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389e2dd56a7823a/Desktop/"/>
    </mc:Choice>
  </mc:AlternateContent>
  <xr:revisionPtr revIDLastSave="46" documentId="8_{564357B6-CFB8-4C7C-9597-AE2223F19980}" xr6:coauthVersionLast="47" xr6:coauthVersionMax="47" xr10:uidLastSave="{0AB93451-31D3-439D-9E12-89BD65A553A7}"/>
  <bookViews>
    <workbookView xWindow="-108" yWindow="-108" windowWidth="23256" windowHeight="12456" firstSheet="16" activeTab="16" xr2:uid="{00000000-000D-0000-FFFF-FFFF00000000}"/>
  </bookViews>
  <sheets>
    <sheet name="Auslosung_5_Hin_Rück" sheetId="2" state="hidden" r:id="rId1"/>
    <sheet name="Auslosung_9 _OL" sheetId="1" state="hidden" r:id="rId2"/>
    <sheet name="Auslosung_5_RL" sheetId="4" state="hidden" r:id="rId3"/>
    <sheet name="Auslosung_5_LL" sheetId="6" state="hidden" r:id="rId4"/>
    <sheet name="Auslosung_4_RL" sheetId="8" state="hidden" r:id="rId5"/>
    <sheet name="Auslosung_4_LL_A" sheetId="20" state="hidden" r:id="rId6"/>
    <sheet name="Auslosung_RL_2324" sheetId="10" state="hidden" r:id="rId7"/>
    <sheet name="Auslosung_OL_2122" sheetId="17" state="hidden" r:id="rId8"/>
    <sheet name="Auslosung_6_RL_2122" sheetId="9" state="hidden" r:id="rId9"/>
    <sheet name="Auslosung_5_LL_1819" sheetId="5" state="hidden" r:id="rId10"/>
    <sheet name="Auslosung_6_LL_1819" sheetId="11" state="hidden" r:id="rId11"/>
    <sheet name="Auslosung_7_OL_2223" sheetId="7" state="hidden" r:id="rId12"/>
    <sheet name="Tabelle3" sheetId="3" state="hidden" r:id="rId13"/>
    <sheet name="LL_19_20" sheetId="12" state="hidden" r:id="rId14"/>
    <sheet name="Auslosung_4_LL_B" sheetId="21" state="hidden" r:id="rId15"/>
    <sheet name="Tabelle4" sheetId="22" state="hidden" r:id="rId16"/>
    <sheet name="LL_25_26" sheetId="23" r:id="rId17"/>
    <sheet name="OL_25_26" sheetId="16" r:id="rId18"/>
    <sheet name="RL_25_26" sheetId="13" r:id="rId19"/>
    <sheet name="RL_19_20" sheetId="19" state="hidden" r:id="rId20"/>
    <sheet name="LL_A" sheetId="14" state="hidden" r:id="rId21"/>
    <sheet name="Wiegezeiten" sheetId="15" r:id="rId22"/>
    <sheet name="Tabelle1" sheetId="18" state="hidden" r:id="rId23"/>
  </sheets>
  <definedNames>
    <definedName name="_xlnm.Print_Area" localSheetId="9">Auslosung_5_LL_1819!$A$1:$V$9</definedName>
    <definedName name="_xlnm.Print_Area" localSheetId="8">Auslosung_6_RL_2122!$A$1:$V$11</definedName>
    <definedName name="_xlnm.Print_Area" localSheetId="7">Auslosung_OL_2122!$A$1:$V$9</definedName>
    <definedName name="_xlnm.Print_Area" localSheetId="6">Auslosung_RL_2324!$A$1:$V$9</definedName>
    <definedName name="_xlnm.Print_Area" localSheetId="20">LL_A!$A$1:$I$54</definedName>
    <definedName name="_xlnm.Print_Area" localSheetId="19">RL_19_20!$A$1:$I$54</definedName>
    <definedName name="_xlnm.Print_Area" localSheetId="18">RL_25_26!$A$1:$I$35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0" i="23" l="1"/>
  <c r="J80" i="23"/>
  <c r="Q79" i="23"/>
  <c r="O79" i="23"/>
  <c r="K79" i="23"/>
  <c r="J79" i="23"/>
  <c r="A79" i="23"/>
  <c r="J78" i="23"/>
  <c r="Q77" i="23"/>
  <c r="O77" i="23"/>
  <c r="K77" i="23"/>
  <c r="J77" i="23"/>
  <c r="A77" i="23"/>
  <c r="K74" i="23"/>
  <c r="J74" i="23"/>
  <c r="Q73" i="23"/>
  <c r="O73" i="23"/>
  <c r="K73" i="23"/>
  <c r="J73" i="23"/>
  <c r="A73" i="23"/>
  <c r="J72" i="23"/>
  <c r="Q71" i="23"/>
  <c r="O71" i="23"/>
  <c r="K71" i="23"/>
  <c r="J71" i="23"/>
  <c r="A71" i="23"/>
  <c r="K68" i="23"/>
  <c r="J68" i="23"/>
  <c r="Q67" i="23"/>
  <c r="O67" i="23"/>
  <c r="K67" i="23"/>
  <c r="J67" i="23"/>
  <c r="A67" i="23"/>
  <c r="J66" i="23"/>
  <c r="Q65" i="23"/>
  <c r="O65" i="23"/>
  <c r="K65" i="23"/>
  <c r="J65" i="23"/>
  <c r="A65" i="23"/>
  <c r="A46" i="23"/>
  <c r="A44" i="23"/>
  <c r="C21" i="23"/>
  <c r="C21" i="16"/>
  <c r="K62" i="23" l="1"/>
  <c r="J62" i="23"/>
  <c r="G62" i="23" s="1"/>
  <c r="Q61" i="23"/>
  <c r="O61" i="23"/>
  <c r="K61" i="23"/>
  <c r="J61" i="23"/>
  <c r="G61" i="23"/>
  <c r="F61" i="23"/>
  <c r="A61" i="23"/>
  <c r="Q60" i="23"/>
  <c r="O60" i="23"/>
  <c r="K60" i="23"/>
  <c r="J60" i="23"/>
  <c r="G60" i="23" s="1"/>
  <c r="A60" i="23"/>
  <c r="D58" i="23"/>
  <c r="K57" i="23"/>
  <c r="J57" i="23"/>
  <c r="G57" i="23" s="1"/>
  <c r="Q56" i="23"/>
  <c r="O56" i="23"/>
  <c r="K56" i="23"/>
  <c r="J56" i="23"/>
  <c r="G56" i="23" s="1"/>
  <c r="A56" i="23"/>
  <c r="Q55" i="23"/>
  <c r="O55" i="23"/>
  <c r="K55" i="23"/>
  <c r="J55" i="23"/>
  <c r="G55" i="23" s="1"/>
  <c r="A55" i="23"/>
  <c r="D53" i="23"/>
  <c r="K52" i="23"/>
  <c r="J52" i="23"/>
  <c r="G52" i="23"/>
  <c r="F52" i="23"/>
  <c r="Q51" i="23"/>
  <c r="O51" i="23"/>
  <c r="K51" i="23"/>
  <c r="J51" i="23"/>
  <c r="G51" i="23" s="1"/>
  <c r="A51" i="23"/>
  <c r="Q50" i="23"/>
  <c r="O50" i="23"/>
  <c r="K50" i="23"/>
  <c r="J50" i="23"/>
  <c r="G50" i="23" s="1"/>
  <c r="A50" i="23"/>
  <c r="D48" i="23"/>
  <c r="K47" i="23"/>
  <c r="J47" i="23"/>
  <c r="Q46" i="23"/>
  <c r="O46" i="23"/>
  <c r="K46" i="23"/>
  <c r="J46" i="23"/>
  <c r="J45" i="23"/>
  <c r="Q44" i="23"/>
  <c r="O44" i="23"/>
  <c r="K44" i="23"/>
  <c r="J44" i="23"/>
  <c r="K41" i="23"/>
  <c r="J41" i="23"/>
  <c r="Q40" i="23"/>
  <c r="O40" i="23"/>
  <c r="K40" i="23"/>
  <c r="A40" i="23"/>
  <c r="J39" i="23"/>
  <c r="Q38" i="23"/>
  <c r="O38" i="23"/>
  <c r="K38" i="23"/>
  <c r="C38" i="23"/>
  <c r="J38" i="23"/>
  <c r="A38" i="23"/>
  <c r="K35" i="23"/>
  <c r="J35" i="23"/>
  <c r="Q34" i="23"/>
  <c r="O34" i="23"/>
  <c r="J34" i="23"/>
  <c r="K34" i="23"/>
  <c r="A34" i="23"/>
  <c r="C33" i="23"/>
  <c r="J33" i="23"/>
  <c r="Q32" i="23"/>
  <c r="O32" i="23"/>
  <c r="K32" i="23"/>
  <c r="C32" i="23"/>
  <c r="J32" i="23"/>
  <c r="A32" i="23"/>
  <c r="K29" i="23"/>
  <c r="A29" i="23"/>
  <c r="Q28" i="23"/>
  <c r="O28" i="23"/>
  <c r="J28" i="23"/>
  <c r="K28" i="23"/>
  <c r="A28" i="23"/>
  <c r="A27" i="23"/>
  <c r="Q26" i="23"/>
  <c r="O26" i="23"/>
  <c r="J26" i="23"/>
  <c r="K26" i="23"/>
  <c r="C26" i="23"/>
  <c r="A26" i="23"/>
  <c r="K23" i="23"/>
  <c r="J23" i="23"/>
  <c r="A23" i="23"/>
  <c r="Q22" i="23"/>
  <c r="O22" i="23"/>
  <c r="K22" i="23"/>
  <c r="J22" i="23"/>
  <c r="A22" i="23"/>
  <c r="J21" i="23"/>
  <c r="A21" i="23"/>
  <c r="Q20" i="23"/>
  <c r="O20" i="23"/>
  <c r="K20" i="23"/>
  <c r="J20" i="23"/>
  <c r="C20" i="23"/>
  <c r="A20" i="23"/>
  <c r="K17" i="23"/>
  <c r="J17" i="23"/>
  <c r="A17" i="23"/>
  <c r="Q16" i="23"/>
  <c r="O16" i="23"/>
  <c r="K16" i="23"/>
  <c r="J16" i="23"/>
  <c r="A16" i="23"/>
  <c r="J15" i="23"/>
  <c r="A15" i="23"/>
  <c r="Q14" i="23"/>
  <c r="O14" i="23"/>
  <c r="K14" i="23"/>
  <c r="J14" i="23"/>
  <c r="C14" i="23"/>
  <c r="A14" i="23"/>
  <c r="K11" i="23"/>
  <c r="J11" i="23"/>
  <c r="A11" i="23"/>
  <c r="K10" i="23"/>
  <c r="J10" i="23"/>
  <c r="A10" i="23"/>
  <c r="Q9" i="23"/>
  <c r="O9" i="23"/>
  <c r="K9" i="23"/>
  <c r="C9" i="23"/>
  <c r="J9" i="23"/>
  <c r="A9" i="23"/>
  <c r="Q8" i="23"/>
  <c r="O8" i="23"/>
  <c r="K8" i="23"/>
  <c r="C8" i="23"/>
  <c r="A8" i="23"/>
  <c r="N9" i="21"/>
  <c r="L9" i="21"/>
  <c r="J9" i="21"/>
  <c r="H9" i="21"/>
  <c r="F9" i="21"/>
  <c r="D9" i="21"/>
  <c r="N8" i="21"/>
  <c r="L8" i="21"/>
  <c r="J8" i="21"/>
  <c r="H8" i="21"/>
  <c r="F8" i="21"/>
  <c r="D8" i="21"/>
  <c r="N4" i="21"/>
  <c r="L4" i="21"/>
  <c r="J4" i="21"/>
  <c r="H4" i="21"/>
  <c r="F4" i="21"/>
  <c r="D4" i="21"/>
  <c r="N3" i="21"/>
  <c r="L3" i="21"/>
  <c r="J3" i="21"/>
  <c r="H3" i="21"/>
  <c r="F3" i="21"/>
  <c r="D3" i="21"/>
  <c r="C33" i="16"/>
  <c r="AD6" i="7"/>
  <c r="AD5" i="7"/>
  <c r="AD4" i="7"/>
  <c r="AD3" i="7"/>
  <c r="AB6" i="7"/>
  <c r="J47" i="16" s="1"/>
  <c r="AB5" i="7"/>
  <c r="J46" i="16" s="1"/>
  <c r="AB4" i="7"/>
  <c r="J45" i="16" s="1"/>
  <c r="AB3" i="7"/>
  <c r="Z6" i="7"/>
  <c r="Z5" i="7"/>
  <c r="Z4" i="7"/>
  <c r="Z3" i="7"/>
  <c r="X6" i="7"/>
  <c r="J41" i="16" s="1"/>
  <c r="X5" i="7"/>
  <c r="J40" i="16" s="1"/>
  <c r="X4" i="7"/>
  <c r="J39" i="16" s="1"/>
  <c r="X3" i="7"/>
  <c r="V6" i="7"/>
  <c r="V5" i="7"/>
  <c r="V4" i="7"/>
  <c r="V3" i="7"/>
  <c r="T6" i="7"/>
  <c r="J35" i="16" s="1"/>
  <c r="T5" i="7"/>
  <c r="J34" i="16" s="1"/>
  <c r="T4" i="7"/>
  <c r="J33" i="16" s="1"/>
  <c r="T3" i="7"/>
  <c r="R6" i="7"/>
  <c r="R5" i="7"/>
  <c r="R4" i="7"/>
  <c r="R3" i="7"/>
  <c r="P6" i="7"/>
  <c r="J29" i="16" s="1"/>
  <c r="P5" i="7"/>
  <c r="P4" i="7"/>
  <c r="P3" i="7"/>
  <c r="N6" i="7"/>
  <c r="N5" i="7"/>
  <c r="N4" i="7"/>
  <c r="N3" i="7"/>
  <c r="L6" i="7"/>
  <c r="L5" i="7"/>
  <c r="A22" i="16" s="1"/>
  <c r="L4" i="7"/>
  <c r="A21" i="16" s="1"/>
  <c r="L3" i="7"/>
  <c r="J6" i="7"/>
  <c r="J5" i="7"/>
  <c r="J4" i="7"/>
  <c r="J3" i="7"/>
  <c r="H6" i="7"/>
  <c r="H5" i="7"/>
  <c r="H4" i="7"/>
  <c r="H3" i="7"/>
  <c r="F6" i="7"/>
  <c r="K11" i="16" s="1"/>
  <c r="F5" i="7"/>
  <c r="K10" i="16" s="1"/>
  <c r="F4" i="7"/>
  <c r="K9" i="16" s="1"/>
  <c r="D6" i="7"/>
  <c r="D5" i="7"/>
  <c r="D4" i="7"/>
  <c r="F56" i="23" l="1"/>
  <c r="F60" i="23"/>
  <c r="F55" i="23"/>
  <c r="F62" i="23"/>
  <c r="J27" i="23"/>
  <c r="J8" i="23"/>
  <c r="J29" i="23"/>
  <c r="J40" i="23"/>
  <c r="F51" i="23"/>
  <c r="F50" i="23"/>
  <c r="F57" i="23"/>
  <c r="A15" i="16"/>
  <c r="J15" i="16"/>
  <c r="A27" i="16"/>
  <c r="J27" i="16"/>
  <c r="A9" i="16"/>
  <c r="J9" i="16"/>
  <c r="A16" i="16"/>
  <c r="J16" i="16"/>
  <c r="A28" i="16"/>
  <c r="J28" i="16"/>
  <c r="J23" i="16"/>
  <c r="A23" i="16"/>
  <c r="J10" i="16"/>
  <c r="A10" i="16"/>
  <c r="A17" i="16"/>
  <c r="J17" i="16"/>
  <c r="J11" i="16"/>
  <c r="A11" i="16"/>
  <c r="A29" i="16"/>
  <c r="J21" i="16"/>
  <c r="J22" i="16"/>
  <c r="N9" i="8"/>
  <c r="L9" i="8"/>
  <c r="J9" i="8"/>
  <c r="H9" i="8"/>
  <c r="J8" i="8"/>
  <c r="H8" i="8"/>
  <c r="F9" i="8"/>
  <c r="D9" i="8"/>
  <c r="F8" i="8"/>
  <c r="D8" i="8"/>
  <c r="N4" i="8"/>
  <c r="L4" i="8"/>
  <c r="F4" i="8"/>
  <c r="D4" i="8"/>
  <c r="J62" i="16"/>
  <c r="J61" i="16"/>
  <c r="J60" i="16"/>
  <c r="J57" i="16"/>
  <c r="J56" i="16"/>
  <c r="J55" i="16"/>
  <c r="J52" i="16"/>
  <c r="J51" i="16"/>
  <c r="J50" i="16"/>
  <c r="C34" i="13"/>
  <c r="A35" i="13"/>
  <c r="C33" i="13"/>
  <c r="C29" i="13"/>
  <c r="A30" i="13"/>
  <c r="C28" i="13"/>
  <c r="C24" i="13"/>
  <c r="A25" i="13"/>
  <c r="C23" i="13"/>
  <c r="C19" i="13"/>
  <c r="A20" i="13"/>
  <c r="C18" i="13"/>
  <c r="C14" i="13"/>
  <c r="A15" i="13"/>
  <c r="C13" i="13"/>
  <c r="A10" i="13"/>
  <c r="C8" i="13"/>
  <c r="C32" i="16"/>
  <c r="C26" i="16"/>
  <c r="C20" i="16"/>
  <c r="C14" i="16"/>
  <c r="D25" i="19"/>
  <c r="D20" i="19"/>
  <c r="D15" i="19"/>
  <c r="D10" i="19"/>
  <c r="D5" i="19"/>
  <c r="D58" i="16"/>
  <c r="D53" i="16"/>
  <c r="D48" i="16"/>
  <c r="J15" i="3" l="1"/>
  <c r="K15" i="3" s="1"/>
  <c r="J11" i="3"/>
  <c r="K11" i="3" s="1"/>
  <c r="J13" i="3"/>
  <c r="K13" i="3" s="1"/>
  <c r="J14" i="3"/>
  <c r="K14" i="3" s="1"/>
  <c r="J16" i="3"/>
  <c r="K16" i="3" s="1"/>
  <c r="J10" i="3"/>
  <c r="K10" i="3" s="1"/>
  <c r="J17" i="3"/>
  <c r="K17" i="3" s="1"/>
  <c r="J12" i="3"/>
  <c r="K12" i="3" s="1"/>
  <c r="J9" i="3"/>
  <c r="K9" i="3" s="1"/>
  <c r="J8" i="3"/>
  <c r="K8" i="3" s="1"/>
  <c r="J7" i="3"/>
  <c r="K7" i="3" s="1"/>
  <c r="J5" i="3"/>
  <c r="K5" i="3" s="1"/>
  <c r="J4" i="3"/>
  <c r="K4" i="3" s="1"/>
  <c r="J6" i="3"/>
  <c r="K6" i="3" s="1"/>
  <c r="N9" i="20" l="1"/>
  <c r="D33" i="19" s="1"/>
  <c r="K33" i="19" s="1"/>
  <c r="N8" i="20"/>
  <c r="D32" i="19" s="1"/>
  <c r="K32" i="19" s="1"/>
  <c r="L9" i="20"/>
  <c r="B33" i="19" s="1"/>
  <c r="L8" i="20"/>
  <c r="B32" i="19" s="1"/>
  <c r="F9" i="20"/>
  <c r="D23" i="19" s="1"/>
  <c r="K23" i="19" s="1"/>
  <c r="D9" i="20"/>
  <c r="B23" i="19" s="1"/>
  <c r="A23" i="19" s="1"/>
  <c r="F8" i="20"/>
  <c r="D22" i="19" s="1"/>
  <c r="K22" i="19" s="1"/>
  <c r="D8" i="20"/>
  <c r="B22" i="19" s="1"/>
  <c r="J22" i="19" s="1"/>
  <c r="J9" i="20"/>
  <c r="D28" i="19" s="1"/>
  <c r="K28" i="19" s="1"/>
  <c r="H9" i="20"/>
  <c r="B28" i="19" s="1"/>
  <c r="J8" i="20"/>
  <c r="D27" i="19" s="1"/>
  <c r="K27" i="19" s="1"/>
  <c r="H8" i="20"/>
  <c r="B27" i="19" s="1"/>
  <c r="A27" i="19" s="1"/>
  <c r="N4" i="20"/>
  <c r="D18" i="19" s="1"/>
  <c r="K18" i="19" s="1"/>
  <c r="L4" i="20"/>
  <c r="B18" i="19" s="1"/>
  <c r="J18" i="19" s="1"/>
  <c r="N3" i="20"/>
  <c r="D17" i="19" s="1"/>
  <c r="K17" i="19" s="1"/>
  <c r="L3" i="20"/>
  <c r="B17" i="19" s="1"/>
  <c r="J17" i="19" s="1"/>
  <c r="J4" i="20"/>
  <c r="D13" i="19" s="1"/>
  <c r="K13" i="19" s="1"/>
  <c r="H4" i="20"/>
  <c r="B13" i="19" s="1"/>
  <c r="J3" i="20"/>
  <c r="D12" i="19" s="1"/>
  <c r="K12" i="19" s="1"/>
  <c r="H3" i="20"/>
  <c r="B12" i="19" s="1"/>
  <c r="A12" i="19" s="1"/>
  <c r="F4" i="20"/>
  <c r="D8" i="19" s="1"/>
  <c r="K8" i="19" s="1"/>
  <c r="D4" i="20"/>
  <c r="B8" i="19" s="1"/>
  <c r="F3" i="20"/>
  <c r="D7" i="19" s="1"/>
  <c r="K7" i="19" s="1"/>
  <c r="D3" i="20"/>
  <c r="B7" i="19" s="1"/>
  <c r="A7" i="19" s="1"/>
  <c r="K54" i="19"/>
  <c r="J54" i="19"/>
  <c r="G54" i="19" s="1"/>
  <c r="Q53" i="19"/>
  <c r="O53" i="19"/>
  <c r="K53" i="19"/>
  <c r="J53" i="19"/>
  <c r="G53" i="19" s="1"/>
  <c r="A53" i="19"/>
  <c r="Q52" i="19"/>
  <c r="O52" i="19"/>
  <c r="K52" i="19"/>
  <c r="J52" i="19"/>
  <c r="F52" i="19" s="1"/>
  <c r="A52" i="19"/>
  <c r="K49" i="19"/>
  <c r="J49" i="19"/>
  <c r="G49" i="19" s="1"/>
  <c r="Q48" i="19"/>
  <c r="O48" i="19"/>
  <c r="K48" i="19"/>
  <c r="J48" i="19"/>
  <c r="F48" i="19" s="1"/>
  <c r="A48" i="19"/>
  <c r="Q47" i="19"/>
  <c r="O47" i="19"/>
  <c r="K47" i="19"/>
  <c r="J47" i="19"/>
  <c r="G47" i="19" s="1"/>
  <c r="A47" i="19"/>
  <c r="K44" i="19"/>
  <c r="J44" i="19"/>
  <c r="G44" i="19" s="1"/>
  <c r="Q43" i="19"/>
  <c r="O43" i="19"/>
  <c r="K43" i="19"/>
  <c r="J43" i="19"/>
  <c r="G43" i="19" s="1"/>
  <c r="A43" i="19"/>
  <c r="Q42" i="19"/>
  <c r="O42" i="19"/>
  <c r="K42" i="19"/>
  <c r="J42" i="19"/>
  <c r="F42" i="19" s="1"/>
  <c r="A42" i="19"/>
  <c r="K39" i="19"/>
  <c r="J39" i="19"/>
  <c r="G39" i="19" s="1"/>
  <c r="Q38" i="19"/>
  <c r="O38" i="19"/>
  <c r="K38" i="19"/>
  <c r="J38" i="19"/>
  <c r="F38" i="19" s="1"/>
  <c r="A38" i="19"/>
  <c r="Q37" i="19"/>
  <c r="O37" i="19"/>
  <c r="K37" i="19"/>
  <c r="J37" i="19"/>
  <c r="G37" i="19" s="1"/>
  <c r="A37" i="19"/>
  <c r="D34" i="19"/>
  <c r="K34" i="19" s="1"/>
  <c r="B34" i="19"/>
  <c r="J34" i="19" s="1"/>
  <c r="Q33" i="19"/>
  <c r="O33" i="19"/>
  <c r="Q32" i="19"/>
  <c r="O32" i="19"/>
  <c r="D30" i="19"/>
  <c r="D29" i="19"/>
  <c r="K29" i="19" s="1"/>
  <c r="B29" i="19"/>
  <c r="J29" i="19" s="1"/>
  <c r="Q28" i="19"/>
  <c r="O28" i="19"/>
  <c r="Q27" i="19"/>
  <c r="O27" i="19"/>
  <c r="D24" i="19"/>
  <c r="K24" i="19" s="1"/>
  <c r="B24" i="19"/>
  <c r="J24" i="19" s="1"/>
  <c r="Q23" i="19"/>
  <c r="O23" i="19"/>
  <c r="Q22" i="19"/>
  <c r="O22" i="19"/>
  <c r="D19" i="19"/>
  <c r="K19" i="19" s="1"/>
  <c r="B19" i="19"/>
  <c r="J19" i="19" s="1"/>
  <c r="Q18" i="19"/>
  <c r="O18" i="19"/>
  <c r="Q17" i="19"/>
  <c r="O17" i="19"/>
  <c r="D14" i="19"/>
  <c r="K14" i="19" s="1"/>
  <c r="B14" i="19"/>
  <c r="J14" i="19" s="1"/>
  <c r="Q13" i="19"/>
  <c r="O13" i="19"/>
  <c r="Q12" i="19"/>
  <c r="O12" i="19"/>
  <c r="D9" i="19"/>
  <c r="K9" i="19" s="1"/>
  <c r="B9" i="19"/>
  <c r="J9" i="19" s="1"/>
  <c r="Q8" i="19"/>
  <c r="O8" i="19"/>
  <c r="Q7" i="19"/>
  <c r="O7" i="19"/>
  <c r="D30" i="14"/>
  <c r="D25" i="14"/>
  <c r="D20" i="14"/>
  <c r="D15" i="14"/>
  <c r="D10" i="14"/>
  <c r="D5" i="14"/>
  <c r="D34" i="14"/>
  <c r="B34" i="14"/>
  <c r="D29" i="14"/>
  <c r="B29" i="14"/>
  <c r="D24" i="14"/>
  <c r="B24" i="14"/>
  <c r="D19" i="14"/>
  <c r="B19" i="14"/>
  <c r="D14" i="14"/>
  <c r="B14" i="14"/>
  <c r="D9" i="14"/>
  <c r="B9" i="14"/>
  <c r="F9" i="17"/>
  <c r="D9" i="17"/>
  <c r="D4" i="17"/>
  <c r="F4" i="17"/>
  <c r="G52" i="19" l="1"/>
  <c r="G48" i="19"/>
  <c r="F44" i="19"/>
  <c r="F37" i="19"/>
  <c r="F54" i="19"/>
  <c r="J13" i="19"/>
  <c r="G13" i="19" s="1"/>
  <c r="A13" i="19"/>
  <c r="A28" i="19"/>
  <c r="J28" i="19"/>
  <c r="F28" i="19" s="1"/>
  <c r="A8" i="19"/>
  <c r="J8" i="19"/>
  <c r="F8" i="19" s="1"/>
  <c r="J33" i="19"/>
  <c r="F33" i="19" s="1"/>
  <c r="A33" i="19"/>
  <c r="J32" i="19"/>
  <c r="F32" i="19" s="1"/>
  <c r="A32" i="19"/>
  <c r="G38" i="19"/>
  <c r="G42" i="19"/>
  <c r="F47" i="19"/>
  <c r="A17" i="19"/>
  <c r="J12" i="19"/>
  <c r="F12" i="19" s="1"/>
  <c r="F9" i="19"/>
  <c r="G9" i="19"/>
  <c r="G22" i="19"/>
  <c r="F22" i="19"/>
  <c r="G24" i="19"/>
  <c r="F24" i="19"/>
  <c r="F13" i="19"/>
  <c r="F14" i="19"/>
  <c r="G14" i="19"/>
  <c r="F17" i="19"/>
  <c r="G17" i="19"/>
  <c r="G18" i="19"/>
  <c r="F18" i="19"/>
  <c r="G19" i="19"/>
  <c r="F19" i="19"/>
  <c r="G33" i="19"/>
  <c r="G34" i="19"/>
  <c r="F34" i="19"/>
  <c r="G28" i="19"/>
  <c r="F29" i="19"/>
  <c r="G29" i="19"/>
  <c r="J7" i="19"/>
  <c r="J23" i="19"/>
  <c r="J27" i="19"/>
  <c r="A18" i="19"/>
  <c r="A22" i="19"/>
  <c r="F39" i="19"/>
  <c r="F43" i="19"/>
  <c r="F49" i="19"/>
  <c r="F53" i="19"/>
  <c r="G32" i="19" l="1"/>
  <c r="G8" i="19"/>
  <c r="G12" i="19"/>
  <c r="G23" i="19"/>
  <c r="F23" i="19"/>
  <c r="Q63" i="19"/>
  <c r="Q62" i="19"/>
  <c r="Q61" i="19"/>
  <c r="Q60" i="19"/>
  <c r="Q59" i="19"/>
  <c r="G7" i="19"/>
  <c r="N62" i="19"/>
  <c r="N60" i="19"/>
  <c r="N59" i="19"/>
  <c r="L62" i="19"/>
  <c r="L60" i="19"/>
  <c r="O63" i="19"/>
  <c r="O62" i="19"/>
  <c r="O61" i="19"/>
  <c r="O60" i="19"/>
  <c r="O59" i="19"/>
  <c r="F7" i="19"/>
  <c r="N63" i="19"/>
  <c r="N61" i="19"/>
  <c r="L63" i="19"/>
  <c r="L61" i="19"/>
  <c r="L59" i="19"/>
  <c r="G27" i="19"/>
  <c r="F27" i="19"/>
  <c r="K53" i="14" l="1"/>
  <c r="K54" i="14"/>
  <c r="K52" i="14"/>
  <c r="J53" i="14"/>
  <c r="J54" i="14"/>
  <c r="J52" i="14"/>
  <c r="K48" i="14"/>
  <c r="K49" i="14"/>
  <c r="K47" i="14"/>
  <c r="J48" i="14"/>
  <c r="J49" i="14"/>
  <c r="J47" i="14"/>
  <c r="K43" i="14"/>
  <c r="K44" i="14"/>
  <c r="K42" i="14"/>
  <c r="J43" i="14"/>
  <c r="J44" i="14"/>
  <c r="J42" i="14"/>
  <c r="K62" i="16"/>
  <c r="G62" i="16"/>
  <c r="K57" i="16"/>
  <c r="G57" i="16"/>
  <c r="K52" i="16"/>
  <c r="F52" i="16"/>
  <c r="F57" i="16" l="1"/>
  <c r="G42" i="14"/>
  <c r="F42" i="14"/>
  <c r="G52" i="14"/>
  <c r="F52" i="14"/>
  <c r="F44" i="14"/>
  <c r="G44" i="14"/>
  <c r="G43" i="14"/>
  <c r="F43" i="14"/>
  <c r="G47" i="14"/>
  <c r="F47" i="14"/>
  <c r="F49" i="14"/>
  <c r="G49" i="14"/>
  <c r="F48" i="14"/>
  <c r="G48" i="14"/>
  <c r="G54" i="14"/>
  <c r="F54" i="14"/>
  <c r="F53" i="14"/>
  <c r="G53" i="14"/>
  <c r="F62" i="16"/>
  <c r="G52" i="16"/>
  <c r="Q53" i="14" l="1"/>
  <c r="O53" i="14"/>
  <c r="Q52" i="14"/>
  <c r="O52" i="14"/>
  <c r="Q48" i="14"/>
  <c r="O48" i="14"/>
  <c r="Q47" i="14"/>
  <c r="O47" i="14"/>
  <c r="Q43" i="14"/>
  <c r="O43" i="14"/>
  <c r="Q42" i="14"/>
  <c r="O42" i="14"/>
  <c r="Q38" i="14"/>
  <c r="O38" i="14"/>
  <c r="Q37" i="14"/>
  <c r="O37" i="14"/>
  <c r="Q33" i="14"/>
  <c r="O33" i="14"/>
  <c r="Q32" i="14"/>
  <c r="O32" i="14"/>
  <c r="Q28" i="14"/>
  <c r="O28" i="14"/>
  <c r="Q27" i="14"/>
  <c r="O27" i="14"/>
  <c r="Q23" i="14"/>
  <c r="O23" i="14"/>
  <c r="Q22" i="14"/>
  <c r="O22" i="14"/>
  <c r="Q18" i="14"/>
  <c r="O18" i="14"/>
  <c r="Q17" i="14"/>
  <c r="O17" i="14"/>
  <c r="Q13" i="14"/>
  <c r="O13" i="14"/>
  <c r="Q12" i="14"/>
  <c r="O12" i="14"/>
  <c r="Q8" i="14"/>
  <c r="O8" i="14"/>
  <c r="Q7" i="14"/>
  <c r="O7" i="14"/>
  <c r="Q61" i="16"/>
  <c r="O61" i="16"/>
  <c r="Q60" i="16"/>
  <c r="O60" i="16"/>
  <c r="Q56" i="16"/>
  <c r="O56" i="16"/>
  <c r="Q55" i="16"/>
  <c r="O55" i="16"/>
  <c r="Q51" i="16"/>
  <c r="O51" i="16"/>
  <c r="Q50" i="16"/>
  <c r="O50" i="16"/>
  <c r="Q46" i="16"/>
  <c r="O46" i="16"/>
  <c r="Q44" i="16"/>
  <c r="O44" i="16"/>
  <c r="Q40" i="16"/>
  <c r="O40" i="16"/>
  <c r="Q38" i="16"/>
  <c r="O38" i="16"/>
  <c r="Q34" i="16"/>
  <c r="O34" i="16"/>
  <c r="Q32" i="16"/>
  <c r="O32" i="16"/>
  <c r="Q28" i="16"/>
  <c r="O28" i="16"/>
  <c r="Q26" i="16"/>
  <c r="O26" i="16"/>
  <c r="Q22" i="16"/>
  <c r="O22" i="16"/>
  <c r="Q20" i="16"/>
  <c r="O20" i="16"/>
  <c r="Q16" i="16"/>
  <c r="O16" i="16"/>
  <c r="Q14" i="16"/>
  <c r="O14" i="16"/>
  <c r="Q9" i="16"/>
  <c r="O9" i="16"/>
  <c r="Q8" i="16"/>
  <c r="O8" i="16"/>
  <c r="Q53" i="12" l="1"/>
  <c r="O53" i="12"/>
  <c r="Q52" i="12"/>
  <c r="O52" i="12"/>
  <c r="Q48" i="12"/>
  <c r="O48" i="12"/>
  <c r="Q47" i="12"/>
  <c r="O47" i="12"/>
  <c r="Q43" i="12"/>
  <c r="O43" i="12"/>
  <c r="Q42" i="12"/>
  <c r="O42" i="12"/>
  <c r="Q38" i="12"/>
  <c r="O38" i="12"/>
  <c r="Q37" i="12"/>
  <c r="O37" i="12"/>
  <c r="Q33" i="12"/>
  <c r="O33" i="12"/>
  <c r="Q32" i="12"/>
  <c r="O32" i="12"/>
  <c r="Q28" i="12"/>
  <c r="O28" i="12"/>
  <c r="Q27" i="12"/>
  <c r="O27" i="12"/>
  <c r="Q23" i="12"/>
  <c r="O23" i="12"/>
  <c r="Q22" i="12"/>
  <c r="O22" i="12"/>
  <c r="Q18" i="12"/>
  <c r="O18" i="12"/>
  <c r="Q17" i="12"/>
  <c r="O17" i="12"/>
  <c r="Q13" i="12"/>
  <c r="O13" i="12"/>
  <c r="Q12" i="12"/>
  <c r="O12" i="12"/>
  <c r="Q8" i="12"/>
  <c r="O8" i="12"/>
  <c r="Q7" i="12"/>
  <c r="O7" i="12"/>
  <c r="V9" i="17" l="1"/>
  <c r="T9" i="17"/>
  <c r="R9" i="17"/>
  <c r="P9" i="17"/>
  <c r="N9" i="17"/>
  <c r="L9" i="17"/>
  <c r="J9" i="17"/>
  <c r="H9" i="17"/>
  <c r="V8" i="17"/>
  <c r="T8" i="17"/>
  <c r="R8" i="17"/>
  <c r="P8" i="17"/>
  <c r="N8" i="17"/>
  <c r="L8" i="17"/>
  <c r="J8" i="17"/>
  <c r="H8" i="17"/>
  <c r="F8" i="17"/>
  <c r="D8" i="17"/>
  <c r="V4" i="17"/>
  <c r="T4" i="17"/>
  <c r="R4" i="17"/>
  <c r="P4" i="17"/>
  <c r="N4" i="17"/>
  <c r="L4" i="17"/>
  <c r="J4" i="17"/>
  <c r="H4" i="17"/>
  <c r="V3" i="17"/>
  <c r="T3" i="17"/>
  <c r="R3" i="17"/>
  <c r="P3" i="17"/>
  <c r="N3" i="17"/>
  <c r="L3" i="17"/>
  <c r="J3" i="17"/>
  <c r="H3" i="17"/>
  <c r="F3" i="17"/>
  <c r="D3" i="17"/>
  <c r="G60" i="16" l="1"/>
  <c r="F60" i="16"/>
  <c r="K50" i="16"/>
  <c r="K60" i="16"/>
  <c r="K56" i="16"/>
  <c r="K55" i="16"/>
  <c r="K51" i="16"/>
  <c r="K61" i="16"/>
  <c r="A50" i="16"/>
  <c r="A55" i="16"/>
  <c r="A51" i="16"/>
  <c r="A61" i="16"/>
  <c r="A60" i="16"/>
  <c r="A56" i="16"/>
  <c r="G61" i="16" l="1"/>
  <c r="F61" i="16"/>
  <c r="G56" i="16"/>
  <c r="F56" i="16"/>
  <c r="F55" i="16"/>
  <c r="G55" i="16"/>
  <c r="G51" i="16"/>
  <c r="F51" i="16"/>
  <c r="F50" i="16"/>
  <c r="G50" i="16"/>
  <c r="D50" i="12"/>
  <c r="D45" i="12"/>
  <c r="D40" i="12"/>
  <c r="D35" i="12"/>
  <c r="D30" i="12"/>
  <c r="D25" i="12"/>
  <c r="D20" i="12"/>
  <c r="D15" i="12"/>
  <c r="D10" i="12"/>
  <c r="D5" i="12"/>
  <c r="W11" i="11" l="1"/>
  <c r="U11" i="11"/>
  <c r="S11" i="11"/>
  <c r="Q11" i="11"/>
  <c r="O11" i="11"/>
  <c r="M11" i="11"/>
  <c r="K11" i="11"/>
  <c r="I11" i="11"/>
  <c r="G11" i="11"/>
  <c r="E11" i="11"/>
  <c r="W10" i="11"/>
  <c r="U10" i="11"/>
  <c r="S10" i="11"/>
  <c r="Q10" i="11"/>
  <c r="O10" i="11"/>
  <c r="M10" i="11"/>
  <c r="K10" i="11"/>
  <c r="I10" i="11"/>
  <c r="G10" i="11"/>
  <c r="E10" i="11"/>
  <c r="W9" i="11"/>
  <c r="U9" i="11"/>
  <c r="S9" i="11"/>
  <c r="Q9" i="11"/>
  <c r="O9" i="11"/>
  <c r="M9" i="11"/>
  <c r="K9" i="11"/>
  <c r="I9" i="11"/>
  <c r="G9" i="11"/>
  <c r="E9" i="11"/>
  <c r="W5" i="11"/>
  <c r="U5" i="11"/>
  <c r="S5" i="11"/>
  <c r="Q5" i="11"/>
  <c r="O5" i="11"/>
  <c r="M5" i="11"/>
  <c r="K5" i="11"/>
  <c r="I5" i="11"/>
  <c r="G5" i="11"/>
  <c r="E5" i="11"/>
  <c r="W4" i="11"/>
  <c r="U4" i="11"/>
  <c r="S4" i="11"/>
  <c r="Q4" i="11"/>
  <c r="O4" i="11"/>
  <c r="M4" i="11"/>
  <c r="K4" i="11"/>
  <c r="I4" i="11"/>
  <c r="G4" i="11"/>
  <c r="E4" i="11"/>
  <c r="W3" i="11"/>
  <c r="U3" i="11"/>
  <c r="S3" i="11"/>
  <c r="Q3" i="11"/>
  <c r="O3" i="11"/>
  <c r="M3" i="11"/>
  <c r="K3" i="11"/>
  <c r="I3" i="11"/>
  <c r="G3" i="11"/>
  <c r="E3" i="11"/>
  <c r="V11" i="9"/>
  <c r="V10" i="9"/>
  <c r="V9" i="9"/>
  <c r="T11" i="9"/>
  <c r="A55" i="13" s="1"/>
  <c r="T10" i="9"/>
  <c r="T9" i="9"/>
  <c r="R11" i="9"/>
  <c r="R10" i="9"/>
  <c r="R9" i="9"/>
  <c r="P11" i="9"/>
  <c r="A50" i="13" s="1"/>
  <c r="P10" i="9"/>
  <c r="P9" i="9"/>
  <c r="N11" i="9"/>
  <c r="N10" i="9"/>
  <c r="N9" i="9"/>
  <c r="L11" i="9"/>
  <c r="A45" i="13" s="1"/>
  <c r="L10" i="9"/>
  <c r="L9" i="9"/>
  <c r="J11" i="9"/>
  <c r="J10" i="9"/>
  <c r="J9" i="9"/>
  <c r="H11" i="9"/>
  <c r="A40" i="13" s="1"/>
  <c r="H10" i="9"/>
  <c r="H9" i="9"/>
  <c r="F11" i="9" l="1"/>
  <c r="F10" i="9"/>
  <c r="F9" i="9"/>
  <c r="D11" i="9"/>
  <c r="D10" i="9"/>
  <c r="D9" i="9"/>
  <c r="V5" i="9"/>
  <c r="V4" i="9"/>
  <c r="V3" i="9"/>
  <c r="T5" i="9"/>
  <c r="T4" i="9"/>
  <c r="T3" i="9"/>
  <c r="R5" i="9"/>
  <c r="R4" i="9"/>
  <c r="R3" i="9"/>
  <c r="P5" i="9"/>
  <c r="P4" i="9"/>
  <c r="P3" i="9"/>
  <c r="N5" i="9"/>
  <c r="N4" i="9"/>
  <c r="N3" i="9"/>
  <c r="L5" i="9"/>
  <c r="L4" i="9"/>
  <c r="L3" i="9"/>
  <c r="J5" i="9"/>
  <c r="J4" i="9"/>
  <c r="J3" i="9"/>
  <c r="H5" i="9"/>
  <c r="H4" i="9"/>
  <c r="H3" i="9"/>
  <c r="F5" i="9"/>
  <c r="F4" i="9"/>
  <c r="F3" i="9"/>
  <c r="D5" i="9"/>
  <c r="D4" i="9"/>
  <c r="D3" i="9"/>
  <c r="V9" i="10" l="1"/>
  <c r="T9" i="10"/>
  <c r="R9" i="10"/>
  <c r="P9" i="10"/>
  <c r="N9" i="10"/>
  <c r="L9" i="10"/>
  <c r="J9" i="10"/>
  <c r="H9" i="10"/>
  <c r="F9" i="10"/>
  <c r="D9" i="10"/>
  <c r="V8" i="10"/>
  <c r="T8" i="10"/>
  <c r="R8" i="10"/>
  <c r="P8" i="10"/>
  <c r="N8" i="10"/>
  <c r="L8" i="10"/>
  <c r="J8" i="10"/>
  <c r="H8" i="10"/>
  <c r="F8" i="10"/>
  <c r="D8" i="10"/>
  <c r="V4" i="10"/>
  <c r="T4" i="10"/>
  <c r="R4" i="10"/>
  <c r="P4" i="10"/>
  <c r="N4" i="10"/>
  <c r="L4" i="10"/>
  <c r="J4" i="10"/>
  <c r="H4" i="10"/>
  <c r="F4" i="10"/>
  <c r="D4" i="10"/>
  <c r="V3" i="10"/>
  <c r="T3" i="10"/>
  <c r="R3" i="10"/>
  <c r="P3" i="10"/>
  <c r="N3" i="10"/>
  <c r="L3" i="10"/>
  <c r="J3" i="10"/>
  <c r="H3" i="10"/>
  <c r="F3" i="10"/>
  <c r="D3" i="10"/>
  <c r="B13" i="12" l="1"/>
  <c r="J13" i="12" s="1"/>
  <c r="B32" i="12"/>
  <c r="J32" i="12" s="1"/>
  <c r="F32" i="12" s="1"/>
  <c r="B48" i="12"/>
  <c r="J48" i="12" s="1"/>
  <c r="A49" i="13"/>
  <c r="D23" i="12"/>
  <c r="K23" i="12" s="1"/>
  <c r="D52" i="12"/>
  <c r="K52" i="12" s="1"/>
  <c r="B27" i="12"/>
  <c r="J27" i="12" s="1"/>
  <c r="B18" i="12"/>
  <c r="J18" i="12" s="1"/>
  <c r="B33" i="12"/>
  <c r="J33" i="12" s="1"/>
  <c r="D18" i="12"/>
  <c r="K18" i="12" s="1"/>
  <c r="D53" i="12"/>
  <c r="K53" i="12" s="1"/>
  <c r="D38" i="12"/>
  <c r="K38" i="12" s="1"/>
  <c r="B28" i="12"/>
  <c r="J28" i="12" s="1"/>
  <c r="F28" i="12" s="1"/>
  <c r="B43" i="12"/>
  <c r="J43" i="12" s="1"/>
  <c r="A44" i="13"/>
  <c r="D7" i="12"/>
  <c r="K7" i="12" s="1"/>
  <c r="D8" i="12"/>
  <c r="K8" i="12" s="1"/>
  <c r="D43" i="12"/>
  <c r="K43" i="12" s="1"/>
  <c r="B52" i="12"/>
  <c r="J52" i="12" s="1"/>
  <c r="G52" i="12" s="1"/>
  <c r="A53" i="13"/>
  <c r="B37" i="12"/>
  <c r="J37" i="12" s="1"/>
  <c r="F37" i="12" s="1"/>
  <c r="A38" i="13"/>
  <c r="B22" i="12"/>
  <c r="J22" i="12" s="1"/>
  <c r="F22" i="12" s="1"/>
  <c r="D33" i="12"/>
  <c r="K33" i="12" s="1"/>
  <c r="D27" i="12"/>
  <c r="K27" i="12" s="1"/>
  <c r="B8" i="12"/>
  <c r="J8" i="12" s="1"/>
  <c r="F8" i="12" s="1"/>
  <c r="D12" i="12"/>
  <c r="K12" i="12" s="1"/>
  <c r="D47" i="12"/>
  <c r="K47" i="12" s="1"/>
  <c r="D48" i="12"/>
  <c r="K48" i="12" s="1"/>
  <c r="B53" i="12"/>
  <c r="J53" i="12" s="1"/>
  <c r="F53" i="12" s="1"/>
  <c r="A54" i="13"/>
  <c r="D17" i="12"/>
  <c r="K17" i="12" s="1"/>
  <c r="D37" i="12"/>
  <c r="K37" i="12" s="1"/>
  <c r="B23" i="12"/>
  <c r="J23" i="12" s="1"/>
  <c r="F23" i="12" s="1"/>
  <c r="B42" i="12"/>
  <c r="J42" i="12" s="1"/>
  <c r="F42" i="12" s="1"/>
  <c r="A43" i="13"/>
  <c r="B12" i="12"/>
  <c r="J12" i="12" s="1"/>
  <c r="G12" i="12" s="1"/>
  <c r="D28" i="12"/>
  <c r="K28" i="12" s="1"/>
  <c r="B17" i="12"/>
  <c r="J17" i="12" s="1"/>
  <c r="F17" i="12" s="1"/>
  <c r="D32" i="12"/>
  <c r="K32" i="12" s="1"/>
  <c r="D22" i="12"/>
  <c r="K22" i="12" s="1"/>
  <c r="B38" i="12"/>
  <c r="J38" i="12" s="1"/>
  <c r="F38" i="12" s="1"/>
  <c r="A39" i="13"/>
  <c r="D42" i="12"/>
  <c r="K42" i="12" s="1"/>
  <c r="D13" i="12"/>
  <c r="K13" i="12" s="1"/>
  <c r="B47" i="12"/>
  <c r="J47" i="12" s="1"/>
  <c r="G47" i="12" s="1"/>
  <c r="A48" i="13"/>
  <c r="B7" i="12"/>
  <c r="J7" i="12" s="1"/>
  <c r="G7" i="12" s="1"/>
  <c r="G17" i="12"/>
  <c r="G27" i="12"/>
  <c r="F27" i="12"/>
  <c r="G32" i="12"/>
  <c r="F52" i="12"/>
  <c r="G48" i="12"/>
  <c r="F48" i="12"/>
  <c r="G43" i="12"/>
  <c r="F43" i="12"/>
  <c r="G18" i="12"/>
  <c r="F18" i="12"/>
  <c r="A13" i="12"/>
  <c r="A43" i="12"/>
  <c r="A42" i="12"/>
  <c r="A52" i="12"/>
  <c r="A48" i="12"/>
  <c r="A18" i="12"/>
  <c r="A37" i="12"/>
  <c r="N8" i="8"/>
  <c r="L8" i="8"/>
  <c r="N3" i="8"/>
  <c r="L3" i="8"/>
  <c r="J4" i="8"/>
  <c r="H4" i="8"/>
  <c r="J3" i="8"/>
  <c r="H3" i="8"/>
  <c r="F3" i="8"/>
  <c r="D3" i="8"/>
  <c r="A33" i="12" l="1"/>
  <c r="G42" i="12"/>
  <c r="G53" i="12"/>
  <c r="A53" i="12"/>
  <c r="G28" i="12"/>
  <c r="A38" i="12"/>
  <c r="G38" i="12"/>
  <c r="A17" i="12"/>
  <c r="A28" i="12"/>
  <c r="A12" i="12"/>
  <c r="A27" i="12"/>
  <c r="A8" i="12"/>
  <c r="G37" i="12"/>
  <c r="A7" i="12"/>
  <c r="A32" i="12"/>
  <c r="A22" i="12"/>
  <c r="G8" i="12"/>
  <c r="G22" i="12"/>
  <c r="G23" i="12"/>
  <c r="F12" i="12"/>
  <c r="A23" i="12"/>
  <c r="F7" i="12"/>
  <c r="F47" i="12"/>
  <c r="A47" i="12"/>
  <c r="B18" i="14"/>
  <c r="A19" i="13"/>
  <c r="B13" i="14"/>
  <c r="A14" i="13"/>
  <c r="B8" i="14"/>
  <c r="A9" i="13"/>
  <c r="D28" i="14"/>
  <c r="D33" i="14"/>
  <c r="D23" i="14"/>
  <c r="B32" i="14"/>
  <c r="A33" i="13"/>
  <c r="D12" i="14"/>
  <c r="B28" i="14"/>
  <c r="A29" i="13"/>
  <c r="B22" i="14"/>
  <c r="A23" i="13"/>
  <c r="D17" i="14"/>
  <c r="D8" i="14"/>
  <c r="D32" i="14"/>
  <c r="B7" i="14"/>
  <c r="J7" i="14" s="1"/>
  <c r="A8" i="13"/>
  <c r="B23" i="14"/>
  <c r="A24" i="13"/>
  <c r="B17" i="14"/>
  <c r="A18" i="13"/>
  <c r="D27" i="14"/>
  <c r="D13" i="14"/>
  <c r="B27" i="14"/>
  <c r="A28" i="13"/>
  <c r="B33" i="14"/>
  <c r="A34" i="13"/>
  <c r="B12" i="14"/>
  <c r="A13" i="13"/>
  <c r="D7" i="14"/>
  <c r="D22" i="14"/>
  <c r="D18" i="14"/>
  <c r="Q61" i="12"/>
  <c r="O61" i="12"/>
  <c r="O58" i="12"/>
  <c r="O60" i="12"/>
  <c r="Q59" i="12"/>
  <c r="O59" i="12"/>
  <c r="Q62" i="12"/>
  <c r="O62" i="12"/>
  <c r="Q58" i="12"/>
  <c r="Q60" i="12"/>
  <c r="N61" i="12"/>
  <c r="N58" i="12"/>
  <c r="N60" i="12"/>
  <c r="N62" i="12"/>
  <c r="N59" i="12"/>
  <c r="L62" i="12"/>
  <c r="L58" i="12"/>
  <c r="L61" i="12"/>
  <c r="L60" i="12"/>
  <c r="L59" i="12"/>
  <c r="K28" i="16"/>
  <c r="K16" i="16"/>
  <c r="K38" i="16"/>
  <c r="K26" i="16"/>
  <c r="J14" i="16"/>
  <c r="F3" i="7"/>
  <c r="K8" i="16" s="1"/>
  <c r="D3" i="7"/>
  <c r="A8" i="16" l="1"/>
  <c r="J8" i="16"/>
  <c r="A14" i="16"/>
  <c r="K12" i="14"/>
  <c r="K14" i="16"/>
  <c r="K8" i="14"/>
  <c r="K18" i="14"/>
  <c r="K22" i="16"/>
  <c r="K28" i="14"/>
  <c r="K34" i="16"/>
  <c r="K38" i="14"/>
  <c r="K46" i="16"/>
  <c r="K14" i="14"/>
  <c r="K17" i="16"/>
  <c r="K24" i="14"/>
  <c r="K29" i="16"/>
  <c r="K34" i="14"/>
  <c r="K41" i="16"/>
  <c r="J17" i="14"/>
  <c r="J20" i="16"/>
  <c r="J27" i="14"/>
  <c r="F27" i="14" s="1"/>
  <c r="J32" i="16"/>
  <c r="J37" i="14"/>
  <c r="F37" i="14" s="1"/>
  <c r="J44" i="16"/>
  <c r="J23" i="14"/>
  <c r="A40" i="16"/>
  <c r="J9" i="14"/>
  <c r="J19" i="14"/>
  <c r="J29" i="14"/>
  <c r="G29" i="14" s="1"/>
  <c r="J39" i="14"/>
  <c r="K17" i="14"/>
  <c r="K20" i="16"/>
  <c r="K27" i="14"/>
  <c r="K32" i="16"/>
  <c r="K37" i="14"/>
  <c r="K44" i="16"/>
  <c r="K33" i="14"/>
  <c r="K40" i="16"/>
  <c r="K9" i="14"/>
  <c r="K19" i="14"/>
  <c r="K23" i="16"/>
  <c r="K29" i="14"/>
  <c r="K35" i="16"/>
  <c r="K39" i="14"/>
  <c r="K47" i="16"/>
  <c r="J22" i="14"/>
  <c r="F22" i="14" s="1"/>
  <c r="J26" i="16"/>
  <c r="J32" i="14"/>
  <c r="F32" i="14" s="1"/>
  <c r="J38" i="16"/>
  <c r="J8" i="14"/>
  <c r="J18" i="14"/>
  <c r="F18" i="14" s="1"/>
  <c r="J28" i="14"/>
  <c r="J38" i="14"/>
  <c r="J14" i="14"/>
  <c r="F14" i="14" s="1"/>
  <c r="J24" i="14"/>
  <c r="G24" i="14" s="1"/>
  <c r="J34" i="14"/>
  <c r="K32" i="14"/>
  <c r="J33" i="14"/>
  <c r="F33" i="14" s="1"/>
  <c r="K7" i="14"/>
  <c r="J13" i="14"/>
  <c r="F13" i="14" s="1"/>
  <c r="K23" i="14"/>
  <c r="K13" i="14"/>
  <c r="J12" i="14"/>
  <c r="G12" i="14" s="1"/>
  <c r="K22" i="14"/>
  <c r="G22" i="14"/>
  <c r="G8" i="14"/>
  <c r="F8" i="14"/>
  <c r="F28" i="14"/>
  <c r="G28" i="14"/>
  <c r="F38" i="14"/>
  <c r="G38" i="14"/>
  <c r="G14" i="14"/>
  <c r="G34" i="14"/>
  <c r="F34" i="14"/>
  <c r="F23" i="14"/>
  <c r="G23" i="14"/>
  <c r="F19" i="14"/>
  <c r="G19" i="14"/>
  <c r="G39" i="14"/>
  <c r="F39" i="14"/>
  <c r="G9" i="14"/>
  <c r="F9" i="14"/>
  <c r="G7" i="14"/>
  <c r="F7" i="14"/>
  <c r="G17" i="14"/>
  <c r="F17" i="14"/>
  <c r="G27" i="14"/>
  <c r="AL6" i="1"/>
  <c r="AJ6" i="1"/>
  <c r="AL5" i="1"/>
  <c r="AJ5" i="1"/>
  <c r="AL4" i="1"/>
  <c r="AJ4" i="1"/>
  <c r="AL3" i="1"/>
  <c r="AJ3" i="1"/>
  <c r="AH6" i="1"/>
  <c r="AF6" i="1"/>
  <c r="AH5" i="1"/>
  <c r="AF5" i="1"/>
  <c r="AH4" i="1"/>
  <c r="AF4" i="1"/>
  <c r="AH3" i="1"/>
  <c r="AF3" i="1"/>
  <c r="AD6" i="1"/>
  <c r="AB6" i="1"/>
  <c r="AD5" i="1"/>
  <c r="AB5" i="1"/>
  <c r="AD4" i="1"/>
  <c r="AB4" i="1"/>
  <c r="AD3" i="1"/>
  <c r="AB3" i="1"/>
  <c r="Z6" i="1"/>
  <c r="X6" i="1"/>
  <c r="Z5" i="1"/>
  <c r="X5" i="1"/>
  <c r="Z4" i="1"/>
  <c r="X4" i="1"/>
  <c r="Z3" i="1"/>
  <c r="X3" i="1"/>
  <c r="V6" i="1"/>
  <c r="T6" i="1"/>
  <c r="V5" i="1"/>
  <c r="T5" i="1"/>
  <c r="V4" i="1"/>
  <c r="T4" i="1"/>
  <c r="V3" i="1"/>
  <c r="T3" i="1"/>
  <c r="R6" i="1"/>
  <c r="P6" i="1"/>
  <c r="R5" i="1"/>
  <c r="P5" i="1"/>
  <c r="R4" i="1"/>
  <c r="P4" i="1"/>
  <c r="R3" i="1"/>
  <c r="P3" i="1"/>
  <c r="N6" i="1"/>
  <c r="L6" i="1"/>
  <c r="N5" i="1"/>
  <c r="L5" i="1"/>
  <c r="N4" i="1"/>
  <c r="L4" i="1"/>
  <c r="N3" i="1"/>
  <c r="L3" i="1"/>
  <c r="J6" i="1"/>
  <c r="H6" i="1"/>
  <c r="J5" i="1"/>
  <c r="H5" i="1"/>
  <c r="J4" i="1"/>
  <c r="H4" i="1"/>
  <c r="J3" i="1"/>
  <c r="H3" i="1"/>
  <c r="F6" i="1"/>
  <c r="D6" i="1"/>
  <c r="F5" i="1"/>
  <c r="D5" i="1"/>
  <c r="F4" i="1"/>
  <c r="D4" i="1"/>
  <c r="V9" i="6"/>
  <c r="T9" i="6"/>
  <c r="R9" i="6"/>
  <c r="P9" i="6"/>
  <c r="N9" i="6"/>
  <c r="L9" i="6"/>
  <c r="J9" i="6"/>
  <c r="H9" i="6"/>
  <c r="F9" i="6"/>
  <c r="D9" i="6"/>
  <c r="V8" i="6"/>
  <c r="T8" i="6"/>
  <c r="R8" i="6"/>
  <c r="P8" i="6"/>
  <c r="N8" i="6"/>
  <c r="L8" i="6"/>
  <c r="J8" i="6"/>
  <c r="H8" i="6"/>
  <c r="F8" i="6"/>
  <c r="D8" i="6"/>
  <c r="V4" i="6"/>
  <c r="T4" i="6"/>
  <c r="R4" i="6"/>
  <c r="P4" i="6"/>
  <c r="N4" i="6"/>
  <c r="L4" i="6"/>
  <c r="J4" i="6"/>
  <c r="H4" i="6"/>
  <c r="F4" i="6"/>
  <c r="D4" i="6"/>
  <c r="V3" i="6"/>
  <c r="T3" i="6"/>
  <c r="R3" i="6"/>
  <c r="P3" i="6"/>
  <c r="N3" i="6"/>
  <c r="L3" i="6"/>
  <c r="J3" i="6"/>
  <c r="H3" i="6"/>
  <c r="F3" i="6"/>
  <c r="D3" i="6"/>
  <c r="V9" i="5"/>
  <c r="T9" i="5"/>
  <c r="R9" i="5"/>
  <c r="P9" i="5"/>
  <c r="N9" i="5"/>
  <c r="L9" i="5"/>
  <c r="J9" i="5"/>
  <c r="H9" i="5"/>
  <c r="F9" i="5"/>
  <c r="D9" i="5"/>
  <c r="V8" i="5"/>
  <c r="T8" i="5"/>
  <c r="R8" i="5"/>
  <c r="P8" i="5"/>
  <c r="N8" i="5"/>
  <c r="L8" i="5"/>
  <c r="J8" i="5"/>
  <c r="H8" i="5"/>
  <c r="F8" i="5"/>
  <c r="D8" i="5"/>
  <c r="V4" i="5"/>
  <c r="T4" i="5"/>
  <c r="R4" i="5"/>
  <c r="P4" i="5"/>
  <c r="N4" i="5"/>
  <c r="L4" i="5"/>
  <c r="J4" i="5"/>
  <c r="H4" i="5"/>
  <c r="F4" i="5"/>
  <c r="D4" i="5"/>
  <c r="V3" i="5"/>
  <c r="T3" i="5"/>
  <c r="R3" i="5"/>
  <c r="P3" i="5"/>
  <c r="N3" i="5"/>
  <c r="L3" i="5"/>
  <c r="J3" i="5"/>
  <c r="H3" i="5"/>
  <c r="F3" i="5"/>
  <c r="D3" i="5"/>
  <c r="V9" i="4"/>
  <c r="T9" i="4"/>
  <c r="R9" i="4"/>
  <c r="P9" i="4"/>
  <c r="N9" i="4"/>
  <c r="L9" i="4"/>
  <c r="J9" i="4"/>
  <c r="H9" i="4"/>
  <c r="F9" i="4"/>
  <c r="D9" i="4"/>
  <c r="V8" i="4"/>
  <c r="T8" i="4"/>
  <c r="R8" i="4"/>
  <c r="P8" i="4"/>
  <c r="J8" i="4"/>
  <c r="H8" i="4"/>
  <c r="F8" i="4"/>
  <c r="D8" i="4"/>
  <c r="V4" i="4"/>
  <c r="T4" i="4"/>
  <c r="R4" i="4"/>
  <c r="P4" i="4"/>
  <c r="N4" i="4"/>
  <c r="L4" i="4"/>
  <c r="J4" i="4"/>
  <c r="H4" i="4"/>
  <c r="F4" i="4"/>
  <c r="D4" i="4"/>
  <c r="V3" i="4"/>
  <c r="T3" i="4"/>
  <c r="R3" i="4"/>
  <c r="P3" i="4"/>
  <c r="N3" i="4"/>
  <c r="L3" i="4"/>
  <c r="J3" i="4"/>
  <c r="H3" i="4"/>
  <c r="F3" i="4"/>
  <c r="D3" i="4"/>
  <c r="F24" i="14" l="1"/>
  <c r="G37" i="14"/>
  <c r="A26" i="16"/>
  <c r="A20" i="16"/>
  <c r="F29" i="14"/>
  <c r="G32" i="14"/>
  <c r="G18" i="14"/>
  <c r="G13" i="14"/>
  <c r="G33" i="14"/>
  <c r="N67" i="16"/>
  <c r="A46" i="16"/>
  <c r="A38" i="16"/>
  <c r="A44" i="16"/>
  <c r="A34" i="16"/>
  <c r="A32" i="16"/>
  <c r="F12" i="14"/>
  <c r="A12" i="14"/>
  <c r="A22" i="14"/>
  <c r="A8" i="14"/>
  <c r="A18" i="14"/>
  <c r="A28" i="14"/>
  <c r="A37" i="14"/>
  <c r="A47" i="14"/>
  <c r="A33" i="14"/>
  <c r="A43" i="14"/>
  <c r="A53" i="14"/>
  <c r="A7" i="14"/>
  <c r="A17" i="14"/>
  <c r="A27" i="14"/>
  <c r="A13" i="14"/>
  <c r="A23" i="14"/>
  <c r="A32" i="14"/>
  <c r="A42" i="14"/>
  <c r="A52" i="14"/>
  <c r="A38" i="14"/>
  <c r="A48" i="14"/>
  <c r="V9" i="2"/>
  <c r="T9" i="2"/>
  <c r="V8" i="2"/>
  <c r="T8" i="2"/>
  <c r="R9" i="2"/>
  <c r="P9" i="2"/>
  <c r="R8" i="2"/>
  <c r="P8" i="2"/>
  <c r="N9" i="2"/>
  <c r="L9" i="2"/>
  <c r="N8" i="2"/>
  <c r="L8" i="2"/>
  <c r="J9" i="2"/>
  <c r="H9" i="2"/>
  <c r="J8" i="2"/>
  <c r="H8" i="2"/>
  <c r="F9" i="2"/>
  <c r="D9" i="2"/>
  <c r="F8" i="2"/>
  <c r="D8" i="2"/>
  <c r="V4" i="2"/>
  <c r="T4" i="2"/>
  <c r="V3" i="2"/>
  <c r="T3" i="2"/>
  <c r="R4" i="2"/>
  <c r="P4" i="2"/>
  <c r="R3" i="2"/>
  <c r="P3" i="2"/>
  <c r="N4" i="2"/>
  <c r="L4" i="2"/>
  <c r="N3" i="2"/>
  <c r="L3" i="2"/>
  <c r="J4" i="2"/>
  <c r="H4" i="2"/>
  <c r="J3" i="2"/>
  <c r="H3" i="2"/>
  <c r="F4" i="2"/>
  <c r="D4" i="2"/>
  <c r="F3" i="2"/>
  <c r="D3" i="2"/>
  <c r="F3" i="1"/>
  <c r="D3" i="1"/>
  <c r="N69" i="16" l="1"/>
  <c r="L68" i="16"/>
  <c r="Q70" i="16"/>
  <c r="Q69" i="16"/>
  <c r="N70" i="16"/>
  <c r="L67" i="16"/>
  <c r="L70" i="16"/>
  <c r="N66" i="16"/>
  <c r="O70" i="16"/>
  <c r="O67" i="16"/>
  <c r="L66" i="16"/>
  <c r="O66" i="16"/>
  <c r="Q68" i="16"/>
  <c r="O69" i="16"/>
  <c r="N68" i="16"/>
  <c r="O68" i="16"/>
  <c r="Q67" i="16"/>
  <c r="Q66" i="16"/>
  <c r="L69" i="16"/>
  <c r="Q63" i="14"/>
  <c r="Q62" i="14"/>
  <c r="Q61" i="14"/>
  <c r="Q60" i="14"/>
  <c r="Q59" i="14"/>
  <c r="O62" i="14"/>
  <c r="O59" i="14"/>
  <c r="N63" i="14"/>
  <c r="N62" i="14"/>
  <c r="N61" i="14"/>
  <c r="N60" i="14"/>
  <c r="N59" i="14"/>
  <c r="L63" i="14"/>
  <c r="L62" i="14"/>
  <c r="L61" i="14"/>
  <c r="L60" i="14"/>
  <c r="L59" i="14"/>
  <c r="O63" i="14"/>
  <c r="O61" i="14"/>
  <c r="O60" i="14"/>
</calcChain>
</file>

<file path=xl/sharedStrings.xml><?xml version="1.0" encoding="utf-8"?>
<sst xmlns="http://schemas.openxmlformats.org/spreadsheetml/2006/main" count="1617" uniqueCount="155">
  <si>
    <t>AV 03 Speyer</t>
  </si>
  <si>
    <t>:</t>
  </si>
  <si>
    <t>1. WK</t>
  </si>
  <si>
    <t>2. WK</t>
  </si>
  <si>
    <t>3. WK</t>
  </si>
  <si>
    <t>7. WK</t>
  </si>
  <si>
    <t>6. WK</t>
  </si>
  <si>
    <t>5. WK</t>
  </si>
  <si>
    <t>4. WK</t>
  </si>
  <si>
    <t>8. WK</t>
  </si>
  <si>
    <t>9. WK</t>
  </si>
  <si>
    <t>10. WK</t>
  </si>
  <si>
    <t>ASC Zeilsheim</t>
  </si>
  <si>
    <t>AC Mutterstadt</t>
  </si>
  <si>
    <t>AC Altrip</t>
  </si>
  <si>
    <t>KSV Grünstadt II</t>
  </si>
  <si>
    <t>KSV Hostenbach</t>
  </si>
  <si>
    <t>TSG Haßloch</t>
  </si>
  <si>
    <t>AC Weisenau</t>
  </si>
  <si>
    <t>KSC 07 Schifferstadt II</t>
  </si>
  <si>
    <t>TSG Kaiserslautern</t>
  </si>
  <si>
    <t>AC Altrip II</t>
  </si>
  <si>
    <t>KTH Ehrang</t>
  </si>
  <si>
    <t>KG Kindsbach/Rodalben</t>
  </si>
  <si>
    <t>AC 1892 Mutterstadt II</t>
  </si>
  <si>
    <t>AC Heros Wemmetsweiler</t>
  </si>
  <si>
    <t>KSV Worms</t>
  </si>
  <si>
    <t>KG Kinds./Rod.</t>
  </si>
  <si>
    <t>LL</t>
  </si>
  <si>
    <t>RL</t>
  </si>
  <si>
    <t>OL</t>
  </si>
  <si>
    <t>Regionalliga</t>
  </si>
  <si>
    <t>WETTKAMPFTERMINE UND PAARUNGEN</t>
  </si>
  <si>
    <t>1. Wettkampftag</t>
  </si>
  <si>
    <t>VfL Rodalben</t>
  </si>
  <si>
    <t>Heimmannschaft</t>
  </si>
  <si>
    <t xml:space="preserve">   Gastmannschaft</t>
  </si>
  <si>
    <t>Abwiegen</t>
  </si>
  <si>
    <t>Beginn</t>
  </si>
  <si>
    <t>Kampfleiter</t>
  </si>
  <si>
    <t>Bemerkungen</t>
  </si>
  <si>
    <t>AC H. Wemmetsweiler</t>
  </si>
  <si>
    <t>2. Wettkampftag</t>
  </si>
  <si>
    <t>3. Wettkampftag</t>
  </si>
  <si>
    <t>4. Wettkampftag</t>
  </si>
  <si>
    <t>5. Wettkampftag</t>
  </si>
  <si>
    <t>6. Wettkampftag</t>
  </si>
  <si>
    <t>7. Wettkampftag</t>
  </si>
  <si>
    <t>8. Wettkampftag</t>
  </si>
  <si>
    <t>9. Wettkampftag</t>
  </si>
  <si>
    <t>10. Wettkampftag</t>
  </si>
  <si>
    <t>Südwest</t>
  </si>
  <si>
    <t>Wettkampfbeginn</t>
  </si>
  <si>
    <t>Wiegebeginn</t>
  </si>
  <si>
    <t>18:00 Uhr</t>
  </si>
  <si>
    <t>17.30 Uhr</t>
  </si>
  <si>
    <t>17:00 Uhr</t>
  </si>
  <si>
    <t>16.30 Uhr</t>
  </si>
  <si>
    <t>Verein</t>
  </si>
  <si>
    <t>Oberliga</t>
  </si>
  <si>
    <t>15:00 Uhr</t>
  </si>
  <si>
    <t>16:00 Uhr</t>
  </si>
  <si>
    <t>19:00 Uhr</t>
  </si>
  <si>
    <t>zugestimmt</t>
  </si>
  <si>
    <t>Punkte Heim</t>
  </si>
  <si>
    <t>Punkte Gast</t>
  </si>
  <si>
    <t>Punkte</t>
  </si>
  <si>
    <t>Relativpunkte</t>
  </si>
  <si>
    <t>KSV Grünstadt III</t>
  </si>
  <si>
    <t>KTH Ehrang I</t>
  </si>
  <si>
    <t>KTH Ehrang II</t>
  </si>
  <si>
    <t>Saison  2018 / 2019</t>
  </si>
  <si>
    <t>AV 03 Speyer III</t>
  </si>
  <si>
    <t>Mainz-Weisenau:</t>
  </si>
  <si>
    <t>Januar/Februar</t>
  </si>
  <si>
    <t>KG</t>
  </si>
  <si>
    <t>29.09.Rodalben</t>
  </si>
  <si>
    <t>12.01. Kindsbach</t>
  </si>
  <si>
    <t>26.01. Rodalben</t>
  </si>
  <si>
    <t>23.02. Kindsbach</t>
  </si>
  <si>
    <t>Wemmetsweiler</t>
  </si>
  <si>
    <t>15.09. kein Heimkampf</t>
  </si>
  <si>
    <t>LANDESLIGA Gruppe A</t>
  </si>
  <si>
    <t>Saison  2019 / 2020</t>
  </si>
  <si>
    <t>Landesliga</t>
  </si>
  <si>
    <t>Play-Off-Halbfinale</t>
  </si>
  <si>
    <t>Finale</t>
  </si>
  <si>
    <t>AC Mutterstadt II</t>
  </si>
  <si>
    <t>AV 03 Speyer II</t>
  </si>
  <si>
    <t>Saison  2021 / 2022</t>
  </si>
  <si>
    <t>KSC 07 Schifferstadt</t>
  </si>
  <si>
    <t>Absteiger aus der 2. Bundesliga</t>
  </si>
  <si>
    <t>Aufsteiger aus der Oberliga</t>
  </si>
  <si>
    <t>KG Worms/Laubenheim</t>
  </si>
  <si>
    <t>Halbfinale</t>
  </si>
  <si>
    <t>1. Halbfinale</t>
  </si>
  <si>
    <t>2. Halbfinale</t>
  </si>
  <si>
    <t>1. Platze Gruppe A</t>
  </si>
  <si>
    <t>2. Platze Gruppe B</t>
  </si>
  <si>
    <t>1. Platz Gruppe B</t>
  </si>
  <si>
    <t>2. Platz Gruppe A</t>
  </si>
  <si>
    <t>Sieger 1. Halbfinale</t>
  </si>
  <si>
    <t>Sieger 2. Halbfinale</t>
  </si>
  <si>
    <t>Heimrecht jeweils Tabellenerste</t>
  </si>
  <si>
    <t>Heimrecht punktstärkster Halbfinalsieger</t>
  </si>
  <si>
    <t>Einfach</t>
  </si>
  <si>
    <t>EInfach</t>
  </si>
  <si>
    <t>Doppelte Staffel</t>
  </si>
  <si>
    <t>15:30 Uhr</t>
  </si>
  <si>
    <t>Athletic Box Lifters</t>
  </si>
  <si>
    <t>AC Mainz Weisenau II</t>
  </si>
  <si>
    <t>entfällt</t>
  </si>
  <si>
    <t xml:space="preserve">KSV Hostenbach </t>
  </si>
  <si>
    <t>AC Mainz Weisenau</t>
  </si>
  <si>
    <t>07_2024</t>
  </si>
  <si>
    <t>14:30 Uhr</t>
  </si>
  <si>
    <t>Kindsbach + Rodalben</t>
  </si>
  <si>
    <t>Saison  2025 / 2026</t>
  </si>
  <si>
    <t>Athletik Box Lifters</t>
  </si>
  <si>
    <t xml:space="preserve">KTH Ehrang </t>
  </si>
  <si>
    <t>AC 1923 Altrip</t>
  </si>
  <si>
    <t>verlegt auf 01.11.2025</t>
  </si>
  <si>
    <t>verlegt auf 17.01.2026</t>
  </si>
  <si>
    <t>Heimrecht getauscht / Wettkampfort Mainz</t>
  </si>
  <si>
    <t xml:space="preserve">18;00 </t>
  </si>
  <si>
    <t>Wettkampfort Halle Zwo, Nordring 2A, 544657 Badern</t>
  </si>
  <si>
    <t>Wettkampfort Rodalben</t>
  </si>
  <si>
    <t>Wettkampfort Kindsbach</t>
  </si>
  <si>
    <t xml:space="preserve">Heimrecht getauscht </t>
  </si>
  <si>
    <r>
      <rPr>
        <b/>
        <sz val="10"/>
        <color rgb="FFFF0000"/>
        <rFont val="Arial"/>
        <family val="2"/>
      </rPr>
      <t>verlegt auf 22.11.</t>
    </r>
    <r>
      <rPr>
        <sz val="10"/>
        <color rgb="FFFF0000"/>
        <rFont val="Arial"/>
        <family val="2"/>
      </rPr>
      <t xml:space="preserve"> - Wettkampfort Hassloch </t>
    </r>
  </si>
  <si>
    <t>A</t>
  </si>
  <si>
    <t>korrigiert 23.08.2025</t>
  </si>
  <si>
    <t xml:space="preserve">verlegt auf 14.03.2026 </t>
  </si>
  <si>
    <t>H.Joos</t>
  </si>
  <si>
    <t>A.Unterberg</t>
  </si>
  <si>
    <t>J.Brückner</t>
  </si>
  <si>
    <t>V.Loch</t>
  </si>
  <si>
    <t>F.Linder</t>
  </si>
  <si>
    <t>R.Hofmann</t>
  </si>
  <si>
    <t>S.Mieger</t>
  </si>
  <si>
    <t>Wettkampfort: Badem</t>
  </si>
  <si>
    <t>D.Kessler</t>
  </si>
  <si>
    <t>Th.Kellersch</t>
  </si>
  <si>
    <t>J.Dancz</t>
  </si>
  <si>
    <t>Th.Wenz</t>
  </si>
  <si>
    <t>P.Brückner</t>
  </si>
  <si>
    <t>A.Wasik</t>
  </si>
  <si>
    <t>D.Jantzen</t>
  </si>
  <si>
    <t>H.Fouquet</t>
  </si>
  <si>
    <t>Heimrecht getauscht ! Wettkampfort: Speyer</t>
  </si>
  <si>
    <t>D.Artmovic</t>
  </si>
  <si>
    <t>L.Dancz</t>
  </si>
  <si>
    <t>V.Beuthling</t>
  </si>
  <si>
    <t>Heimrecht getauscht ! Wettkampfort: Grünstadt</t>
  </si>
  <si>
    <t>Stand: 04.09.2025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</si>
</sst>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name val="Arial Rounded MT Bold"/>
      <family val="2"/>
    </font>
    <font>
      <sz val="14"/>
      <name val="Arial"/>
      <family val="2"/>
    </font>
    <font>
      <sz val="14"/>
      <color indexed="9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sz val="10"/>
      <color indexed="10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b/>
      <sz val="10"/>
      <color rgb="FFFF0000"/>
      <name val="Arial"/>
      <family val="2"/>
    </font>
    <font>
      <b/>
      <u/>
      <sz val="11"/>
      <color theme="1"/>
      <name val="Arial"/>
      <family val="2"/>
    </font>
    <font>
      <sz val="10"/>
      <color theme="0"/>
      <name val="Arial"/>
      <family val="2"/>
    </font>
    <font>
      <b/>
      <u/>
      <sz val="22"/>
      <name val="Arial Rounded MT Bold"/>
      <family val="2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b/>
      <sz val="14"/>
      <color rgb="FFFF0000"/>
      <name val="Calibri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8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4" fillId="0" borderId="0" xfId="1" applyFont="1"/>
    <xf numFmtId="0" fontId="5" fillId="0" borderId="0" xfId="1" applyFont="1"/>
    <xf numFmtId="0" fontId="7" fillId="0" borderId="0" xfId="1" applyFont="1"/>
    <xf numFmtId="0" fontId="8" fillId="0" borderId="0" xfId="1" applyFont="1"/>
    <xf numFmtId="0" fontId="10" fillId="0" borderId="15" xfId="1" applyFont="1" applyBorder="1"/>
    <xf numFmtId="0" fontId="10" fillId="0" borderId="6" xfId="1" applyFont="1" applyBorder="1"/>
    <xf numFmtId="14" fontId="10" fillId="0" borderId="6" xfId="1" applyNumberFormat="1" applyFont="1" applyBorder="1"/>
    <xf numFmtId="14" fontId="11" fillId="0" borderId="6" xfId="1" applyNumberFormat="1" applyFont="1" applyBorder="1" applyAlignment="1">
      <alignment horizontal="left"/>
    </xf>
    <xf numFmtId="0" fontId="12" fillId="0" borderId="6" xfId="1" applyFont="1" applyBorder="1"/>
    <xf numFmtId="0" fontId="12" fillId="0" borderId="16" xfId="1" applyFont="1" applyBorder="1"/>
    <xf numFmtId="0" fontId="2" fillId="0" borderId="0" xfId="1"/>
    <xf numFmtId="0" fontId="13" fillId="0" borderId="11" xfId="1" applyFont="1" applyBorder="1"/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0" fontId="13" fillId="0" borderId="0" xfId="1" applyFont="1"/>
    <xf numFmtId="0" fontId="11" fillId="0" borderId="1" xfId="1" applyFont="1" applyBorder="1" applyAlignment="1">
      <alignment horizontal="center"/>
    </xf>
    <xf numFmtId="0" fontId="13" fillId="0" borderId="3" xfId="1" applyFont="1" applyBorder="1" applyAlignment="1">
      <alignment horizontal="left"/>
    </xf>
    <xf numFmtId="0" fontId="13" fillId="0" borderId="4" xfId="1" applyFont="1" applyBorder="1" applyAlignment="1">
      <alignment horizontal="center"/>
    </xf>
    <xf numFmtId="0" fontId="13" fillId="0" borderId="4" xfId="1" applyFont="1" applyBorder="1"/>
    <xf numFmtId="0" fontId="2" fillId="0" borderId="5" xfId="1" applyBorder="1"/>
    <xf numFmtId="20" fontId="13" fillId="0" borderId="5" xfId="1" applyNumberFormat="1" applyFont="1" applyBorder="1" applyAlignment="1">
      <alignment horizontal="center"/>
    </xf>
    <xf numFmtId="20" fontId="15" fillId="0" borderId="1" xfId="1" applyNumberFormat="1" applyFont="1" applyBorder="1" applyAlignment="1">
      <alignment horizontal="center"/>
    </xf>
    <xf numFmtId="0" fontId="15" fillId="0" borderId="1" xfId="1" applyFont="1" applyBorder="1" applyProtection="1">
      <protection locked="0"/>
    </xf>
    <xf numFmtId="0" fontId="13" fillId="0" borderId="5" xfId="1" applyFont="1" applyBorder="1"/>
    <xf numFmtId="0" fontId="16" fillId="0" borderId="1" xfId="1" applyFont="1" applyBorder="1" applyProtection="1">
      <protection locked="0"/>
    </xf>
    <xf numFmtId="20" fontId="13" fillId="0" borderId="1" xfId="1" applyNumberFormat="1" applyFont="1" applyBorder="1" applyAlignment="1">
      <alignment horizontal="center"/>
    </xf>
    <xf numFmtId="0" fontId="17" fillId="0" borderId="0" xfId="1" applyFont="1"/>
    <xf numFmtId="0" fontId="13" fillId="0" borderId="6" xfId="1" applyFont="1" applyBorder="1" applyAlignment="1">
      <alignment horizontal="center"/>
    </xf>
    <xf numFmtId="0" fontId="13" fillId="0" borderId="6" xfId="1" applyFont="1" applyBorder="1"/>
    <xf numFmtId="0" fontId="13" fillId="0" borderId="16" xfId="1" applyFont="1" applyBorder="1"/>
    <xf numFmtId="0" fontId="13" fillId="0" borderId="3" xfId="1" applyFont="1" applyBorder="1"/>
    <xf numFmtId="0" fontId="18" fillId="0" borderId="1" xfId="1" applyFont="1" applyBorder="1" applyProtection="1">
      <protection locked="0"/>
    </xf>
    <xf numFmtId="0" fontId="1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13" fillId="0" borderId="17" xfId="1" applyFont="1" applyBorder="1"/>
    <xf numFmtId="0" fontId="15" fillId="0" borderId="4" xfId="1" applyFont="1" applyBorder="1" applyAlignment="1">
      <alignment horizontal="center"/>
    </xf>
    <xf numFmtId="0" fontId="15" fillId="0" borderId="4" xfId="1" applyFont="1" applyBorder="1"/>
    <xf numFmtId="0" fontId="15" fillId="3" borderId="4" xfId="1" applyFont="1" applyFill="1" applyBorder="1" applyAlignment="1">
      <alignment horizontal="center"/>
    </xf>
    <xf numFmtId="0" fontId="15" fillId="3" borderId="1" xfId="1" applyFont="1" applyFill="1" applyBorder="1" applyProtection="1">
      <protection locked="0"/>
    </xf>
    <xf numFmtId="0" fontId="15" fillId="0" borderId="0" xfId="1" applyFont="1"/>
    <xf numFmtId="0" fontId="2" fillId="0" borderId="4" xfId="1" applyBorder="1"/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0" fillId="0" borderId="11" xfId="1" applyFont="1" applyBorder="1"/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1" fillId="0" borderId="0" xfId="1" applyFont="1" applyAlignment="1">
      <alignment horizontal="center"/>
    </xf>
    <xf numFmtId="0" fontId="15" fillId="0" borderId="0" xfId="1" applyFont="1" applyProtection="1">
      <protection locked="0"/>
    </xf>
    <xf numFmtId="0" fontId="4" fillId="0" borderId="0" xfId="1" applyFont="1" applyAlignment="1">
      <alignment horizontal="center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13" fillId="0" borderId="1" xfId="1" applyFont="1" applyBorder="1" applyAlignment="1">
      <alignment horizontal="center"/>
    </xf>
    <xf numFmtId="0" fontId="2" fillId="0" borderId="1" xfId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13" fillId="0" borderId="23" xfId="1" applyFont="1" applyBorder="1" applyAlignment="1">
      <alignment horizontal="center"/>
    </xf>
    <xf numFmtId="0" fontId="2" fillId="0" borderId="23" xfId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13" fillId="0" borderId="27" xfId="1" applyFont="1" applyBorder="1" applyAlignment="1">
      <alignment horizontal="center"/>
    </xf>
    <xf numFmtId="0" fontId="13" fillId="0" borderId="28" xfId="1" applyFont="1" applyBorder="1" applyAlignment="1">
      <alignment horizontal="center"/>
    </xf>
    <xf numFmtId="0" fontId="2" fillId="0" borderId="28" xfId="1" applyBorder="1" applyAlignment="1">
      <alignment horizontal="center"/>
    </xf>
    <xf numFmtId="0" fontId="13" fillId="0" borderId="29" xfId="1" applyFont="1" applyBorder="1" applyAlignment="1">
      <alignment horizontal="center"/>
    </xf>
    <xf numFmtId="0" fontId="13" fillId="0" borderId="30" xfId="1" applyFont="1" applyBorder="1" applyAlignment="1">
      <alignment horizontal="center"/>
    </xf>
    <xf numFmtId="0" fontId="2" fillId="0" borderId="30" xfId="1" applyBorder="1" applyAlignment="1">
      <alignment horizontal="center"/>
    </xf>
    <xf numFmtId="0" fontId="8" fillId="0" borderId="30" xfId="1" applyFont="1" applyBorder="1" applyAlignment="1">
      <alignment horizontal="center"/>
    </xf>
    <xf numFmtId="0" fontId="8" fillId="0" borderId="28" xfId="1" applyFont="1" applyBorder="1" applyAlignment="1">
      <alignment horizontal="center"/>
    </xf>
    <xf numFmtId="0" fontId="2" fillId="0" borderId="29" xfId="1" applyBorder="1" applyAlignment="1">
      <alignment horizontal="center"/>
    </xf>
    <xf numFmtId="0" fontId="17" fillId="0" borderId="30" xfId="1" applyFont="1" applyBorder="1" applyAlignment="1">
      <alignment horizontal="center"/>
    </xf>
    <xf numFmtId="0" fontId="17" fillId="0" borderId="28" xfId="1" applyFont="1" applyBorder="1" applyAlignment="1">
      <alignment horizontal="center"/>
    </xf>
    <xf numFmtId="0" fontId="13" fillId="0" borderId="31" xfId="1" applyFont="1" applyBorder="1" applyAlignment="1">
      <alignment horizontal="center"/>
    </xf>
    <xf numFmtId="0" fontId="2" fillId="0" borderId="32" xfId="1" applyBorder="1" applyAlignment="1">
      <alignment horizontal="center"/>
    </xf>
    <xf numFmtId="0" fontId="13" fillId="0" borderId="33" xfId="1" applyFont="1" applyBorder="1" applyAlignment="1">
      <alignment horizontal="center"/>
    </xf>
    <xf numFmtId="0" fontId="2" fillId="0" borderId="34" xfId="1" applyBorder="1" applyAlignment="1">
      <alignment horizontal="center"/>
    </xf>
    <xf numFmtId="0" fontId="13" fillId="0" borderId="35" xfId="1" applyFont="1" applyBorder="1" applyAlignment="1">
      <alignment horizontal="center"/>
    </xf>
    <xf numFmtId="0" fontId="2" fillId="0" borderId="36" xfId="1" applyBorder="1" applyAlignment="1">
      <alignment horizontal="center"/>
    </xf>
    <xf numFmtId="0" fontId="13" fillId="0" borderId="36" xfId="1" applyFont="1" applyBorder="1" applyAlignment="1">
      <alignment horizontal="center"/>
    </xf>
    <xf numFmtId="20" fontId="13" fillId="0" borderId="0" xfId="1" applyNumberFormat="1" applyFont="1" applyAlignment="1">
      <alignment horizontal="center"/>
    </xf>
    <xf numFmtId="20" fontId="15" fillId="0" borderId="0" xfId="1" applyNumberFormat="1" applyFont="1" applyAlignment="1">
      <alignment horizontal="center"/>
    </xf>
    <xf numFmtId="0" fontId="16" fillId="0" borderId="0" xfId="1" applyFont="1" applyProtection="1">
      <protection locked="0"/>
    </xf>
    <xf numFmtId="0" fontId="17" fillId="0" borderId="0" xfId="1" applyFont="1" applyAlignment="1">
      <alignment horizontal="center"/>
    </xf>
    <xf numFmtId="164" fontId="0" fillId="0" borderId="0" xfId="0" applyNumberFormat="1"/>
    <xf numFmtId="0" fontId="0" fillId="0" borderId="37" xfId="0" applyBorder="1"/>
    <xf numFmtId="0" fontId="0" fillId="0" borderId="38" xfId="0" applyBorder="1"/>
    <xf numFmtId="0" fontId="0" fillId="0" borderId="40" xfId="0" applyBorder="1"/>
    <xf numFmtId="0" fontId="0" fillId="0" borderId="42" xfId="0" applyBorder="1"/>
    <xf numFmtId="0" fontId="2" fillId="0" borderId="44" xfId="1" applyBorder="1"/>
    <xf numFmtId="0" fontId="0" fillId="0" borderId="6" xfId="0" applyBorder="1"/>
    <xf numFmtId="0" fontId="0" fillId="0" borderId="7" xfId="0" applyBorder="1"/>
    <xf numFmtId="14" fontId="0" fillId="0" borderId="0" xfId="0" applyNumberFormat="1"/>
    <xf numFmtId="0" fontId="0" fillId="4" borderId="0" xfId="0" applyFill="1"/>
    <xf numFmtId="0" fontId="0" fillId="4" borderId="6" xfId="0" applyFill="1" applyBorder="1"/>
    <xf numFmtId="0" fontId="0" fillId="4" borderId="7" xfId="0" applyFill="1" applyBorder="1"/>
    <xf numFmtId="2" fontId="0" fillId="0" borderId="0" xfId="0" applyNumberFormat="1"/>
    <xf numFmtId="164" fontId="0" fillId="0" borderId="6" xfId="0" applyNumberFormat="1" applyBorder="1"/>
    <xf numFmtId="2" fontId="0" fillId="0" borderId="6" xfId="0" applyNumberFormat="1" applyBorder="1"/>
    <xf numFmtId="2" fontId="0" fillId="0" borderId="39" xfId="0" applyNumberFormat="1" applyBorder="1"/>
    <xf numFmtId="2" fontId="0" fillId="0" borderId="41" xfId="0" applyNumberFormat="1" applyBorder="1"/>
    <xf numFmtId="164" fontId="0" fillId="0" borderId="7" xfId="0" applyNumberFormat="1" applyBorder="1"/>
    <xf numFmtId="2" fontId="0" fillId="0" borderId="7" xfId="0" applyNumberFormat="1" applyBorder="1"/>
    <xf numFmtId="2" fontId="0" fillId="0" borderId="43" xfId="0" applyNumberFormat="1" applyBorder="1"/>
    <xf numFmtId="0" fontId="13" fillId="0" borderId="44" xfId="1" applyFont="1" applyBorder="1"/>
    <xf numFmtId="14" fontId="0" fillId="0" borderId="22" xfId="0" applyNumberFormat="1" applyBorder="1"/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2" fillId="0" borderId="3" xfId="1" applyBorder="1" applyAlignment="1">
      <alignment horizontal="left"/>
    </xf>
    <xf numFmtId="0" fontId="2" fillId="0" borderId="3" xfId="1" applyBorder="1"/>
    <xf numFmtId="14" fontId="10" fillId="0" borderId="6" xfId="1" applyNumberFormat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2" fillId="0" borderId="3" xfId="1" applyBorder="1" applyAlignment="1">
      <alignment horizontal="center"/>
    </xf>
    <xf numFmtId="0" fontId="10" fillId="0" borderId="0" xfId="1" applyFont="1" applyAlignment="1">
      <alignment horizontal="center"/>
    </xf>
    <xf numFmtId="0" fontId="4" fillId="5" borderId="0" xfId="1" applyFont="1" applyFill="1" applyAlignment="1">
      <alignment horizontal="left"/>
    </xf>
    <xf numFmtId="0" fontId="10" fillId="0" borderId="6" xfId="1" applyFont="1" applyBorder="1" applyAlignment="1">
      <alignment horizontal="left"/>
    </xf>
    <xf numFmtId="0" fontId="2" fillId="0" borderId="0" xfId="1" applyAlignment="1">
      <alignment horizontal="left"/>
    </xf>
    <xf numFmtId="0" fontId="6" fillId="0" borderId="0" xfId="1" applyFont="1" applyAlignment="1">
      <alignment horizontal="left" vertical="center"/>
    </xf>
    <xf numFmtId="0" fontId="22" fillId="0" borderId="0" xfId="0" applyFont="1"/>
    <xf numFmtId="20" fontId="0" fillId="0" borderId="22" xfId="0" applyNumberFormat="1" applyBorder="1" applyAlignment="1">
      <alignment horizontal="center"/>
    </xf>
    <xf numFmtId="20" fontId="0" fillId="0" borderId="0" xfId="0" applyNumberFormat="1" applyAlignment="1">
      <alignment horizontal="center"/>
    </xf>
    <xf numFmtId="0" fontId="18" fillId="3" borderId="1" xfId="1" applyFont="1" applyFill="1" applyBorder="1" applyProtection="1">
      <protection locked="0"/>
    </xf>
    <xf numFmtId="0" fontId="2" fillId="3" borderId="3" xfId="1" applyFill="1" applyBorder="1" applyAlignment="1">
      <alignment horizontal="left"/>
    </xf>
    <xf numFmtId="0" fontId="13" fillId="3" borderId="3" xfId="1" applyFont="1" applyFill="1" applyBorder="1" applyAlignment="1">
      <alignment horizontal="center"/>
    </xf>
    <xf numFmtId="0" fontId="2" fillId="3" borderId="3" xfId="1" applyFill="1" applyBorder="1"/>
    <xf numFmtId="0" fontId="13" fillId="3" borderId="5" xfId="1" applyFont="1" applyFill="1" applyBorder="1"/>
    <xf numFmtId="20" fontId="23" fillId="0" borderId="5" xfId="1" applyNumberFormat="1" applyFont="1" applyBorder="1" applyAlignment="1">
      <alignment horizontal="center"/>
    </xf>
    <xf numFmtId="20" fontId="18" fillId="0" borderId="1" xfId="1" applyNumberFormat="1" applyFont="1" applyBorder="1" applyAlignment="1">
      <alignment horizontal="center"/>
    </xf>
    <xf numFmtId="14" fontId="24" fillId="0" borderId="6" xfId="1" applyNumberFormat="1" applyFont="1" applyBorder="1" applyAlignment="1">
      <alignment horizontal="left"/>
    </xf>
    <xf numFmtId="0" fontId="18" fillId="0" borderId="6" xfId="1" applyFont="1" applyBorder="1"/>
    <xf numFmtId="0" fontId="24" fillId="0" borderId="1" xfId="1" applyFont="1" applyBorder="1" applyAlignment="1">
      <alignment horizontal="center"/>
    </xf>
    <xf numFmtId="0" fontId="23" fillId="0" borderId="6" xfId="1" applyFont="1" applyBorder="1" applyAlignment="1">
      <alignment horizontal="center"/>
    </xf>
    <xf numFmtId="0" fontId="23" fillId="0" borderId="6" xfId="1" applyFont="1" applyBorder="1"/>
    <xf numFmtId="20" fontId="23" fillId="3" borderId="5" xfId="1" applyNumberFormat="1" applyFont="1" applyFill="1" applyBorder="1" applyAlignment="1">
      <alignment horizontal="center"/>
    </xf>
    <xf numFmtId="0" fontId="25" fillId="3" borderId="1" xfId="1" applyFont="1" applyFill="1" applyBorder="1" applyProtection="1">
      <protection locked="0"/>
    </xf>
    <xf numFmtId="0" fontId="26" fillId="5" borderId="0" xfId="0" applyFont="1" applyFill="1" applyAlignment="1">
      <alignment vertical="center" readingOrder="1"/>
    </xf>
    <xf numFmtId="0" fontId="2" fillId="0" borderId="1" xfId="1" applyBorder="1" applyProtection="1">
      <protection locked="0"/>
    </xf>
    <xf numFmtId="0" fontId="23" fillId="0" borderId="1" xfId="1" applyFont="1" applyBorder="1" applyProtection="1">
      <protection locked="0"/>
    </xf>
    <xf numFmtId="20" fontId="23" fillId="0" borderId="1" xfId="1" applyNumberFormat="1" applyFont="1" applyBorder="1" applyAlignment="1">
      <alignment horizontal="center"/>
    </xf>
    <xf numFmtId="20" fontId="23" fillId="3" borderId="1" xfId="1" applyNumberFormat="1" applyFont="1" applyFill="1" applyBorder="1" applyAlignment="1">
      <alignment horizontal="center"/>
    </xf>
    <xf numFmtId="0" fontId="27" fillId="0" borderId="1" xfId="1" applyFont="1" applyBorder="1" applyAlignment="1">
      <alignment horizontal="center"/>
    </xf>
    <xf numFmtId="0" fontId="23" fillId="0" borderId="1" xfId="1" applyFont="1" applyBorder="1" applyAlignment="1" applyProtection="1">
      <alignment horizontal="right"/>
      <protection locked="0"/>
    </xf>
    <xf numFmtId="0" fontId="23" fillId="0" borderId="1" xfId="1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13" fillId="0" borderId="24" xfId="1" applyFont="1" applyBorder="1" applyAlignment="1">
      <alignment horizontal="center"/>
    </xf>
    <xf numFmtId="0" fontId="13" fillId="0" borderId="25" xfId="1" applyFont="1" applyBorder="1" applyAlignment="1">
      <alignment horizontal="center"/>
    </xf>
    <xf numFmtId="0" fontId="13" fillId="0" borderId="26" xfId="1" applyFont="1" applyBorder="1" applyAlignment="1">
      <alignment horizont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9" fillId="2" borderId="13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/>
    </xf>
    <xf numFmtId="0" fontId="9" fillId="2" borderId="14" xfId="1" applyFont="1" applyFill="1" applyBorder="1" applyAlignment="1">
      <alignment horizontal="center"/>
    </xf>
    <xf numFmtId="0" fontId="13" fillId="0" borderId="4" xfId="1" applyFont="1" applyBorder="1"/>
    <xf numFmtId="0" fontId="2" fillId="0" borderId="5" xfId="1" applyBorder="1"/>
    <xf numFmtId="0" fontId="13" fillId="0" borderId="5" xfId="1" applyFont="1" applyBorder="1"/>
    <xf numFmtId="0" fontId="13" fillId="0" borderId="4" xfId="1" applyFont="1" applyBorder="1" applyAlignment="1">
      <alignment horizontal="left"/>
    </xf>
    <xf numFmtId="0" fontId="13" fillId="0" borderId="5" xfId="1" applyFont="1" applyBorder="1" applyAlignment="1">
      <alignment horizontal="left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</cellXfs>
  <cellStyles count="3">
    <cellStyle name="Standard" xfId="0" builtinId="0"/>
    <cellStyle name="Standard 2" xfId="1" xr:uid="{00000000-0005-0000-0000-000001000000}"/>
    <cellStyle name="Standard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971550</xdr:colOff>
      <xdr:row>0</xdr:row>
      <xdr:rowOff>28575</xdr:rowOff>
    </xdr:from>
    <xdr:to>
      <xdr:col>3</xdr:col>
      <xdr:colOff>190500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2000" contrast="36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28575"/>
          <a:ext cx="8191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161925</xdr:rowOff>
    </xdr:from>
    <xdr:to>
      <xdr:col>1</xdr:col>
      <xdr:colOff>942975</xdr:colOff>
      <xdr:row>1</xdr:row>
      <xdr:rowOff>123825</xdr:rowOff>
    </xdr:to>
    <xdr:sp macro="" textlink="">
      <xdr:nvSpPr>
        <xdr:cNvPr id="3" name="Text Box 4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47625" y="161925"/>
          <a:ext cx="1123950" cy="2667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de-DE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Stand: 29.05.2018</a:t>
          </a:r>
          <a:endParaRPr lang="de-DE" sz="10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7</xdr:col>
      <xdr:colOff>142875</xdr:colOff>
      <xdr:row>0</xdr:row>
      <xdr:rowOff>85725</xdr:rowOff>
    </xdr:from>
    <xdr:to>
      <xdr:col>8</xdr:col>
      <xdr:colOff>0</xdr:colOff>
      <xdr:row>2</xdr:row>
      <xdr:rowOff>209550</xdr:rowOff>
    </xdr:to>
    <xdr:pic>
      <xdr:nvPicPr>
        <xdr:cNvPr id="4" name="Picture 49" descr="GVRLP-Wappen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85725"/>
          <a:ext cx="7620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228600</xdr:colOff>
      <xdr:row>0</xdr:row>
      <xdr:rowOff>85725</xdr:rowOff>
    </xdr:from>
    <xdr:to>
      <xdr:col>8</xdr:col>
      <xdr:colOff>981075</xdr:colOff>
      <xdr:row>2</xdr:row>
      <xdr:rowOff>228600</xdr:rowOff>
    </xdr:to>
    <xdr:pic>
      <xdr:nvPicPr>
        <xdr:cNvPr id="5" name="Picture 50" descr="SGV-Log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12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85725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1218293</xdr:colOff>
      <xdr:row>0</xdr:row>
      <xdr:rowOff>115661</xdr:rowOff>
    </xdr:from>
    <xdr:to>
      <xdr:col>3</xdr:col>
      <xdr:colOff>437243</xdr:colOff>
      <xdr:row>2</xdr:row>
      <xdr:rowOff>210911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9845F1-68E0-4A36-AB7F-EF8C1D0EE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2000" contrast="36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0864" y="115661"/>
          <a:ext cx="1004208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23379</xdr:rowOff>
    </xdr:from>
    <xdr:to>
      <xdr:col>1</xdr:col>
      <xdr:colOff>895350</xdr:colOff>
      <xdr:row>3</xdr:row>
      <xdr:rowOff>290079</xdr:rowOff>
    </xdr:to>
    <xdr:sp macro="" textlink="">
      <xdr:nvSpPr>
        <xdr:cNvPr id="3" name="Text Box 42">
          <a:extLst>
            <a:ext uri="{FF2B5EF4-FFF2-40B4-BE49-F238E27FC236}">
              <a16:creationId xmlns:a16="http://schemas.microsoft.com/office/drawing/2014/main" id="{086BE9C4-82FD-44E7-A887-4DCBBBFE4777}"/>
            </a:ext>
          </a:extLst>
        </xdr:cNvPr>
        <xdr:cNvSpPr txBox="1">
          <a:spLocks noChangeArrowheads="1"/>
        </xdr:cNvSpPr>
      </xdr:nvSpPr>
      <xdr:spPr bwMode="auto">
        <a:xfrm>
          <a:off x="0" y="937779"/>
          <a:ext cx="2236470" cy="2667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de-DE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Stand:     04.09.2025</a:t>
          </a:r>
          <a:endParaRPr lang="de-DE" sz="14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7</xdr:col>
      <xdr:colOff>142875</xdr:colOff>
      <xdr:row>0</xdr:row>
      <xdr:rowOff>85725</xdr:rowOff>
    </xdr:from>
    <xdr:to>
      <xdr:col>8</xdr:col>
      <xdr:colOff>0</xdr:colOff>
      <xdr:row>2</xdr:row>
      <xdr:rowOff>209550</xdr:rowOff>
    </xdr:to>
    <xdr:pic>
      <xdr:nvPicPr>
        <xdr:cNvPr id="4" name="Picture 49" descr="GVRLP-Wappen">
          <a:extLst>
            <a:ext uri="{FF2B5EF4-FFF2-40B4-BE49-F238E27FC236}">
              <a16:creationId xmlns:a16="http://schemas.microsoft.com/office/drawing/2014/main" id="{B50726AB-F58A-4C93-B92D-2FD0AA546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0395" y="85725"/>
          <a:ext cx="76390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228600</xdr:colOff>
      <xdr:row>0</xdr:row>
      <xdr:rowOff>85725</xdr:rowOff>
    </xdr:from>
    <xdr:to>
      <xdr:col>8</xdr:col>
      <xdr:colOff>981075</xdr:colOff>
      <xdr:row>2</xdr:row>
      <xdr:rowOff>228600</xdr:rowOff>
    </xdr:to>
    <xdr:pic>
      <xdr:nvPicPr>
        <xdr:cNvPr id="5" name="Picture 50" descr="SGV-Logo">
          <a:extLst>
            <a:ext uri="{FF2B5EF4-FFF2-40B4-BE49-F238E27FC236}">
              <a16:creationId xmlns:a16="http://schemas.microsoft.com/office/drawing/2014/main" id="{491134E1-449A-4870-A444-9C6F053CD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12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85725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971550</xdr:colOff>
      <xdr:row>0</xdr:row>
      <xdr:rowOff>28575</xdr:rowOff>
    </xdr:from>
    <xdr:to>
      <xdr:col>3</xdr:col>
      <xdr:colOff>190500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2000" contrast="36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28575"/>
          <a:ext cx="8191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23379</xdr:rowOff>
    </xdr:from>
    <xdr:to>
      <xdr:col>1</xdr:col>
      <xdr:colOff>895350</xdr:colOff>
      <xdr:row>3</xdr:row>
      <xdr:rowOff>290079</xdr:rowOff>
    </xdr:to>
    <xdr:sp macro="" textlink="">
      <xdr:nvSpPr>
        <xdr:cNvPr id="3" name="Text Box 4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 bwMode="auto">
        <a:xfrm>
          <a:off x="0" y="937779"/>
          <a:ext cx="2239241" cy="2667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de-DE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Stand: 04.09.2025</a:t>
          </a:r>
          <a:endParaRPr lang="de-DE" sz="14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7</xdr:col>
      <xdr:colOff>142875</xdr:colOff>
      <xdr:row>0</xdr:row>
      <xdr:rowOff>85725</xdr:rowOff>
    </xdr:from>
    <xdr:to>
      <xdr:col>8</xdr:col>
      <xdr:colOff>0</xdr:colOff>
      <xdr:row>2</xdr:row>
      <xdr:rowOff>209550</xdr:rowOff>
    </xdr:to>
    <xdr:pic>
      <xdr:nvPicPr>
        <xdr:cNvPr id="4" name="Picture 49" descr="GVRLP-Wappen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85725"/>
          <a:ext cx="7620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228600</xdr:colOff>
      <xdr:row>0</xdr:row>
      <xdr:rowOff>85725</xdr:rowOff>
    </xdr:from>
    <xdr:to>
      <xdr:col>8</xdr:col>
      <xdr:colOff>981075</xdr:colOff>
      <xdr:row>2</xdr:row>
      <xdr:rowOff>228600</xdr:rowOff>
    </xdr:to>
    <xdr:pic>
      <xdr:nvPicPr>
        <xdr:cNvPr id="5" name="Picture 50" descr="SGV-Log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12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85725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971550</xdr:colOff>
      <xdr:row>0</xdr:row>
      <xdr:rowOff>28575</xdr:rowOff>
    </xdr:from>
    <xdr:to>
      <xdr:col>3</xdr:col>
      <xdr:colOff>190500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2000" contrast="36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28575"/>
          <a:ext cx="6286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342900</xdr:colOff>
      <xdr:row>0</xdr:row>
      <xdr:rowOff>104775</xdr:rowOff>
    </xdr:from>
    <xdr:to>
      <xdr:col>8</xdr:col>
      <xdr:colOff>285750</xdr:colOff>
      <xdr:row>2</xdr:row>
      <xdr:rowOff>228600</xdr:rowOff>
    </xdr:to>
    <xdr:pic>
      <xdr:nvPicPr>
        <xdr:cNvPr id="4" name="Picture 49" descr="GVRLP-Wappen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04775"/>
          <a:ext cx="7905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514350</xdr:colOff>
      <xdr:row>0</xdr:row>
      <xdr:rowOff>76200</xdr:rowOff>
    </xdr:from>
    <xdr:to>
      <xdr:col>8</xdr:col>
      <xdr:colOff>1238250</xdr:colOff>
      <xdr:row>2</xdr:row>
      <xdr:rowOff>190500</xdr:rowOff>
    </xdr:to>
    <xdr:pic>
      <xdr:nvPicPr>
        <xdr:cNvPr id="5" name="Picture 50" descr="SGV-Logo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12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762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971550</xdr:colOff>
      <xdr:row>0</xdr:row>
      <xdr:rowOff>28575</xdr:rowOff>
    </xdr:from>
    <xdr:to>
      <xdr:col>3</xdr:col>
      <xdr:colOff>190500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2000" contrast="36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28575"/>
          <a:ext cx="6286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0</xdr:row>
      <xdr:rowOff>161925</xdr:rowOff>
    </xdr:from>
    <xdr:to>
      <xdr:col>1</xdr:col>
      <xdr:colOff>942975</xdr:colOff>
      <xdr:row>1</xdr:row>
      <xdr:rowOff>123825</xdr:rowOff>
    </xdr:to>
    <xdr:sp macro="" textlink="">
      <xdr:nvSpPr>
        <xdr:cNvPr id="3" name="Text Box 4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104775" y="161925"/>
          <a:ext cx="1066800" cy="2667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FF0000"/>
              </a:solidFill>
              <a:latin typeface="Calibri"/>
            </a:rPr>
            <a:t>Stand: 29.05.2018</a:t>
          </a:r>
          <a:endParaRPr lang="de-DE" sz="10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7</xdr:col>
      <xdr:colOff>628650</xdr:colOff>
      <xdr:row>0</xdr:row>
      <xdr:rowOff>104775</xdr:rowOff>
    </xdr:from>
    <xdr:to>
      <xdr:col>8</xdr:col>
      <xdr:colOff>419100</xdr:colOff>
      <xdr:row>2</xdr:row>
      <xdr:rowOff>190500</xdr:rowOff>
    </xdr:to>
    <xdr:pic>
      <xdr:nvPicPr>
        <xdr:cNvPr id="4" name="Picture 49" descr="GVRLP-Wappen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104775"/>
          <a:ext cx="7810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495300</xdr:colOff>
      <xdr:row>0</xdr:row>
      <xdr:rowOff>114300</xdr:rowOff>
    </xdr:from>
    <xdr:to>
      <xdr:col>8</xdr:col>
      <xdr:colOff>1181100</xdr:colOff>
      <xdr:row>2</xdr:row>
      <xdr:rowOff>190500</xdr:rowOff>
    </xdr:to>
    <xdr:pic>
      <xdr:nvPicPr>
        <xdr:cNvPr id="5" name="Picture 50" descr="SGV-Log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12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114300"/>
          <a:ext cx="685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971550</xdr:colOff>
      <xdr:row>0</xdr:row>
      <xdr:rowOff>28575</xdr:rowOff>
    </xdr:from>
    <xdr:to>
      <xdr:col>3</xdr:col>
      <xdr:colOff>190500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2000" contrast="36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28575"/>
          <a:ext cx="6286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0</xdr:row>
      <xdr:rowOff>161925</xdr:rowOff>
    </xdr:from>
    <xdr:to>
      <xdr:col>1</xdr:col>
      <xdr:colOff>942975</xdr:colOff>
      <xdr:row>1</xdr:row>
      <xdr:rowOff>123825</xdr:rowOff>
    </xdr:to>
    <xdr:sp macro="" textlink="">
      <xdr:nvSpPr>
        <xdr:cNvPr id="3" name="Text Box 4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>
          <a:spLocks noChangeArrowheads="1"/>
        </xdr:cNvSpPr>
      </xdr:nvSpPr>
      <xdr:spPr bwMode="auto">
        <a:xfrm>
          <a:off x="104775" y="161925"/>
          <a:ext cx="1066800" cy="2667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FF0000"/>
              </a:solidFill>
              <a:latin typeface="Calibri"/>
            </a:rPr>
            <a:t>Stand: 29.05.2018</a:t>
          </a:r>
          <a:endParaRPr lang="de-DE" sz="10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7</xdr:col>
      <xdr:colOff>628650</xdr:colOff>
      <xdr:row>0</xdr:row>
      <xdr:rowOff>104775</xdr:rowOff>
    </xdr:from>
    <xdr:to>
      <xdr:col>8</xdr:col>
      <xdr:colOff>419100</xdr:colOff>
      <xdr:row>2</xdr:row>
      <xdr:rowOff>190500</xdr:rowOff>
    </xdr:to>
    <xdr:pic>
      <xdr:nvPicPr>
        <xdr:cNvPr id="4" name="Picture 49" descr="GVRLP-Wappen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104775"/>
          <a:ext cx="7810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495300</xdr:colOff>
      <xdr:row>0</xdr:row>
      <xdr:rowOff>114300</xdr:rowOff>
    </xdr:from>
    <xdr:to>
      <xdr:col>8</xdr:col>
      <xdr:colOff>1181100</xdr:colOff>
      <xdr:row>2</xdr:row>
      <xdr:rowOff>190500</xdr:rowOff>
    </xdr:to>
    <xdr:pic>
      <xdr:nvPicPr>
        <xdr:cNvPr id="5" name="Picture 50" descr="SGV-Log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12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114300"/>
          <a:ext cx="685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"/>
  <sheetViews>
    <sheetView workbookViewId="0">
      <selection activeCell="B5" sqref="B5"/>
    </sheetView>
  </sheetViews>
  <sheetFormatPr baseColWidth="10" defaultRowHeight="13.8" x14ac:dyDescent="0.25"/>
  <cols>
    <col min="1" max="1" width="1.8984375" bestFit="1" customWidth="1"/>
    <col min="2" max="2" width="14.69921875" bestFit="1" customWidth="1"/>
    <col min="4" max="4" width="14.69921875" bestFit="1" customWidth="1"/>
    <col min="5" max="5" width="1.3984375" bestFit="1" customWidth="1"/>
    <col min="6" max="6" width="14.69921875" bestFit="1" customWidth="1"/>
    <col min="8" max="8" width="13.5" bestFit="1" customWidth="1"/>
    <col min="9" max="9" width="1.3984375" bestFit="1" customWidth="1"/>
    <col min="10" max="10" width="13.5" bestFit="1" customWidth="1"/>
    <col min="12" max="12" width="14.69921875" bestFit="1" customWidth="1"/>
    <col min="13" max="13" width="1.3984375" bestFit="1" customWidth="1"/>
    <col min="14" max="14" width="14.69921875" bestFit="1" customWidth="1"/>
    <col min="16" max="16" width="14.69921875" bestFit="1" customWidth="1"/>
    <col min="17" max="17" width="1.3984375" bestFit="1" customWidth="1"/>
    <col min="18" max="18" width="14.69921875" bestFit="1" customWidth="1"/>
    <col min="20" max="20" width="14.69921875" bestFit="1" customWidth="1"/>
    <col min="21" max="21" width="1.3984375" bestFit="1" customWidth="1"/>
    <col min="22" max="22" width="14.69921875" bestFit="1" customWidth="1"/>
  </cols>
  <sheetData>
    <row r="1" spans="1:22" x14ac:dyDescent="0.25">
      <c r="D1" s="151">
        <v>42994</v>
      </c>
      <c r="E1" s="152"/>
      <c r="F1" s="152"/>
      <c r="H1" s="151">
        <v>43015</v>
      </c>
      <c r="I1" s="152"/>
      <c r="J1" s="152"/>
      <c r="L1" s="151">
        <v>43029</v>
      </c>
      <c r="M1" s="152"/>
      <c r="N1" s="152"/>
      <c r="P1" s="151">
        <v>43057</v>
      </c>
      <c r="Q1" s="152"/>
      <c r="R1" s="152"/>
      <c r="T1" s="151">
        <v>43078</v>
      </c>
      <c r="U1" s="152"/>
      <c r="V1" s="152"/>
    </row>
    <row r="2" spans="1:22" x14ac:dyDescent="0.25">
      <c r="D2" s="150" t="s">
        <v>2</v>
      </c>
      <c r="E2" s="150"/>
      <c r="F2" s="150"/>
      <c r="H2" s="150" t="s">
        <v>3</v>
      </c>
      <c r="I2" s="150"/>
      <c r="J2" s="150"/>
      <c r="L2" s="150" t="s">
        <v>4</v>
      </c>
      <c r="M2" s="150"/>
      <c r="N2" s="150"/>
      <c r="P2" s="150" t="s">
        <v>8</v>
      </c>
      <c r="Q2" s="150"/>
      <c r="R2" s="150"/>
      <c r="T2" s="150" t="s">
        <v>7</v>
      </c>
      <c r="U2" s="150"/>
      <c r="V2" s="150"/>
    </row>
    <row r="3" spans="1:22" x14ac:dyDescent="0.25">
      <c r="A3">
        <v>1</v>
      </c>
      <c r="B3" t="s">
        <v>0</v>
      </c>
      <c r="D3" s="1" t="str">
        <f>B5</f>
        <v>AC Mutterstadt</v>
      </c>
      <c r="E3" s="1" t="s">
        <v>1</v>
      </c>
      <c r="F3" s="1" t="str">
        <f>B6</f>
        <v>KSV Hostenbach</v>
      </c>
      <c r="H3" s="1" t="str">
        <f>B3</f>
        <v>AV 03 Speyer</v>
      </c>
      <c r="I3" s="1" t="s">
        <v>1</v>
      </c>
      <c r="J3" s="1" t="str">
        <f>B7</f>
        <v>KG Kinds./Rod.</v>
      </c>
      <c r="L3" s="1" t="str">
        <f>B5</f>
        <v>AC Mutterstadt</v>
      </c>
      <c r="M3" s="1" t="s">
        <v>1</v>
      </c>
      <c r="N3" s="1" t="str">
        <f>B3</f>
        <v>AV 03 Speyer</v>
      </c>
      <c r="P3" s="1" t="str">
        <f>B7</f>
        <v>KG Kinds./Rod.</v>
      </c>
      <c r="Q3" s="1" t="s">
        <v>1</v>
      </c>
      <c r="R3" s="1" t="str">
        <f>B5</f>
        <v>AC Mutterstadt</v>
      </c>
      <c r="T3" s="1" t="str">
        <f>B6</f>
        <v>KSV Hostenbach</v>
      </c>
      <c r="U3" s="1" t="s">
        <v>1</v>
      </c>
      <c r="V3" s="1" t="str">
        <f>B7</f>
        <v>KG Kinds./Rod.</v>
      </c>
    </row>
    <row r="4" spans="1:22" x14ac:dyDescent="0.25">
      <c r="A4">
        <v>2</v>
      </c>
      <c r="B4" t="s">
        <v>12</v>
      </c>
      <c r="D4" s="1" t="str">
        <f>B7</f>
        <v>KG Kinds./Rod.</v>
      </c>
      <c r="E4" s="1" t="s">
        <v>1</v>
      </c>
      <c r="F4" s="1" t="str">
        <f>B4</f>
        <v>ASC Zeilsheim</v>
      </c>
      <c r="H4" s="1" t="str">
        <f>B4</f>
        <v>ASC Zeilsheim</v>
      </c>
      <c r="I4" s="1" t="s">
        <v>1</v>
      </c>
      <c r="J4" s="1" t="str">
        <f>B5</f>
        <v>AC Mutterstadt</v>
      </c>
      <c r="L4" s="1" t="str">
        <f>B6</f>
        <v>KSV Hostenbach</v>
      </c>
      <c r="M4" s="1" t="s">
        <v>1</v>
      </c>
      <c r="N4" s="1" t="str">
        <f>B4</f>
        <v>ASC Zeilsheim</v>
      </c>
      <c r="P4" s="1" t="str">
        <f>B3</f>
        <v>AV 03 Speyer</v>
      </c>
      <c r="Q4" s="1" t="s">
        <v>1</v>
      </c>
      <c r="R4" s="1" t="str">
        <f>B6</f>
        <v>KSV Hostenbach</v>
      </c>
      <c r="T4" s="1" t="str">
        <f>B4</f>
        <v>ASC Zeilsheim</v>
      </c>
      <c r="U4" s="1" t="s">
        <v>1</v>
      </c>
      <c r="V4" s="1" t="str">
        <f>B3</f>
        <v>AV 03 Speyer</v>
      </c>
    </row>
    <row r="5" spans="1:22" x14ac:dyDescent="0.25">
      <c r="A5">
        <v>3</v>
      </c>
      <c r="B5" t="s">
        <v>13</v>
      </c>
    </row>
    <row r="6" spans="1:22" x14ac:dyDescent="0.25">
      <c r="A6">
        <v>4</v>
      </c>
      <c r="B6" t="s">
        <v>16</v>
      </c>
      <c r="D6" s="151">
        <v>43127</v>
      </c>
      <c r="E6" s="152"/>
      <c r="F6" s="152"/>
      <c r="H6" s="151">
        <v>43141</v>
      </c>
      <c r="I6" s="152"/>
      <c r="J6" s="152"/>
      <c r="L6" s="151">
        <v>43162</v>
      </c>
      <c r="M6" s="152"/>
      <c r="N6" s="152"/>
      <c r="P6" s="151">
        <v>43183</v>
      </c>
      <c r="Q6" s="152"/>
      <c r="R6" s="152"/>
      <c r="T6" s="151">
        <v>43204</v>
      </c>
      <c r="U6" s="152"/>
      <c r="V6" s="152"/>
    </row>
    <row r="7" spans="1:22" x14ac:dyDescent="0.25">
      <c r="A7">
        <v>5</v>
      </c>
      <c r="B7" t="s">
        <v>27</v>
      </c>
      <c r="D7" s="150" t="s">
        <v>6</v>
      </c>
      <c r="E7" s="150"/>
      <c r="F7" s="150"/>
      <c r="H7" s="150" t="s">
        <v>5</v>
      </c>
      <c r="I7" s="150"/>
      <c r="J7" s="150"/>
      <c r="L7" s="150" t="s">
        <v>9</v>
      </c>
      <c r="M7" s="150"/>
      <c r="N7" s="150"/>
      <c r="P7" s="150" t="s">
        <v>10</v>
      </c>
      <c r="Q7" s="150"/>
      <c r="R7" s="150"/>
      <c r="T7" s="150" t="s">
        <v>11</v>
      </c>
      <c r="U7" s="150"/>
      <c r="V7" s="150"/>
    </row>
    <row r="8" spans="1:22" x14ac:dyDescent="0.25">
      <c r="D8" s="1" t="str">
        <f>B6</f>
        <v>KSV Hostenbach</v>
      </c>
      <c r="E8" s="1" t="s">
        <v>1</v>
      </c>
      <c r="F8" s="1" t="str">
        <f>B5</f>
        <v>AC Mutterstadt</v>
      </c>
      <c r="H8" s="1" t="str">
        <f>B7</f>
        <v>KG Kinds./Rod.</v>
      </c>
      <c r="I8" s="1" t="s">
        <v>1</v>
      </c>
      <c r="J8" s="1" t="str">
        <f>B3</f>
        <v>AV 03 Speyer</v>
      </c>
      <c r="L8" s="1" t="str">
        <f>B3</f>
        <v>AV 03 Speyer</v>
      </c>
      <c r="M8" s="1" t="s">
        <v>1</v>
      </c>
      <c r="N8" s="1" t="str">
        <f>B5</f>
        <v>AC Mutterstadt</v>
      </c>
      <c r="P8" s="1" t="str">
        <f>B5</f>
        <v>AC Mutterstadt</v>
      </c>
      <c r="Q8" s="1" t="s">
        <v>1</v>
      </c>
      <c r="R8" s="1" t="str">
        <f>B7</f>
        <v>KG Kinds./Rod.</v>
      </c>
      <c r="T8" s="1" t="str">
        <f>B7</f>
        <v>KG Kinds./Rod.</v>
      </c>
      <c r="U8" s="1" t="s">
        <v>1</v>
      </c>
      <c r="V8" s="1" t="str">
        <f>B6</f>
        <v>KSV Hostenbach</v>
      </c>
    </row>
    <row r="9" spans="1:22" x14ac:dyDescent="0.25">
      <c r="D9" s="1" t="str">
        <f>B4</f>
        <v>ASC Zeilsheim</v>
      </c>
      <c r="E9" s="1" t="s">
        <v>1</v>
      </c>
      <c r="F9" s="1" t="str">
        <f>B7</f>
        <v>KG Kinds./Rod.</v>
      </c>
      <c r="H9" s="1" t="str">
        <f>B5</f>
        <v>AC Mutterstadt</v>
      </c>
      <c r="I9" s="1" t="s">
        <v>1</v>
      </c>
      <c r="J9" s="1" t="str">
        <f>B4</f>
        <v>ASC Zeilsheim</v>
      </c>
      <c r="L9" s="1" t="str">
        <f>B4</f>
        <v>ASC Zeilsheim</v>
      </c>
      <c r="M9" s="1" t="s">
        <v>1</v>
      </c>
      <c r="N9" s="1" t="str">
        <f>B6</f>
        <v>KSV Hostenbach</v>
      </c>
      <c r="P9" s="1" t="str">
        <f>B6</f>
        <v>KSV Hostenbach</v>
      </c>
      <c r="Q9" s="1" t="s">
        <v>1</v>
      </c>
      <c r="R9" s="1" t="str">
        <f>B3</f>
        <v>AV 03 Speyer</v>
      </c>
      <c r="T9" s="1" t="str">
        <f>B3</f>
        <v>AV 03 Speyer</v>
      </c>
      <c r="U9" s="1" t="s">
        <v>1</v>
      </c>
      <c r="V9" s="1" t="str">
        <f>B4</f>
        <v>ASC Zeilsheim</v>
      </c>
    </row>
  </sheetData>
  <mergeCells count="20">
    <mergeCell ref="T6:V6"/>
    <mergeCell ref="T2:V2"/>
    <mergeCell ref="D1:F1"/>
    <mergeCell ref="H1:J1"/>
    <mergeCell ref="L1:N1"/>
    <mergeCell ref="P1:R1"/>
    <mergeCell ref="T1:V1"/>
    <mergeCell ref="D2:F2"/>
    <mergeCell ref="H2:J2"/>
    <mergeCell ref="H6:J6"/>
    <mergeCell ref="L2:N2"/>
    <mergeCell ref="P2:R2"/>
    <mergeCell ref="D6:F6"/>
    <mergeCell ref="L6:N6"/>
    <mergeCell ref="P6:R6"/>
    <mergeCell ref="D7:F7"/>
    <mergeCell ref="H7:J7"/>
    <mergeCell ref="L7:N7"/>
    <mergeCell ref="P7:R7"/>
    <mergeCell ref="T7:V7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9"/>
  <sheetViews>
    <sheetView zoomScaleNormal="100" workbookViewId="0">
      <selection activeCell="D6" sqref="D6:N6"/>
    </sheetView>
  </sheetViews>
  <sheetFormatPr baseColWidth="10" defaultRowHeight="13.8" x14ac:dyDescent="0.25"/>
  <cols>
    <col min="1" max="1" width="2.09765625" bestFit="1" customWidth="1"/>
    <col min="2" max="2" width="18.19921875" bestFit="1" customWidth="1"/>
    <col min="3" max="3" width="1.5" customWidth="1"/>
    <col min="4" max="4" width="17" bestFit="1" customWidth="1"/>
    <col min="5" max="5" width="1.3984375" bestFit="1" customWidth="1"/>
    <col min="6" max="6" width="17" bestFit="1" customWidth="1"/>
    <col min="7" max="7" width="1.8984375" customWidth="1"/>
    <col min="8" max="8" width="17" bestFit="1" customWidth="1"/>
    <col min="9" max="9" width="1.3984375" bestFit="1" customWidth="1"/>
    <col min="10" max="10" width="17" bestFit="1" customWidth="1"/>
    <col min="11" max="11" width="1.69921875" customWidth="1"/>
    <col min="12" max="12" width="17" bestFit="1" customWidth="1"/>
    <col min="13" max="13" width="1.3984375" bestFit="1" customWidth="1"/>
    <col min="14" max="14" width="17" bestFit="1" customWidth="1"/>
    <col min="15" max="15" width="1.8984375" customWidth="1"/>
    <col min="16" max="16" width="17" bestFit="1" customWidth="1"/>
    <col min="17" max="17" width="1.3984375" bestFit="1" customWidth="1"/>
    <col min="18" max="18" width="17" bestFit="1" customWidth="1"/>
    <col min="19" max="19" width="1.8984375" customWidth="1"/>
    <col min="20" max="20" width="14.59765625" bestFit="1" customWidth="1"/>
    <col min="21" max="21" width="1.3984375" bestFit="1" customWidth="1"/>
    <col min="22" max="22" width="14.59765625" bestFit="1" customWidth="1"/>
  </cols>
  <sheetData>
    <row r="1" spans="1:22" x14ac:dyDescent="0.25">
      <c r="D1" s="151">
        <v>43358</v>
      </c>
      <c r="E1" s="152"/>
      <c r="F1" s="152"/>
      <c r="H1" s="151">
        <v>43372</v>
      </c>
      <c r="I1" s="152"/>
      <c r="J1" s="152"/>
      <c r="L1" s="151">
        <v>43400</v>
      </c>
      <c r="M1" s="152"/>
      <c r="N1" s="152"/>
      <c r="P1" s="151">
        <v>43414</v>
      </c>
      <c r="Q1" s="152"/>
      <c r="R1" s="152"/>
      <c r="T1" s="151">
        <v>43112</v>
      </c>
      <c r="U1" s="152"/>
      <c r="V1" s="152"/>
    </row>
    <row r="2" spans="1:22" x14ac:dyDescent="0.25">
      <c r="D2" s="150" t="s">
        <v>2</v>
      </c>
      <c r="E2" s="150"/>
      <c r="F2" s="150"/>
      <c r="H2" s="150" t="s">
        <v>3</v>
      </c>
      <c r="I2" s="150"/>
      <c r="J2" s="150"/>
      <c r="L2" s="150" t="s">
        <v>4</v>
      </c>
      <c r="M2" s="150"/>
      <c r="N2" s="150"/>
      <c r="P2" s="150" t="s">
        <v>8</v>
      </c>
      <c r="Q2" s="150"/>
      <c r="R2" s="150"/>
      <c r="T2" s="150" t="s">
        <v>7</v>
      </c>
      <c r="U2" s="150"/>
      <c r="V2" s="150"/>
    </row>
    <row r="3" spans="1:22" x14ac:dyDescent="0.25">
      <c r="A3">
        <v>1</v>
      </c>
      <c r="D3" s="1">
        <f>B5</f>
        <v>0</v>
      </c>
      <c r="E3" s="1" t="s">
        <v>1</v>
      </c>
      <c r="F3" s="1">
        <f>B6</f>
        <v>0</v>
      </c>
      <c r="H3" s="1">
        <f>B3</f>
        <v>0</v>
      </c>
      <c r="I3" s="1" t="s">
        <v>1</v>
      </c>
      <c r="J3" s="1">
        <f>B7</f>
        <v>0</v>
      </c>
      <c r="L3" s="1">
        <f>B5</f>
        <v>0</v>
      </c>
      <c r="M3" s="1" t="s">
        <v>1</v>
      </c>
      <c r="N3" s="1">
        <f>B3</f>
        <v>0</v>
      </c>
      <c r="P3" s="1">
        <f>B7</f>
        <v>0</v>
      </c>
      <c r="Q3" s="1" t="s">
        <v>1</v>
      </c>
      <c r="R3" s="1">
        <f>B5</f>
        <v>0</v>
      </c>
      <c r="T3" s="1">
        <f>B6</f>
        <v>0</v>
      </c>
      <c r="U3" s="1" t="s">
        <v>1</v>
      </c>
      <c r="V3" s="1">
        <f>B7</f>
        <v>0</v>
      </c>
    </row>
    <row r="4" spans="1:22" x14ac:dyDescent="0.25">
      <c r="A4">
        <v>2</v>
      </c>
      <c r="D4" s="1">
        <f>B7</f>
        <v>0</v>
      </c>
      <c r="E4" s="1" t="s">
        <v>1</v>
      </c>
      <c r="F4" s="1">
        <f>B4</f>
        <v>0</v>
      </c>
      <c r="H4" s="1">
        <f>B4</f>
        <v>0</v>
      </c>
      <c r="I4" s="1" t="s">
        <v>1</v>
      </c>
      <c r="J4" s="1">
        <f>B5</f>
        <v>0</v>
      </c>
      <c r="L4" s="1">
        <f>B6</f>
        <v>0</v>
      </c>
      <c r="M4" s="1" t="s">
        <v>1</v>
      </c>
      <c r="N4" s="1">
        <f>B4</f>
        <v>0</v>
      </c>
      <c r="P4" s="1">
        <f>B3</f>
        <v>0</v>
      </c>
      <c r="Q4" s="1" t="s">
        <v>1</v>
      </c>
      <c r="R4" s="1">
        <f>B6</f>
        <v>0</v>
      </c>
      <c r="T4" s="1">
        <f>B4</f>
        <v>0</v>
      </c>
      <c r="U4" s="1" t="s">
        <v>1</v>
      </c>
      <c r="V4" s="1">
        <f>B3</f>
        <v>0</v>
      </c>
    </row>
    <row r="5" spans="1:22" x14ac:dyDescent="0.25">
      <c r="A5">
        <v>3</v>
      </c>
    </row>
    <row r="6" spans="1:22" x14ac:dyDescent="0.25">
      <c r="A6">
        <v>4</v>
      </c>
      <c r="D6" s="151">
        <v>43491</v>
      </c>
      <c r="E6" s="152"/>
      <c r="F6" s="152"/>
      <c r="H6" s="151">
        <v>43505</v>
      </c>
      <c r="I6" s="152"/>
      <c r="J6" s="152"/>
      <c r="L6" s="151">
        <v>43519</v>
      </c>
      <c r="M6" s="152"/>
      <c r="N6" s="152"/>
      <c r="P6" s="151">
        <v>43540</v>
      </c>
      <c r="Q6" s="152"/>
      <c r="R6" s="152"/>
      <c r="T6" s="151">
        <v>43554</v>
      </c>
      <c r="U6" s="152"/>
      <c r="V6" s="152"/>
    </row>
    <row r="7" spans="1:22" x14ac:dyDescent="0.25">
      <c r="A7">
        <v>5</v>
      </c>
      <c r="D7" s="150" t="s">
        <v>6</v>
      </c>
      <c r="E7" s="150"/>
      <c r="F7" s="150"/>
      <c r="H7" s="150" t="s">
        <v>5</v>
      </c>
      <c r="I7" s="150"/>
      <c r="J7" s="150"/>
      <c r="L7" s="150" t="s">
        <v>9</v>
      </c>
      <c r="M7" s="150"/>
      <c r="N7" s="150"/>
      <c r="P7" s="150" t="s">
        <v>10</v>
      </c>
      <c r="Q7" s="150"/>
      <c r="R7" s="150"/>
      <c r="T7" s="150" t="s">
        <v>11</v>
      </c>
      <c r="U7" s="150"/>
      <c r="V7" s="150"/>
    </row>
    <row r="8" spans="1:22" x14ac:dyDescent="0.25">
      <c r="D8" s="1">
        <f>B6</f>
        <v>0</v>
      </c>
      <c r="E8" s="1" t="s">
        <v>1</v>
      </c>
      <c r="F8" s="1">
        <f>B5</f>
        <v>0</v>
      </c>
      <c r="H8" s="1">
        <f>B7</f>
        <v>0</v>
      </c>
      <c r="I8" s="1" t="s">
        <v>1</v>
      </c>
      <c r="J8" s="1">
        <f>B3</f>
        <v>0</v>
      </c>
      <c r="L8" s="1">
        <f>B3</f>
        <v>0</v>
      </c>
      <c r="M8" s="1" t="s">
        <v>1</v>
      </c>
      <c r="N8" s="1">
        <f>B5</f>
        <v>0</v>
      </c>
      <c r="P8" s="1">
        <f>B5</f>
        <v>0</v>
      </c>
      <c r="Q8" s="1" t="s">
        <v>1</v>
      </c>
      <c r="R8" s="1">
        <f>B7</f>
        <v>0</v>
      </c>
      <c r="T8" s="1">
        <f>B7</f>
        <v>0</v>
      </c>
      <c r="U8" s="1" t="s">
        <v>1</v>
      </c>
      <c r="V8" s="1">
        <f>B6</f>
        <v>0</v>
      </c>
    </row>
    <row r="9" spans="1:22" x14ac:dyDescent="0.25">
      <c r="D9" s="1">
        <f>B4</f>
        <v>0</v>
      </c>
      <c r="E9" s="1" t="s">
        <v>1</v>
      </c>
      <c r="F9" s="1">
        <f>B7</f>
        <v>0</v>
      </c>
      <c r="H9" s="1">
        <f>B5</f>
        <v>0</v>
      </c>
      <c r="I9" s="1" t="s">
        <v>1</v>
      </c>
      <c r="J9" s="1">
        <f>B4</f>
        <v>0</v>
      </c>
      <c r="L9" s="1">
        <f>B4</f>
        <v>0</v>
      </c>
      <c r="M9" s="1" t="s">
        <v>1</v>
      </c>
      <c r="N9" s="1">
        <f>B6</f>
        <v>0</v>
      </c>
      <c r="P9" s="1">
        <f>B6</f>
        <v>0</v>
      </c>
      <c r="Q9" s="1" t="s">
        <v>1</v>
      </c>
      <c r="R9" s="1">
        <f>B3</f>
        <v>0</v>
      </c>
      <c r="T9" s="1">
        <f>B3</f>
        <v>0</v>
      </c>
      <c r="U9" s="1" t="s">
        <v>1</v>
      </c>
      <c r="V9" s="1">
        <f>B4</f>
        <v>0</v>
      </c>
    </row>
  </sheetData>
  <mergeCells count="20">
    <mergeCell ref="D6:F6"/>
    <mergeCell ref="H6:J6"/>
    <mergeCell ref="L6:N6"/>
    <mergeCell ref="P6:R6"/>
    <mergeCell ref="T6:V6"/>
    <mergeCell ref="D7:F7"/>
    <mergeCell ref="H7:J7"/>
    <mergeCell ref="L7:N7"/>
    <mergeCell ref="P7:R7"/>
    <mergeCell ref="T7:V7"/>
    <mergeCell ref="D1:F1"/>
    <mergeCell ref="H1:J1"/>
    <mergeCell ref="L1:N1"/>
    <mergeCell ref="P1:R1"/>
    <mergeCell ref="T1:V1"/>
    <mergeCell ref="D2:F2"/>
    <mergeCell ref="H2:J2"/>
    <mergeCell ref="L2:N2"/>
    <mergeCell ref="P2:R2"/>
    <mergeCell ref="T2:V2"/>
  </mergeCells>
  <pageMargins left="0.51181102362204722" right="0.51181102362204722" top="0.78740157480314965" bottom="0.78740157480314965" header="0.31496062992125984" footer="0.31496062992125984"/>
  <pageSetup paperSize="9" scale="6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1"/>
  <sheetViews>
    <sheetView workbookViewId="0">
      <pane xSplit="2" ySplit="2" topLeftCell="C3" activePane="bottomRight" state="frozen"/>
      <selection activeCell="D6" sqref="D6:N6"/>
      <selection pane="topRight" activeCell="D6" sqref="D6:N6"/>
      <selection pane="bottomLeft" activeCell="D6" sqref="D6:N6"/>
      <selection pane="bottomRight" activeCell="D6" sqref="D6:N6"/>
    </sheetView>
  </sheetViews>
  <sheetFormatPr baseColWidth="10" defaultRowHeight="13.8" x14ac:dyDescent="0.25"/>
  <cols>
    <col min="1" max="1" width="1.8984375" bestFit="1" customWidth="1"/>
    <col min="2" max="2" width="40.19921875" customWidth="1"/>
    <col min="5" max="5" width="22.8984375" bestFit="1" customWidth="1"/>
    <col min="6" max="6" width="1.5" customWidth="1"/>
    <col min="7" max="7" width="22.8984375" bestFit="1" customWidth="1"/>
    <col min="9" max="9" width="22.8984375" bestFit="1" customWidth="1"/>
    <col min="10" max="10" width="1.19921875" customWidth="1"/>
    <col min="11" max="11" width="22.8984375" bestFit="1" customWidth="1"/>
    <col min="13" max="13" width="22.8984375" bestFit="1" customWidth="1"/>
    <col min="14" max="14" width="1.3984375" customWidth="1"/>
    <col min="15" max="15" width="22.8984375" bestFit="1" customWidth="1"/>
    <col min="17" max="17" width="22.8984375" bestFit="1" customWidth="1"/>
    <col min="18" max="18" width="1.19921875" customWidth="1"/>
    <col min="19" max="19" width="22.8984375" bestFit="1" customWidth="1"/>
    <col min="21" max="21" width="22.8984375" bestFit="1" customWidth="1"/>
    <col min="22" max="22" width="1.19921875" customWidth="1"/>
    <col min="23" max="23" width="22.8984375" bestFit="1" customWidth="1"/>
  </cols>
  <sheetData>
    <row r="1" spans="1:23" x14ac:dyDescent="0.25">
      <c r="E1" s="151">
        <v>43358</v>
      </c>
      <c r="F1" s="152"/>
      <c r="G1" s="152"/>
      <c r="I1" s="151">
        <v>43372</v>
      </c>
      <c r="J1" s="152"/>
      <c r="K1" s="152"/>
      <c r="M1" s="151">
        <v>43400</v>
      </c>
      <c r="N1" s="152"/>
      <c r="O1" s="152"/>
      <c r="Q1" s="151">
        <v>43414</v>
      </c>
      <c r="R1" s="152"/>
      <c r="S1" s="152"/>
      <c r="U1" s="151">
        <v>43112</v>
      </c>
      <c r="V1" s="152"/>
      <c r="W1" s="152"/>
    </row>
    <row r="2" spans="1:23" x14ac:dyDescent="0.25">
      <c r="E2" s="155" t="s">
        <v>2</v>
      </c>
      <c r="F2" s="156"/>
      <c r="G2" s="157"/>
      <c r="I2" s="155" t="s">
        <v>3</v>
      </c>
      <c r="J2" s="156"/>
      <c r="K2" s="157"/>
      <c r="M2" s="155" t="s">
        <v>4</v>
      </c>
      <c r="N2" s="156"/>
      <c r="O2" s="157"/>
      <c r="Q2" s="155" t="s">
        <v>8</v>
      </c>
      <c r="R2" s="156"/>
      <c r="S2" s="157"/>
      <c r="U2" s="155" t="s">
        <v>7</v>
      </c>
      <c r="V2" s="156"/>
      <c r="W2" s="157"/>
    </row>
    <row r="3" spans="1:23" x14ac:dyDescent="0.25">
      <c r="A3">
        <v>1</v>
      </c>
      <c r="E3" s="2">
        <f>B3</f>
        <v>0</v>
      </c>
      <c r="F3" s="2"/>
      <c r="G3" s="2">
        <f>B4</f>
        <v>0</v>
      </c>
      <c r="I3" s="2">
        <f>B5</f>
        <v>0</v>
      </c>
      <c r="J3" s="2"/>
      <c r="K3" s="2">
        <f>B3</f>
        <v>0</v>
      </c>
      <c r="M3" s="2">
        <f>B3</f>
        <v>0</v>
      </c>
      <c r="N3" s="2"/>
      <c r="O3" s="2">
        <f>B6</f>
        <v>0</v>
      </c>
      <c r="Q3" s="2">
        <f>B7</f>
        <v>0</v>
      </c>
      <c r="R3" s="2"/>
      <c r="S3" s="2">
        <f>B3</f>
        <v>0</v>
      </c>
      <c r="U3" s="2">
        <f>B3</f>
        <v>0</v>
      </c>
      <c r="V3" s="2"/>
      <c r="W3" s="2">
        <f>B8</f>
        <v>0</v>
      </c>
    </row>
    <row r="4" spans="1:23" x14ac:dyDescent="0.25">
      <c r="A4">
        <v>2</v>
      </c>
      <c r="E4" s="2">
        <f>B8</f>
        <v>0</v>
      </c>
      <c r="F4" s="2"/>
      <c r="G4" s="2">
        <f>B6</f>
        <v>0</v>
      </c>
      <c r="I4" s="2">
        <f>B4</f>
        <v>0</v>
      </c>
      <c r="J4" s="2"/>
      <c r="K4" s="2">
        <f>B8</f>
        <v>0</v>
      </c>
      <c r="M4" s="2">
        <f>B4</f>
        <v>0</v>
      </c>
      <c r="N4" s="2"/>
      <c r="O4" s="2">
        <f>B5</f>
        <v>0</v>
      </c>
      <c r="Q4" s="2">
        <f>B6</f>
        <v>0</v>
      </c>
      <c r="R4" s="2"/>
      <c r="S4" s="2">
        <f>B4</f>
        <v>0</v>
      </c>
      <c r="U4" s="2">
        <f>B4</f>
        <v>0</v>
      </c>
      <c r="V4" s="2"/>
      <c r="W4" s="2">
        <f>B7</f>
        <v>0</v>
      </c>
    </row>
    <row r="5" spans="1:23" x14ac:dyDescent="0.25">
      <c r="A5">
        <v>3</v>
      </c>
      <c r="E5" s="2">
        <f>B7</f>
        <v>0</v>
      </c>
      <c r="F5" s="2"/>
      <c r="G5" s="2">
        <f>B5</f>
        <v>0</v>
      </c>
      <c r="I5" s="2">
        <f>B6</f>
        <v>0</v>
      </c>
      <c r="J5" s="2"/>
      <c r="K5" s="2">
        <f>B7</f>
        <v>0</v>
      </c>
      <c r="M5" s="2">
        <f>B8</f>
        <v>0</v>
      </c>
      <c r="N5" s="2"/>
      <c r="O5" s="2">
        <f>B7</f>
        <v>0</v>
      </c>
      <c r="Q5" s="2">
        <f>B5</f>
        <v>0</v>
      </c>
      <c r="R5" s="2"/>
      <c r="S5" s="2">
        <f>B8</f>
        <v>0</v>
      </c>
      <c r="U5" s="2">
        <f>B5</f>
        <v>0</v>
      </c>
      <c r="V5" s="2"/>
      <c r="W5" s="2">
        <f>B6</f>
        <v>0</v>
      </c>
    </row>
    <row r="6" spans="1:23" x14ac:dyDescent="0.25">
      <c r="A6">
        <v>4</v>
      </c>
    </row>
    <row r="7" spans="1:23" x14ac:dyDescent="0.25">
      <c r="A7">
        <v>5</v>
      </c>
      <c r="E7" s="151">
        <v>43491</v>
      </c>
      <c r="F7" s="152"/>
      <c r="G7" s="152"/>
      <c r="I7" s="151">
        <v>43505</v>
      </c>
      <c r="J7" s="152"/>
      <c r="K7" s="152"/>
      <c r="M7" s="151">
        <v>43519</v>
      </c>
      <c r="N7" s="152"/>
      <c r="O7" s="152"/>
      <c r="Q7" s="151">
        <v>43540</v>
      </c>
      <c r="R7" s="152"/>
      <c r="S7" s="152"/>
      <c r="U7" s="151">
        <v>43554</v>
      </c>
      <c r="V7" s="152"/>
      <c r="W7" s="152"/>
    </row>
    <row r="8" spans="1:23" x14ac:dyDescent="0.25">
      <c r="A8">
        <v>6</v>
      </c>
      <c r="E8" s="155" t="s">
        <v>6</v>
      </c>
      <c r="F8" s="156"/>
      <c r="G8" s="157"/>
      <c r="I8" s="155" t="s">
        <v>5</v>
      </c>
      <c r="J8" s="156"/>
      <c r="K8" s="157"/>
      <c r="M8" s="155" t="s">
        <v>9</v>
      </c>
      <c r="N8" s="156"/>
      <c r="O8" s="157"/>
      <c r="Q8" s="155" t="s">
        <v>10</v>
      </c>
      <c r="R8" s="156"/>
      <c r="S8" s="157"/>
      <c r="U8" s="155" t="s">
        <v>11</v>
      </c>
      <c r="V8" s="156"/>
      <c r="W8" s="157"/>
    </row>
    <row r="9" spans="1:23" x14ac:dyDescent="0.25">
      <c r="E9" s="2">
        <f>B4</f>
        <v>0</v>
      </c>
      <c r="F9" s="2"/>
      <c r="G9" s="2">
        <f>B3</f>
        <v>0</v>
      </c>
      <c r="I9" s="2">
        <f>B3</f>
        <v>0</v>
      </c>
      <c r="J9" s="2"/>
      <c r="K9" s="2">
        <f>B5</f>
        <v>0</v>
      </c>
      <c r="M9" s="2">
        <f>B6</f>
        <v>0</v>
      </c>
      <c r="N9" s="2"/>
      <c r="O9" s="2">
        <f>B3</f>
        <v>0</v>
      </c>
      <c r="Q9" s="2">
        <f>B3</f>
        <v>0</v>
      </c>
      <c r="R9" s="2"/>
      <c r="S9" s="2">
        <f>B7</f>
        <v>0</v>
      </c>
      <c r="U9" s="2">
        <f>B8</f>
        <v>0</v>
      </c>
      <c r="V9" s="2"/>
      <c r="W9" s="2">
        <f>B3</f>
        <v>0</v>
      </c>
    </row>
    <row r="10" spans="1:23" x14ac:dyDescent="0.25">
      <c r="E10" s="2">
        <f>B6</f>
        <v>0</v>
      </c>
      <c r="F10" s="2"/>
      <c r="G10" s="2">
        <f>B8</f>
        <v>0</v>
      </c>
      <c r="I10" s="2">
        <f>B8</f>
        <v>0</v>
      </c>
      <c r="J10" s="2"/>
      <c r="K10" s="2">
        <f>B4</f>
        <v>0</v>
      </c>
      <c r="M10" s="2">
        <f>B5</f>
        <v>0</v>
      </c>
      <c r="N10" s="2"/>
      <c r="O10" s="2">
        <f>B4</f>
        <v>0</v>
      </c>
      <c r="Q10" s="2">
        <f>B4</f>
        <v>0</v>
      </c>
      <c r="R10" s="2"/>
      <c r="S10" s="2">
        <f>B6</f>
        <v>0</v>
      </c>
      <c r="U10" s="2">
        <f>B7</f>
        <v>0</v>
      </c>
      <c r="V10" s="2"/>
      <c r="W10" s="2">
        <f>B4</f>
        <v>0</v>
      </c>
    </row>
    <row r="11" spans="1:23" x14ac:dyDescent="0.25">
      <c r="E11" s="2">
        <f>B5</f>
        <v>0</v>
      </c>
      <c r="F11" s="2"/>
      <c r="G11" s="2">
        <f>B7</f>
        <v>0</v>
      </c>
      <c r="I11" s="2">
        <f>B7</f>
        <v>0</v>
      </c>
      <c r="J11" s="2"/>
      <c r="K11" s="2">
        <f>B6</f>
        <v>0</v>
      </c>
      <c r="M11" s="2">
        <f>B7</f>
        <v>0</v>
      </c>
      <c r="N11" s="2"/>
      <c r="O11" s="2">
        <f>B8</f>
        <v>0</v>
      </c>
      <c r="Q11" s="2">
        <f>B8</f>
        <v>0</v>
      </c>
      <c r="R11" s="2"/>
      <c r="S11" s="2">
        <f>B5</f>
        <v>0</v>
      </c>
      <c r="U11" s="2">
        <f>B6</f>
        <v>0</v>
      </c>
      <c r="V11" s="2"/>
      <c r="W11" s="2">
        <f>B5</f>
        <v>0</v>
      </c>
    </row>
  </sheetData>
  <mergeCells count="20">
    <mergeCell ref="E2:G2"/>
    <mergeCell ref="I2:K2"/>
    <mergeCell ref="M2:O2"/>
    <mergeCell ref="Q2:S2"/>
    <mergeCell ref="U2:W2"/>
    <mergeCell ref="E1:G1"/>
    <mergeCell ref="I1:K1"/>
    <mergeCell ref="M1:O1"/>
    <mergeCell ref="Q1:S1"/>
    <mergeCell ref="U1:W1"/>
    <mergeCell ref="E8:G8"/>
    <mergeCell ref="I8:K8"/>
    <mergeCell ref="M8:O8"/>
    <mergeCell ref="Q8:S8"/>
    <mergeCell ref="U8:W8"/>
    <mergeCell ref="E7:G7"/>
    <mergeCell ref="I7:K7"/>
    <mergeCell ref="M7:O7"/>
    <mergeCell ref="Q7:S7"/>
    <mergeCell ref="U7:W7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9"/>
  <sheetViews>
    <sheetView zoomScale="110" zoomScaleNormal="110" workbookViewId="0">
      <pane xSplit="2" topLeftCell="C1" activePane="topRight" state="frozen"/>
      <selection pane="topRight" activeCell="C9" sqref="C9"/>
    </sheetView>
  </sheetViews>
  <sheetFormatPr baseColWidth="10" defaultRowHeight="13.8" x14ac:dyDescent="0.25"/>
  <cols>
    <col min="1" max="1" width="2.19921875" bestFit="1" customWidth="1"/>
    <col min="2" max="2" width="25" customWidth="1"/>
    <col min="3" max="3" width="12.3984375" customWidth="1"/>
    <col min="4" max="4" width="22.8984375" bestFit="1" customWidth="1"/>
    <col min="5" max="5" width="1.69921875" bestFit="1" customWidth="1"/>
    <col min="6" max="6" width="22.8984375" bestFit="1" customWidth="1"/>
    <col min="7" max="7" width="2.19921875" customWidth="1"/>
    <col min="8" max="8" width="17.09765625" bestFit="1" customWidth="1"/>
    <col min="9" max="9" width="1.69921875" bestFit="1" customWidth="1"/>
    <col min="10" max="10" width="22.8984375" bestFit="1" customWidth="1"/>
    <col min="11" max="11" width="2.09765625" customWidth="1"/>
    <col min="12" max="12" width="21.8984375" bestFit="1" customWidth="1"/>
    <col min="13" max="13" width="1.69921875" bestFit="1" customWidth="1"/>
    <col min="14" max="14" width="17.09765625" bestFit="1" customWidth="1"/>
    <col min="15" max="15" width="1.09765625" customWidth="1"/>
    <col min="16" max="16" width="22.8984375" bestFit="1" customWidth="1"/>
    <col min="17" max="17" width="1.69921875" bestFit="1" customWidth="1"/>
    <col min="18" max="18" width="21.8984375" bestFit="1" customWidth="1"/>
    <col min="19" max="19" width="1.69921875" customWidth="1"/>
    <col min="20" max="20" width="21.8984375" bestFit="1" customWidth="1"/>
    <col min="21" max="21" width="1.69921875" bestFit="1" customWidth="1"/>
    <col min="22" max="22" width="22.8984375" bestFit="1" customWidth="1"/>
    <col min="23" max="23" width="1.5" customWidth="1"/>
    <col min="24" max="24" width="22.8984375" bestFit="1" customWidth="1"/>
    <col min="25" max="25" width="1.69921875" bestFit="1" customWidth="1"/>
    <col min="26" max="26" width="21.8984375" bestFit="1" customWidth="1"/>
    <col min="27" max="27" width="2.19921875" customWidth="1"/>
    <col min="28" max="28" width="21.8984375" bestFit="1" customWidth="1"/>
    <col min="29" max="29" width="1.69921875" bestFit="1" customWidth="1"/>
    <col min="30" max="30" width="22.8984375" bestFit="1" customWidth="1"/>
  </cols>
  <sheetData>
    <row r="1" spans="1:30" x14ac:dyDescent="0.25">
      <c r="D1" s="158">
        <v>45213</v>
      </c>
      <c r="E1" s="150"/>
      <c r="F1" s="150"/>
      <c r="H1" s="153">
        <v>45241</v>
      </c>
      <c r="I1" s="154"/>
      <c r="J1" s="154"/>
      <c r="L1" s="153">
        <v>45276</v>
      </c>
      <c r="M1" s="154"/>
      <c r="N1" s="154"/>
      <c r="P1" s="153">
        <v>45318</v>
      </c>
      <c r="Q1" s="154"/>
      <c r="R1" s="154"/>
      <c r="T1" s="153">
        <v>45332</v>
      </c>
      <c r="U1" s="154"/>
      <c r="V1" s="154"/>
      <c r="X1" s="153">
        <v>45353</v>
      </c>
      <c r="Y1" s="154"/>
      <c r="Z1" s="154"/>
      <c r="AB1" s="153">
        <v>45367</v>
      </c>
      <c r="AC1" s="154"/>
      <c r="AD1" s="154"/>
    </row>
    <row r="2" spans="1:30" x14ac:dyDescent="0.25">
      <c r="A2">
        <v>1</v>
      </c>
      <c r="B2" t="s">
        <v>16</v>
      </c>
      <c r="C2" t="s">
        <v>105</v>
      </c>
      <c r="D2" s="150" t="s">
        <v>2</v>
      </c>
      <c r="E2" s="150"/>
      <c r="F2" s="150"/>
      <c r="H2" s="150" t="s">
        <v>3</v>
      </c>
      <c r="I2" s="150"/>
      <c r="J2" s="150"/>
      <c r="L2" s="150" t="s">
        <v>4</v>
      </c>
      <c r="M2" s="150"/>
      <c r="N2" s="150"/>
      <c r="P2" s="150" t="s">
        <v>8</v>
      </c>
      <c r="Q2" s="150"/>
      <c r="R2" s="150"/>
      <c r="T2" s="150" t="s">
        <v>7</v>
      </c>
      <c r="U2" s="150"/>
      <c r="V2" s="150"/>
      <c r="X2" s="150" t="s">
        <v>6</v>
      </c>
      <c r="Y2" s="150"/>
      <c r="Z2" s="150"/>
      <c r="AB2" s="150" t="s">
        <v>5</v>
      </c>
      <c r="AC2" s="150"/>
      <c r="AD2" s="150"/>
    </row>
    <row r="3" spans="1:30" x14ac:dyDescent="0.25">
      <c r="A3">
        <v>2</v>
      </c>
      <c r="B3" t="s">
        <v>23</v>
      </c>
      <c r="C3" t="s">
        <v>106</v>
      </c>
      <c r="D3" s="1" t="str">
        <f>B2</f>
        <v>KSV Hostenbach</v>
      </c>
      <c r="E3" s="1" t="s">
        <v>1</v>
      </c>
      <c r="F3" s="1" t="str">
        <f>B3</f>
        <v>KG Kindsbach/Rodalben</v>
      </c>
      <c r="H3" s="1" t="str">
        <f>B4</f>
        <v>AC Weisenau</v>
      </c>
      <c r="I3" s="1" t="s">
        <v>1</v>
      </c>
      <c r="J3" s="1" t="str">
        <f>B2</f>
        <v>KSV Hostenbach</v>
      </c>
      <c r="L3" s="1" t="str">
        <f>B2</f>
        <v>KSV Hostenbach</v>
      </c>
      <c r="M3" s="1" t="s">
        <v>1</v>
      </c>
      <c r="N3" s="1" t="str">
        <f>B5</f>
        <v>AC Heros Wemmetsweiler</v>
      </c>
      <c r="P3" s="1" t="str">
        <f>B6</f>
        <v>TSG Kaiserslautern</v>
      </c>
      <c r="Q3" s="1" t="s">
        <v>1</v>
      </c>
      <c r="R3" s="1" t="str">
        <f>B2</f>
        <v>KSV Hostenbach</v>
      </c>
      <c r="T3" s="1" t="str">
        <f>B2</f>
        <v>KSV Hostenbach</v>
      </c>
      <c r="U3" s="1" t="s">
        <v>1</v>
      </c>
      <c r="V3" s="1" t="str">
        <f>B7</f>
        <v>AC Altrip</v>
      </c>
      <c r="X3" s="1" t="str">
        <f>B8</f>
        <v>TSG Haßloch</v>
      </c>
      <c r="Y3" s="1" t="s">
        <v>1</v>
      </c>
      <c r="Z3" s="1" t="str">
        <f>B2</f>
        <v>KSV Hostenbach</v>
      </c>
      <c r="AB3" s="1" t="str">
        <f>B2</f>
        <v>KSV Hostenbach</v>
      </c>
      <c r="AC3" s="1" t="s">
        <v>1</v>
      </c>
      <c r="AD3" s="1" t="str">
        <f>B9</f>
        <v>KG Worms/Laubenheim</v>
      </c>
    </row>
    <row r="4" spans="1:30" x14ac:dyDescent="0.25">
      <c r="A4">
        <v>3</v>
      </c>
      <c r="B4" t="s">
        <v>18</v>
      </c>
      <c r="C4" t="s">
        <v>105</v>
      </c>
      <c r="D4" s="1" t="str">
        <f>B9</f>
        <v>KG Worms/Laubenheim</v>
      </c>
      <c r="E4" s="1" t="s">
        <v>1</v>
      </c>
      <c r="F4" s="1" t="str">
        <f>B6</f>
        <v>TSG Kaiserslautern</v>
      </c>
      <c r="H4" s="1" t="str">
        <f>B3</f>
        <v>KG Kindsbach/Rodalben</v>
      </c>
      <c r="I4" s="1" t="s">
        <v>1</v>
      </c>
      <c r="J4" s="1" t="str">
        <f>B9</f>
        <v>KG Worms/Laubenheim</v>
      </c>
      <c r="L4" s="1" t="str">
        <f>B3</f>
        <v>KG Kindsbach/Rodalben</v>
      </c>
      <c r="M4" s="1" t="s">
        <v>1</v>
      </c>
      <c r="N4" s="1" t="str">
        <f>B4</f>
        <v>AC Weisenau</v>
      </c>
      <c r="P4" s="1" t="str">
        <f>B5</f>
        <v>AC Heros Wemmetsweiler</v>
      </c>
      <c r="Q4" s="1" t="s">
        <v>1</v>
      </c>
      <c r="R4" s="1" t="str">
        <f>B3</f>
        <v>KG Kindsbach/Rodalben</v>
      </c>
      <c r="T4" s="1" t="str">
        <f>B3</f>
        <v>KG Kindsbach/Rodalben</v>
      </c>
      <c r="U4" s="1" t="s">
        <v>1</v>
      </c>
      <c r="V4" s="1" t="str">
        <f>B6</f>
        <v>TSG Kaiserslautern</v>
      </c>
      <c r="X4" s="1" t="str">
        <f>B7</f>
        <v>AC Altrip</v>
      </c>
      <c r="Y4" s="1" t="s">
        <v>1</v>
      </c>
      <c r="Z4" s="1" t="str">
        <f>B3</f>
        <v>KG Kindsbach/Rodalben</v>
      </c>
      <c r="AB4" s="1" t="str">
        <f>B3</f>
        <v>KG Kindsbach/Rodalben</v>
      </c>
      <c r="AC4" s="1" t="s">
        <v>1</v>
      </c>
      <c r="AD4" s="1" t="str">
        <f>B8</f>
        <v>TSG Haßloch</v>
      </c>
    </row>
    <row r="5" spans="1:30" x14ac:dyDescent="0.25">
      <c r="A5">
        <v>4</v>
      </c>
      <c r="B5" t="s">
        <v>25</v>
      </c>
      <c r="C5" t="s">
        <v>107</v>
      </c>
      <c r="D5" s="1" t="str">
        <f>B8</f>
        <v>TSG Haßloch</v>
      </c>
      <c r="E5" s="1" t="s">
        <v>1</v>
      </c>
      <c r="F5" s="1" t="str">
        <f>B4</f>
        <v>AC Weisenau</v>
      </c>
      <c r="H5" s="1" t="str">
        <f>B5</f>
        <v>AC Heros Wemmetsweiler</v>
      </c>
      <c r="I5" s="1" t="s">
        <v>1</v>
      </c>
      <c r="J5" s="1" t="str">
        <f>B8</f>
        <v>TSG Haßloch</v>
      </c>
      <c r="L5" s="1" t="str">
        <f>B9</f>
        <v>KG Worms/Laubenheim</v>
      </c>
      <c r="M5" s="1" t="s">
        <v>1</v>
      </c>
      <c r="N5" s="1" t="str">
        <f>B7</f>
        <v>AC Altrip</v>
      </c>
      <c r="P5" s="1" t="str">
        <f>B4</f>
        <v>AC Weisenau</v>
      </c>
      <c r="Q5" s="1" t="s">
        <v>1</v>
      </c>
      <c r="R5" s="1" t="str">
        <f>B9</f>
        <v>KG Worms/Laubenheim</v>
      </c>
      <c r="T5" s="1" t="str">
        <f>B4</f>
        <v>AC Weisenau</v>
      </c>
      <c r="U5" s="1" t="s">
        <v>1</v>
      </c>
      <c r="V5" s="1" t="str">
        <f>B5</f>
        <v>AC Heros Wemmetsweiler</v>
      </c>
      <c r="X5" s="1" t="str">
        <f>B6</f>
        <v>TSG Kaiserslautern</v>
      </c>
      <c r="Y5" s="1" t="s">
        <v>1</v>
      </c>
      <c r="Z5" s="1" t="str">
        <f>B4</f>
        <v>AC Weisenau</v>
      </c>
      <c r="AB5" s="1" t="str">
        <f>B4</f>
        <v>AC Weisenau</v>
      </c>
      <c r="AC5" s="1" t="s">
        <v>1</v>
      </c>
      <c r="AD5" s="1" t="str">
        <f>B7</f>
        <v>AC Altrip</v>
      </c>
    </row>
    <row r="6" spans="1:30" x14ac:dyDescent="0.25">
      <c r="A6">
        <v>5</v>
      </c>
      <c r="B6" t="s">
        <v>20</v>
      </c>
      <c r="C6" t="s">
        <v>105</v>
      </c>
      <c r="D6" s="1" t="str">
        <f>B7</f>
        <v>AC Altrip</v>
      </c>
      <c r="E6" s="1"/>
      <c r="F6" s="1" t="str">
        <f>B5</f>
        <v>AC Heros Wemmetsweiler</v>
      </c>
      <c r="H6" s="1" t="str">
        <f>B6</f>
        <v>TSG Kaiserslautern</v>
      </c>
      <c r="I6" s="1"/>
      <c r="J6" s="1" t="str">
        <f>B7</f>
        <v>AC Altrip</v>
      </c>
      <c r="L6" s="1" t="str">
        <f>B8</f>
        <v>TSG Haßloch</v>
      </c>
      <c r="M6" s="1"/>
      <c r="N6" s="1" t="str">
        <f>B6</f>
        <v>TSG Kaiserslautern</v>
      </c>
      <c r="P6" s="1" t="str">
        <f>B7</f>
        <v>AC Altrip</v>
      </c>
      <c r="Q6" s="1"/>
      <c r="R6" s="1" t="str">
        <f>B8</f>
        <v>TSG Haßloch</v>
      </c>
      <c r="T6" s="1" t="str">
        <f>B9</f>
        <v>KG Worms/Laubenheim</v>
      </c>
      <c r="U6" s="1"/>
      <c r="V6" s="1" t="str">
        <f>B8</f>
        <v>TSG Haßloch</v>
      </c>
      <c r="X6" s="1" t="str">
        <f>B5</f>
        <v>AC Heros Wemmetsweiler</v>
      </c>
      <c r="Y6" s="1"/>
      <c r="Z6" s="1" t="str">
        <f>B9</f>
        <v>KG Worms/Laubenheim</v>
      </c>
      <c r="AB6" s="1" t="str">
        <f>B5</f>
        <v>AC Heros Wemmetsweiler</v>
      </c>
      <c r="AC6" s="1"/>
      <c r="AD6" s="1" t="str">
        <f>B6</f>
        <v>TSG Kaiserslautern</v>
      </c>
    </row>
    <row r="7" spans="1:30" x14ac:dyDescent="0.25">
      <c r="A7">
        <v>6</v>
      </c>
      <c r="B7" t="s">
        <v>14</v>
      </c>
      <c r="C7" t="s">
        <v>107</v>
      </c>
    </row>
    <row r="8" spans="1:30" x14ac:dyDescent="0.25">
      <c r="A8">
        <v>7</v>
      </c>
      <c r="B8" t="s">
        <v>17</v>
      </c>
      <c r="C8" t="s">
        <v>107</v>
      </c>
    </row>
    <row r="9" spans="1:30" x14ac:dyDescent="0.25">
      <c r="A9">
        <v>8</v>
      </c>
      <c r="B9" t="s">
        <v>93</v>
      </c>
    </row>
  </sheetData>
  <mergeCells count="14">
    <mergeCell ref="AB1:AD1"/>
    <mergeCell ref="D1:F1"/>
    <mergeCell ref="H1:J1"/>
    <mergeCell ref="L1:N1"/>
    <mergeCell ref="P1:R1"/>
    <mergeCell ref="T1:V1"/>
    <mergeCell ref="X1:Z1"/>
    <mergeCell ref="X2:Z2"/>
    <mergeCell ref="AB2:AD2"/>
    <mergeCell ref="D2:F2"/>
    <mergeCell ref="H2:J2"/>
    <mergeCell ref="L2:N2"/>
    <mergeCell ref="P2:R2"/>
    <mergeCell ref="T2:V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K17"/>
  <sheetViews>
    <sheetView zoomScale="110" zoomScaleNormal="110" workbookViewId="0">
      <selection activeCell="D4" sqref="D4:D7"/>
    </sheetView>
  </sheetViews>
  <sheetFormatPr baseColWidth="10" defaultRowHeight="13.8" x14ac:dyDescent="0.25"/>
  <cols>
    <col min="3" max="3" width="3.3984375" bestFit="1" customWidth="1"/>
    <col min="4" max="4" width="22.8984375" bestFit="1" customWidth="1"/>
    <col min="5" max="5" width="0" hidden="1" customWidth="1"/>
    <col min="7" max="7" width="1.8984375" customWidth="1"/>
    <col min="8" max="8" width="6.8984375" customWidth="1"/>
    <col min="9" max="9" width="5.3984375" style="90" customWidth="1"/>
    <col min="10" max="11" width="11" style="102"/>
  </cols>
  <sheetData>
    <row r="3" spans="2:11" ht="14.4" thickBot="1" x14ac:dyDescent="0.3"/>
    <row r="4" spans="2:11" x14ac:dyDescent="0.25">
      <c r="B4">
        <v>1</v>
      </c>
      <c r="C4" s="92" t="s">
        <v>29</v>
      </c>
      <c r="D4" s="100" t="s">
        <v>22</v>
      </c>
      <c r="E4" s="96"/>
      <c r="F4" s="96"/>
      <c r="G4" s="96">
        <v>8</v>
      </c>
      <c r="H4" s="96">
        <v>2862.6</v>
      </c>
      <c r="I4" s="103">
        <v>5</v>
      </c>
      <c r="J4" s="104">
        <f t="shared" ref="J4:J17" si="0">H4/G4</f>
        <v>357.82499999999999</v>
      </c>
      <c r="K4" s="105">
        <f t="shared" ref="K4:K17" si="1">J4/I4*4</f>
        <v>286.26</v>
      </c>
    </row>
    <row r="5" spans="2:11" x14ac:dyDescent="0.25">
      <c r="B5">
        <v>2</v>
      </c>
      <c r="C5" s="93" t="s">
        <v>29</v>
      </c>
      <c r="D5" s="99" t="s">
        <v>15</v>
      </c>
      <c r="G5">
        <v>6</v>
      </c>
      <c r="H5">
        <v>1644</v>
      </c>
      <c r="I5" s="90">
        <v>4</v>
      </c>
      <c r="J5" s="102">
        <f t="shared" si="0"/>
        <v>274</v>
      </c>
      <c r="K5" s="106">
        <f t="shared" si="1"/>
        <v>274</v>
      </c>
    </row>
    <row r="6" spans="2:11" x14ac:dyDescent="0.25">
      <c r="B6">
        <v>3</v>
      </c>
      <c r="C6" s="93" t="s">
        <v>29</v>
      </c>
      <c r="D6" s="99" t="s">
        <v>23</v>
      </c>
      <c r="G6">
        <v>8</v>
      </c>
      <c r="H6">
        <v>2651.4</v>
      </c>
      <c r="I6" s="90">
        <v>5</v>
      </c>
      <c r="J6" s="102">
        <f t="shared" si="0"/>
        <v>331.42500000000001</v>
      </c>
      <c r="K6" s="106">
        <f t="shared" si="1"/>
        <v>265.14</v>
      </c>
    </row>
    <row r="7" spans="2:11" ht="14.4" thickBot="1" x14ac:dyDescent="0.3">
      <c r="B7">
        <v>4</v>
      </c>
      <c r="C7" s="94" t="s">
        <v>29</v>
      </c>
      <c r="D7" s="101" t="s">
        <v>12</v>
      </c>
      <c r="E7" s="97"/>
      <c r="F7" s="97"/>
      <c r="G7" s="97">
        <v>8</v>
      </c>
      <c r="H7" s="97">
        <v>2261.9</v>
      </c>
      <c r="I7" s="107">
        <v>5</v>
      </c>
      <c r="J7" s="108">
        <f t="shared" si="0"/>
        <v>282.73750000000001</v>
      </c>
      <c r="K7" s="109">
        <f t="shared" si="1"/>
        <v>226.19</v>
      </c>
    </row>
    <row r="8" spans="2:11" x14ac:dyDescent="0.25">
      <c r="B8">
        <v>5</v>
      </c>
      <c r="C8" s="92" t="s">
        <v>30</v>
      </c>
      <c r="D8" s="100" t="s">
        <v>14</v>
      </c>
      <c r="E8" s="96"/>
      <c r="F8" s="96"/>
      <c r="G8" s="96">
        <v>6</v>
      </c>
      <c r="H8" s="96">
        <v>1322.4</v>
      </c>
      <c r="I8" s="103">
        <v>4</v>
      </c>
      <c r="J8" s="104">
        <f t="shared" si="0"/>
        <v>220.4</v>
      </c>
      <c r="K8" s="105">
        <f t="shared" si="1"/>
        <v>220.4</v>
      </c>
    </row>
    <row r="9" spans="2:11" x14ac:dyDescent="0.25">
      <c r="B9">
        <v>6</v>
      </c>
      <c r="C9" s="93" t="s">
        <v>30</v>
      </c>
      <c r="D9" s="99" t="s">
        <v>72</v>
      </c>
      <c r="G9">
        <v>6</v>
      </c>
      <c r="H9">
        <v>1279</v>
      </c>
      <c r="I9" s="90">
        <v>4</v>
      </c>
      <c r="J9" s="102">
        <f t="shared" si="0"/>
        <v>213.16666666666666</v>
      </c>
      <c r="K9" s="106">
        <f t="shared" si="1"/>
        <v>213.16666666666666</v>
      </c>
    </row>
    <row r="10" spans="2:11" x14ac:dyDescent="0.25">
      <c r="B10">
        <v>7</v>
      </c>
      <c r="C10" s="93" t="s">
        <v>30</v>
      </c>
      <c r="D10" s="99" t="s">
        <v>18</v>
      </c>
      <c r="G10">
        <v>6</v>
      </c>
      <c r="H10">
        <v>1073.8</v>
      </c>
      <c r="I10" s="90">
        <v>4</v>
      </c>
      <c r="J10" s="102">
        <f t="shared" si="0"/>
        <v>178.96666666666667</v>
      </c>
      <c r="K10" s="106">
        <f t="shared" si="1"/>
        <v>178.96666666666667</v>
      </c>
    </row>
    <row r="11" spans="2:11" x14ac:dyDescent="0.25">
      <c r="B11">
        <v>8</v>
      </c>
      <c r="C11" s="93" t="s">
        <v>30</v>
      </c>
      <c r="D11" s="99" t="s">
        <v>17</v>
      </c>
      <c r="G11">
        <v>6</v>
      </c>
      <c r="H11">
        <v>987.3</v>
      </c>
      <c r="I11" s="90">
        <v>4</v>
      </c>
      <c r="J11" s="102">
        <f t="shared" si="0"/>
        <v>164.54999999999998</v>
      </c>
      <c r="K11" s="106">
        <f t="shared" si="1"/>
        <v>164.54999999999998</v>
      </c>
    </row>
    <row r="12" spans="2:11" ht="14.4" thickBot="1" x14ac:dyDescent="0.3">
      <c r="B12">
        <v>9</v>
      </c>
      <c r="C12" s="94" t="s">
        <v>30</v>
      </c>
      <c r="D12" s="101" t="s">
        <v>16</v>
      </c>
      <c r="E12" s="97"/>
      <c r="F12" s="97"/>
      <c r="G12" s="97">
        <v>8</v>
      </c>
      <c r="H12" s="97">
        <v>1253.0999999999999</v>
      </c>
      <c r="I12" s="107">
        <v>5</v>
      </c>
      <c r="J12" s="108">
        <f t="shared" si="0"/>
        <v>156.63749999999999</v>
      </c>
      <c r="K12" s="109">
        <f t="shared" si="1"/>
        <v>125.30999999999999</v>
      </c>
    </row>
    <row r="13" spans="2:11" x14ac:dyDescent="0.25">
      <c r="B13">
        <v>10</v>
      </c>
      <c r="C13" s="92" t="s">
        <v>28</v>
      </c>
      <c r="D13" s="100" t="s">
        <v>70</v>
      </c>
      <c r="E13" s="96"/>
      <c r="F13" s="96"/>
      <c r="G13" s="96">
        <v>6</v>
      </c>
      <c r="H13" s="96">
        <v>982.4</v>
      </c>
      <c r="I13" s="103">
        <v>4</v>
      </c>
      <c r="J13" s="104">
        <f t="shared" si="0"/>
        <v>163.73333333333332</v>
      </c>
      <c r="K13" s="105">
        <f t="shared" si="1"/>
        <v>163.73333333333332</v>
      </c>
    </row>
    <row r="14" spans="2:11" x14ac:dyDescent="0.25">
      <c r="B14">
        <v>11</v>
      </c>
      <c r="C14" s="93" t="s">
        <v>28</v>
      </c>
      <c r="D14" s="99" t="s">
        <v>26</v>
      </c>
      <c r="G14">
        <v>6</v>
      </c>
      <c r="H14">
        <v>926.8</v>
      </c>
      <c r="I14" s="90">
        <v>4</v>
      </c>
      <c r="J14" s="102">
        <f t="shared" si="0"/>
        <v>154.46666666666667</v>
      </c>
      <c r="K14" s="106">
        <f t="shared" si="1"/>
        <v>154.46666666666667</v>
      </c>
    </row>
    <row r="15" spans="2:11" x14ac:dyDescent="0.25">
      <c r="B15">
        <v>12</v>
      </c>
      <c r="C15" s="93" t="s">
        <v>28</v>
      </c>
      <c r="D15" s="99" t="s">
        <v>25</v>
      </c>
      <c r="G15">
        <v>6</v>
      </c>
      <c r="H15">
        <v>810.8</v>
      </c>
      <c r="I15" s="90">
        <v>4</v>
      </c>
      <c r="J15" s="102">
        <f t="shared" si="0"/>
        <v>135.13333333333333</v>
      </c>
      <c r="K15" s="106">
        <f t="shared" si="1"/>
        <v>135.13333333333333</v>
      </c>
    </row>
    <row r="16" spans="2:11" x14ac:dyDescent="0.25">
      <c r="B16">
        <v>13</v>
      </c>
      <c r="C16" s="93" t="s">
        <v>28</v>
      </c>
      <c r="D16" s="99" t="s">
        <v>68</v>
      </c>
      <c r="G16">
        <v>6</v>
      </c>
      <c r="H16">
        <v>796.5</v>
      </c>
      <c r="I16" s="90">
        <v>4</v>
      </c>
      <c r="J16" s="102">
        <f t="shared" si="0"/>
        <v>132.75</v>
      </c>
      <c r="K16" s="106">
        <f t="shared" si="1"/>
        <v>132.75</v>
      </c>
    </row>
    <row r="17" spans="2:11" ht="14.4" thickBot="1" x14ac:dyDescent="0.3">
      <c r="B17">
        <v>14</v>
      </c>
      <c r="C17" s="94" t="s">
        <v>28</v>
      </c>
      <c r="D17" s="101" t="s">
        <v>20</v>
      </c>
      <c r="E17" s="97"/>
      <c r="F17" s="97"/>
      <c r="G17" s="97">
        <v>6</v>
      </c>
      <c r="H17" s="97">
        <v>779.4</v>
      </c>
      <c r="I17" s="107">
        <v>4</v>
      </c>
      <c r="J17" s="108">
        <f t="shared" si="0"/>
        <v>129.9</v>
      </c>
      <c r="K17" s="109">
        <f t="shared" si="1"/>
        <v>129.9</v>
      </c>
    </row>
  </sheetData>
  <sortState xmlns:xlrd2="http://schemas.microsoft.com/office/spreadsheetml/2017/richdata2" ref="C8:K17">
    <sortCondition descending="1" ref="C8:C17"/>
  </sortState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62"/>
  <sheetViews>
    <sheetView workbookViewId="0">
      <selection activeCell="S16" sqref="S16"/>
    </sheetView>
  </sheetViews>
  <sheetFormatPr baseColWidth="10" defaultRowHeight="13.2" outlineLevelCol="1" x14ac:dyDescent="0.25"/>
  <cols>
    <col min="1" max="1" width="17.59765625" style="14" bestFit="1" customWidth="1"/>
    <col min="2" max="2" width="20.19921875" style="14" bestFit="1" customWidth="1"/>
    <col min="3" max="3" width="0.69921875" style="14" customWidth="1"/>
    <col min="4" max="4" width="17.5" style="14" bestFit="1" customWidth="1"/>
    <col min="5" max="5" width="6.19921875" style="14" customWidth="1"/>
    <col min="6" max="6" width="10.3984375" style="14" customWidth="1"/>
    <col min="7" max="7" width="10.5" style="14" customWidth="1"/>
    <col min="8" max="8" width="11.8984375" style="14" customWidth="1"/>
    <col min="9" max="9" width="19.5" style="14" customWidth="1"/>
    <col min="10" max="11" width="2.59765625" style="19" hidden="1" customWidth="1" outlineLevel="1"/>
    <col min="12" max="12" width="10.09765625" style="60" hidden="1" customWidth="1"/>
    <col min="13" max="13" width="1.3984375" style="60" hidden="1" customWidth="1"/>
    <col min="14" max="14" width="9.69921875" style="60" hidden="1" customWidth="1"/>
    <col min="15" max="15" width="10.09765625" style="61" hidden="1" customWidth="1"/>
    <col min="16" max="16" width="1.3984375" style="61" hidden="1" customWidth="1"/>
    <col min="17" max="17" width="9.69921875" style="61" hidden="1" customWidth="1"/>
    <col min="18" max="256" width="11" style="14"/>
    <col min="257" max="257" width="3" style="14" customWidth="1"/>
    <col min="258" max="258" width="20.19921875" style="14" bestFit="1" customWidth="1"/>
    <col min="259" max="259" width="0.69921875" style="14" customWidth="1"/>
    <col min="260" max="260" width="17.5" style="14" bestFit="1" customWidth="1"/>
    <col min="261" max="261" width="6.19921875" style="14" customWidth="1"/>
    <col min="262" max="262" width="10.3984375" style="14" customWidth="1"/>
    <col min="263" max="263" width="10.5" style="14" customWidth="1"/>
    <col min="264" max="264" width="11.8984375" style="14" customWidth="1"/>
    <col min="265" max="265" width="19.5" style="14" customWidth="1"/>
    <col min="266" max="266" width="11.5" style="14" customWidth="1"/>
    <col min="267" max="268" width="0" style="14" hidden="1" customWidth="1"/>
    <col min="269" max="269" width="19.09765625" style="14" customWidth="1"/>
    <col min="270" max="270" width="19.5" style="14" customWidth="1"/>
    <col min="271" max="512" width="11" style="14"/>
    <col min="513" max="513" width="3" style="14" customWidth="1"/>
    <col min="514" max="514" width="20.19921875" style="14" bestFit="1" customWidth="1"/>
    <col min="515" max="515" width="0.69921875" style="14" customWidth="1"/>
    <col min="516" max="516" width="17.5" style="14" bestFit="1" customWidth="1"/>
    <col min="517" max="517" width="6.19921875" style="14" customWidth="1"/>
    <col min="518" max="518" width="10.3984375" style="14" customWidth="1"/>
    <col min="519" max="519" width="10.5" style="14" customWidth="1"/>
    <col min="520" max="520" width="11.8984375" style="14" customWidth="1"/>
    <col min="521" max="521" width="19.5" style="14" customWidth="1"/>
    <col min="522" max="522" width="11.5" style="14" customWidth="1"/>
    <col min="523" max="524" width="0" style="14" hidden="1" customWidth="1"/>
    <col min="525" max="525" width="19.09765625" style="14" customWidth="1"/>
    <col min="526" max="526" width="19.5" style="14" customWidth="1"/>
    <col min="527" max="768" width="11" style="14"/>
    <col min="769" max="769" width="3" style="14" customWidth="1"/>
    <col min="770" max="770" width="20.19921875" style="14" bestFit="1" customWidth="1"/>
    <col min="771" max="771" width="0.69921875" style="14" customWidth="1"/>
    <col min="772" max="772" width="17.5" style="14" bestFit="1" customWidth="1"/>
    <col min="773" max="773" width="6.19921875" style="14" customWidth="1"/>
    <col min="774" max="774" width="10.3984375" style="14" customWidth="1"/>
    <col min="775" max="775" width="10.5" style="14" customWidth="1"/>
    <col min="776" max="776" width="11.8984375" style="14" customWidth="1"/>
    <col min="777" max="777" width="19.5" style="14" customWidth="1"/>
    <col min="778" max="778" width="11.5" style="14" customWidth="1"/>
    <col min="779" max="780" width="0" style="14" hidden="1" customWidth="1"/>
    <col min="781" max="781" width="19.09765625" style="14" customWidth="1"/>
    <col min="782" max="782" width="19.5" style="14" customWidth="1"/>
    <col min="783" max="1024" width="11" style="14"/>
    <col min="1025" max="1025" width="3" style="14" customWidth="1"/>
    <col min="1026" max="1026" width="20.19921875" style="14" bestFit="1" customWidth="1"/>
    <col min="1027" max="1027" width="0.69921875" style="14" customWidth="1"/>
    <col min="1028" max="1028" width="17.5" style="14" bestFit="1" customWidth="1"/>
    <col min="1029" max="1029" width="6.19921875" style="14" customWidth="1"/>
    <col min="1030" max="1030" width="10.3984375" style="14" customWidth="1"/>
    <col min="1031" max="1031" width="10.5" style="14" customWidth="1"/>
    <col min="1032" max="1032" width="11.8984375" style="14" customWidth="1"/>
    <col min="1033" max="1033" width="19.5" style="14" customWidth="1"/>
    <col min="1034" max="1034" width="11.5" style="14" customWidth="1"/>
    <col min="1035" max="1036" width="0" style="14" hidden="1" customWidth="1"/>
    <col min="1037" max="1037" width="19.09765625" style="14" customWidth="1"/>
    <col min="1038" max="1038" width="19.5" style="14" customWidth="1"/>
    <col min="1039" max="1280" width="11" style="14"/>
    <col min="1281" max="1281" width="3" style="14" customWidth="1"/>
    <col min="1282" max="1282" width="20.19921875" style="14" bestFit="1" customWidth="1"/>
    <col min="1283" max="1283" width="0.69921875" style="14" customWidth="1"/>
    <col min="1284" max="1284" width="17.5" style="14" bestFit="1" customWidth="1"/>
    <col min="1285" max="1285" width="6.19921875" style="14" customWidth="1"/>
    <col min="1286" max="1286" width="10.3984375" style="14" customWidth="1"/>
    <col min="1287" max="1287" width="10.5" style="14" customWidth="1"/>
    <col min="1288" max="1288" width="11.8984375" style="14" customWidth="1"/>
    <col min="1289" max="1289" width="19.5" style="14" customWidth="1"/>
    <col min="1290" max="1290" width="11.5" style="14" customWidth="1"/>
    <col min="1291" max="1292" width="0" style="14" hidden="1" customWidth="1"/>
    <col min="1293" max="1293" width="19.09765625" style="14" customWidth="1"/>
    <col min="1294" max="1294" width="19.5" style="14" customWidth="1"/>
    <col min="1295" max="1536" width="11" style="14"/>
    <col min="1537" max="1537" width="3" style="14" customWidth="1"/>
    <col min="1538" max="1538" width="20.19921875" style="14" bestFit="1" customWidth="1"/>
    <col min="1539" max="1539" width="0.69921875" style="14" customWidth="1"/>
    <col min="1540" max="1540" width="17.5" style="14" bestFit="1" customWidth="1"/>
    <col min="1541" max="1541" width="6.19921875" style="14" customWidth="1"/>
    <col min="1542" max="1542" width="10.3984375" style="14" customWidth="1"/>
    <col min="1543" max="1543" width="10.5" style="14" customWidth="1"/>
    <col min="1544" max="1544" width="11.8984375" style="14" customWidth="1"/>
    <col min="1545" max="1545" width="19.5" style="14" customWidth="1"/>
    <col min="1546" max="1546" width="11.5" style="14" customWidth="1"/>
    <col min="1547" max="1548" width="0" style="14" hidden="1" customWidth="1"/>
    <col min="1549" max="1549" width="19.09765625" style="14" customWidth="1"/>
    <col min="1550" max="1550" width="19.5" style="14" customWidth="1"/>
    <col min="1551" max="1792" width="11" style="14"/>
    <col min="1793" max="1793" width="3" style="14" customWidth="1"/>
    <col min="1794" max="1794" width="20.19921875" style="14" bestFit="1" customWidth="1"/>
    <col min="1795" max="1795" width="0.69921875" style="14" customWidth="1"/>
    <col min="1796" max="1796" width="17.5" style="14" bestFit="1" customWidth="1"/>
    <col min="1797" max="1797" width="6.19921875" style="14" customWidth="1"/>
    <col min="1798" max="1798" width="10.3984375" style="14" customWidth="1"/>
    <col min="1799" max="1799" width="10.5" style="14" customWidth="1"/>
    <col min="1800" max="1800" width="11.8984375" style="14" customWidth="1"/>
    <col min="1801" max="1801" width="19.5" style="14" customWidth="1"/>
    <col min="1802" max="1802" width="11.5" style="14" customWidth="1"/>
    <col min="1803" max="1804" width="0" style="14" hidden="1" customWidth="1"/>
    <col min="1805" max="1805" width="19.09765625" style="14" customWidth="1"/>
    <col min="1806" max="1806" width="19.5" style="14" customWidth="1"/>
    <col min="1807" max="2048" width="11" style="14"/>
    <col min="2049" max="2049" width="3" style="14" customWidth="1"/>
    <col min="2050" max="2050" width="20.19921875" style="14" bestFit="1" customWidth="1"/>
    <col min="2051" max="2051" width="0.69921875" style="14" customWidth="1"/>
    <col min="2052" max="2052" width="17.5" style="14" bestFit="1" customWidth="1"/>
    <col min="2053" max="2053" width="6.19921875" style="14" customWidth="1"/>
    <col min="2054" max="2054" width="10.3984375" style="14" customWidth="1"/>
    <col min="2055" max="2055" width="10.5" style="14" customWidth="1"/>
    <col min="2056" max="2056" width="11.8984375" style="14" customWidth="1"/>
    <col min="2057" max="2057" width="19.5" style="14" customWidth="1"/>
    <col min="2058" max="2058" width="11.5" style="14" customWidth="1"/>
    <col min="2059" max="2060" width="0" style="14" hidden="1" customWidth="1"/>
    <col min="2061" max="2061" width="19.09765625" style="14" customWidth="1"/>
    <col min="2062" max="2062" width="19.5" style="14" customWidth="1"/>
    <col min="2063" max="2304" width="11" style="14"/>
    <col min="2305" max="2305" width="3" style="14" customWidth="1"/>
    <col min="2306" max="2306" width="20.19921875" style="14" bestFit="1" customWidth="1"/>
    <col min="2307" max="2307" width="0.69921875" style="14" customWidth="1"/>
    <col min="2308" max="2308" width="17.5" style="14" bestFit="1" customWidth="1"/>
    <col min="2309" max="2309" width="6.19921875" style="14" customWidth="1"/>
    <col min="2310" max="2310" width="10.3984375" style="14" customWidth="1"/>
    <col min="2311" max="2311" width="10.5" style="14" customWidth="1"/>
    <col min="2312" max="2312" width="11.8984375" style="14" customWidth="1"/>
    <col min="2313" max="2313" width="19.5" style="14" customWidth="1"/>
    <col min="2314" max="2314" width="11.5" style="14" customWidth="1"/>
    <col min="2315" max="2316" width="0" style="14" hidden="1" customWidth="1"/>
    <col min="2317" max="2317" width="19.09765625" style="14" customWidth="1"/>
    <col min="2318" max="2318" width="19.5" style="14" customWidth="1"/>
    <col min="2319" max="2560" width="11" style="14"/>
    <col min="2561" max="2561" width="3" style="14" customWidth="1"/>
    <col min="2562" max="2562" width="20.19921875" style="14" bestFit="1" customWidth="1"/>
    <col min="2563" max="2563" width="0.69921875" style="14" customWidth="1"/>
    <col min="2564" max="2564" width="17.5" style="14" bestFit="1" customWidth="1"/>
    <col min="2565" max="2565" width="6.19921875" style="14" customWidth="1"/>
    <col min="2566" max="2566" width="10.3984375" style="14" customWidth="1"/>
    <col min="2567" max="2567" width="10.5" style="14" customWidth="1"/>
    <col min="2568" max="2568" width="11.8984375" style="14" customWidth="1"/>
    <col min="2569" max="2569" width="19.5" style="14" customWidth="1"/>
    <col min="2570" max="2570" width="11.5" style="14" customWidth="1"/>
    <col min="2571" max="2572" width="0" style="14" hidden="1" customWidth="1"/>
    <col min="2573" max="2573" width="19.09765625" style="14" customWidth="1"/>
    <col min="2574" max="2574" width="19.5" style="14" customWidth="1"/>
    <col min="2575" max="2816" width="11" style="14"/>
    <col min="2817" max="2817" width="3" style="14" customWidth="1"/>
    <col min="2818" max="2818" width="20.19921875" style="14" bestFit="1" customWidth="1"/>
    <col min="2819" max="2819" width="0.69921875" style="14" customWidth="1"/>
    <col min="2820" max="2820" width="17.5" style="14" bestFit="1" customWidth="1"/>
    <col min="2821" max="2821" width="6.19921875" style="14" customWidth="1"/>
    <col min="2822" max="2822" width="10.3984375" style="14" customWidth="1"/>
    <col min="2823" max="2823" width="10.5" style="14" customWidth="1"/>
    <col min="2824" max="2824" width="11.8984375" style="14" customWidth="1"/>
    <col min="2825" max="2825" width="19.5" style="14" customWidth="1"/>
    <col min="2826" max="2826" width="11.5" style="14" customWidth="1"/>
    <col min="2827" max="2828" width="0" style="14" hidden="1" customWidth="1"/>
    <col min="2829" max="2829" width="19.09765625" style="14" customWidth="1"/>
    <col min="2830" max="2830" width="19.5" style="14" customWidth="1"/>
    <col min="2831" max="3072" width="11" style="14"/>
    <col min="3073" max="3073" width="3" style="14" customWidth="1"/>
    <col min="3074" max="3074" width="20.19921875" style="14" bestFit="1" customWidth="1"/>
    <col min="3075" max="3075" width="0.69921875" style="14" customWidth="1"/>
    <col min="3076" max="3076" width="17.5" style="14" bestFit="1" customWidth="1"/>
    <col min="3077" max="3077" width="6.19921875" style="14" customWidth="1"/>
    <col min="3078" max="3078" width="10.3984375" style="14" customWidth="1"/>
    <col min="3079" max="3079" width="10.5" style="14" customWidth="1"/>
    <col min="3080" max="3080" width="11.8984375" style="14" customWidth="1"/>
    <col min="3081" max="3081" width="19.5" style="14" customWidth="1"/>
    <col min="3082" max="3082" width="11.5" style="14" customWidth="1"/>
    <col min="3083" max="3084" width="0" style="14" hidden="1" customWidth="1"/>
    <col min="3085" max="3085" width="19.09765625" style="14" customWidth="1"/>
    <col min="3086" max="3086" width="19.5" style="14" customWidth="1"/>
    <col min="3087" max="3328" width="11" style="14"/>
    <col min="3329" max="3329" width="3" style="14" customWidth="1"/>
    <col min="3330" max="3330" width="20.19921875" style="14" bestFit="1" customWidth="1"/>
    <col min="3331" max="3331" width="0.69921875" style="14" customWidth="1"/>
    <col min="3332" max="3332" width="17.5" style="14" bestFit="1" customWidth="1"/>
    <col min="3333" max="3333" width="6.19921875" style="14" customWidth="1"/>
    <col min="3334" max="3334" width="10.3984375" style="14" customWidth="1"/>
    <col min="3335" max="3335" width="10.5" style="14" customWidth="1"/>
    <col min="3336" max="3336" width="11.8984375" style="14" customWidth="1"/>
    <col min="3337" max="3337" width="19.5" style="14" customWidth="1"/>
    <col min="3338" max="3338" width="11.5" style="14" customWidth="1"/>
    <col min="3339" max="3340" width="0" style="14" hidden="1" customWidth="1"/>
    <col min="3341" max="3341" width="19.09765625" style="14" customWidth="1"/>
    <col min="3342" max="3342" width="19.5" style="14" customWidth="1"/>
    <col min="3343" max="3584" width="11" style="14"/>
    <col min="3585" max="3585" width="3" style="14" customWidth="1"/>
    <col min="3586" max="3586" width="20.19921875" style="14" bestFit="1" customWidth="1"/>
    <col min="3587" max="3587" width="0.69921875" style="14" customWidth="1"/>
    <col min="3588" max="3588" width="17.5" style="14" bestFit="1" customWidth="1"/>
    <col min="3589" max="3589" width="6.19921875" style="14" customWidth="1"/>
    <col min="3590" max="3590" width="10.3984375" style="14" customWidth="1"/>
    <col min="3591" max="3591" width="10.5" style="14" customWidth="1"/>
    <col min="3592" max="3592" width="11.8984375" style="14" customWidth="1"/>
    <col min="3593" max="3593" width="19.5" style="14" customWidth="1"/>
    <col min="3594" max="3594" width="11.5" style="14" customWidth="1"/>
    <col min="3595" max="3596" width="0" style="14" hidden="1" customWidth="1"/>
    <col min="3597" max="3597" width="19.09765625" style="14" customWidth="1"/>
    <col min="3598" max="3598" width="19.5" style="14" customWidth="1"/>
    <col min="3599" max="3840" width="11" style="14"/>
    <col min="3841" max="3841" width="3" style="14" customWidth="1"/>
    <col min="3842" max="3842" width="20.19921875" style="14" bestFit="1" customWidth="1"/>
    <col min="3843" max="3843" width="0.69921875" style="14" customWidth="1"/>
    <col min="3844" max="3844" width="17.5" style="14" bestFit="1" customWidth="1"/>
    <col min="3845" max="3845" width="6.19921875" style="14" customWidth="1"/>
    <col min="3846" max="3846" width="10.3984375" style="14" customWidth="1"/>
    <col min="3847" max="3847" width="10.5" style="14" customWidth="1"/>
    <col min="3848" max="3848" width="11.8984375" style="14" customWidth="1"/>
    <col min="3849" max="3849" width="19.5" style="14" customWidth="1"/>
    <col min="3850" max="3850" width="11.5" style="14" customWidth="1"/>
    <col min="3851" max="3852" width="0" style="14" hidden="1" customWidth="1"/>
    <col min="3853" max="3853" width="19.09765625" style="14" customWidth="1"/>
    <col min="3854" max="3854" width="19.5" style="14" customWidth="1"/>
    <col min="3855" max="4096" width="11" style="14"/>
    <col min="4097" max="4097" width="3" style="14" customWidth="1"/>
    <col min="4098" max="4098" width="20.19921875" style="14" bestFit="1" customWidth="1"/>
    <col min="4099" max="4099" width="0.69921875" style="14" customWidth="1"/>
    <col min="4100" max="4100" width="17.5" style="14" bestFit="1" customWidth="1"/>
    <col min="4101" max="4101" width="6.19921875" style="14" customWidth="1"/>
    <col min="4102" max="4102" width="10.3984375" style="14" customWidth="1"/>
    <col min="4103" max="4103" width="10.5" style="14" customWidth="1"/>
    <col min="4104" max="4104" width="11.8984375" style="14" customWidth="1"/>
    <col min="4105" max="4105" width="19.5" style="14" customWidth="1"/>
    <col min="4106" max="4106" width="11.5" style="14" customWidth="1"/>
    <col min="4107" max="4108" width="0" style="14" hidden="1" customWidth="1"/>
    <col min="4109" max="4109" width="19.09765625" style="14" customWidth="1"/>
    <col min="4110" max="4110" width="19.5" style="14" customWidth="1"/>
    <col min="4111" max="4352" width="11" style="14"/>
    <col min="4353" max="4353" width="3" style="14" customWidth="1"/>
    <col min="4354" max="4354" width="20.19921875" style="14" bestFit="1" customWidth="1"/>
    <col min="4355" max="4355" width="0.69921875" style="14" customWidth="1"/>
    <col min="4356" max="4356" width="17.5" style="14" bestFit="1" customWidth="1"/>
    <col min="4357" max="4357" width="6.19921875" style="14" customWidth="1"/>
    <col min="4358" max="4358" width="10.3984375" style="14" customWidth="1"/>
    <col min="4359" max="4359" width="10.5" style="14" customWidth="1"/>
    <col min="4360" max="4360" width="11.8984375" style="14" customWidth="1"/>
    <col min="4361" max="4361" width="19.5" style="14" customWidth="1"/>
    <col min="4362" max="4362" width="11.5" style="14" customWidth="1"/>
    <col min="4363" max="4364" width="0" style="14" hidden="1" customWidth="1"/>
    <col min="4365" max="4365" width="19.09765625" style="14" customWidth="1"/>
    <col min="4366" max="4366" width="19.5" style="14" customWidth="1"/>
    <col min="4367" max="4608" width="11" style="14"/>
    <col min="4609" max="4609" width="3" style="14" customWidth="1"/>
    <col min="4610" max="4610" width="20.19921875" style="14" bestFit="1" customWidth="1"/>
    <col min="4611" max="4611" width="0.69921875" style="14" customWidth="1"/>
    <col min="4612" max="4612" width="17.5" style="14" bestFit="1" customWidth="1"/>
    <col min="4613" max="4613" width="6.19921875" style="14" customWidth="1"/>
    <col min="4614" max="4614" width="10.3984375" style="14" customWidth="1"/>
    <col min="4615" max="4615" width="10.5" style="14" customWidth="1"/>
    <col min="4616" max="4616" width="11.8984375" style="14" customWidth="1"/>
    <col min="4617" max="4617" width="19.5" style="14" customWidth="1"/>
    <col min="4618" max="4618" width="11.5" style="14" customWidth="1"/>
    <col min="4619" max="4620" width="0" style="14" hidden="1" customWidth="1"/>
    <col min="4621" max="4621" width="19.09765625" style="14" customWidth="1"/>
    <col min="4622" max="4622" width="19.5" style="14" customWidth="1"/>
    <col min="4623" max="4864" width="11" style="14"/>
    <col min="4865" max="4865" width="3" style="14" customWidth="1"/>
    <col min="4866" max="4866" width="20.19921875" style="14" bestFit="1" customWidth="1"/>
    <col min="4867" max="4867" width="0.69921875" style="14" customWidth="1"/>
    <col min="4868" max="4868" width="17.5" style="14" bestFit="1" customWidth="1"/>
    <col min="4869" max="4869" width="6.19921875" style="14" customWidth="1"/>
    <col min="4870" max="4870" width="10.3984375" style="14" customWidth="1"/>
    <col min="4871" max="4871" width="10.5" style="14" customWidth="1"/>
    <col min="4872" max="4872" width="11.8984375" style="14" customWidth="1"/>
    <col min="4873" max="4873" width="19.5" style="14" customWidth="1"/>
    <col min="4874" max="4874" width="11.5" style="14" customWidth="1"/>
    <col min="4875" max="4876" width="0" style="14" hidden="1" customWidth="1"/>
    <col min="4877" max="4877" width="19.09765625" style="14" customWidth="1"/>
    <col min="4878" max="4878" width="19.5" style="14" customWidth="1"/>
    <col min="4879" max="5120" width="11" style="14"/>
    <col min="5121" max="5121" width="3" style="14" customWidth="1"/>
    <col min="5122" max="5122" width="20.19921875" style="14" bestFit="1" customWidth="1"/>
    <col min="5123" max="5123" width="0.69921875" style="14" customWidth="1"/>
    <col min="5124" max="5124" width="17.5" style="14" bestFit="1" customWidth="1"/>
    <col min="5125" max="5125" width="6.19921875" style="14" customWidth="1"/>
    <col min="5126" max="5126" width="10.3984375" style="14" customWidth="1"/>
    <col min="5127" max="5127" width="10.5" style="14" customWidth="1"/>
    <col min="5128" max="5128" width="11.8984375" style="14" customWidth="1"/>
    <col min="5129" max="5129" width="19.5" style="14" customWidth="1"/>
    <col min="5130" max="5130" width="11.5" style="14" customWidth="1"/>
    <col min="5131" max="5132" width="0" style="14" hidden="1" customWidth="1"/>
    <col min="5133" max="5133" width="19.09765625" style="14" customWidth="1"/>
    <col min="5134" max="5134" width="19.5" style="14" customWidth="1"/>
    <col min="5135" max="5376" width="11" style="14"/>
    <col min="5377" max="5377" width="3" style="14" customWidth="1"/>
    <col min="5378" max="5378" width="20.19921875" style="14" bestFit="1" customWidth="1"/>
    <col min="5379" max="5379" width="0.69921875" style="14" customWidth="1"/>
    <col min="5380" max="5380" width="17.5" style="14" bestFit="1" customWidth="1"/>
    <col min="5381" max="5381" width="6.19921875" style="14" customWidth="1"/>
    <col min="5382" max="5382" width="10.3984375" style="14" customWidth="1"/>
    <col min="5383" max="5383" width="10.5" style="14" customWidth="1"/>
    <col min="5384" max="5384" width="11.8984375" style="14" customWidth="1"/>
    <col min="5385" max="5385" width="19.5" style="14" customWidth="1"/>
    <col min="5386" max="5386" width="11.5" style="14" customWidth="1"/>
    <col min="5387" max="5388" width="0" style="14" hidden="1" customWidth="1"/>
    <col min="5389" max="5389" width="19.09765625" style="14" customWidth="1"/>
    <col min="5390" max="5390" width="19.5" style="14" customWidth="1"/>
    <col min="5391" max="5632" width="11" style="14"/>
    <col min="5633" max="5633" width="3" style="14" customWidth="1"/>
    <col min="5634" max="5634" width="20.19921875" style="14" bestFit="1" customWidth="1"/>
    <col min="5635" max="5635" width="0.69921875" style="14" customWidth="1"/>
    <col min="5636" max="5636" width="17.5" style="14" bestFit="1" customWidth="1"/>
    <col min="5637" max="5637" width="6.19921875" style="14" customWidth="1"/>
    <col min="5638" max="5638" width="10.3984375" style="14" customWidth="1"/>
    <col min="5639" max="5639" width="10.5" style="14" customWidth="1"/>
    <col min="5640" max="5640" width="11.8984375" style="14" customWidth="1"/>
    <col min="5641" max="5641" width="19.5" style="14" customWidth="1"/>
    <col min="5642" max="5642" width="11.5" style="14" customWidth="1"/>
    <col min="5643" max="5644" width="0" style="14" hidden="1" customWidth="1"/>
    <col min="5645" max="5645" width="19.09765625" style="14" customWidth="1"/>
    <col min="5646" max="5646" width="19.5" style="14" customWidth="1"/>
    <col min="5647" max="5888" width="11" style="14"/>
    <col min="5889" max="5889" width="3" style="14" customWidth="1"/>
    <col min="5890" max="5890" width="20.19921875" style="14" bestFit="1" customWidth="1"/>
    <col min="5891" max="5891" width="0.69921875" style="14" customWidth="1"/>
    <col min="5892" max="5892" width="17.5" style="14" bestFit="1" customWidth="1"/>
    <col min="5893" max="5893" width="6.19921875" style="14" customWidth="1"/>
    <col min="5894" max="5894" width="10.3984375" style="14" customWidth="1"/>
    <col min="5895" max="5895" width="10.5" style="14" customWidth="1"/>
    <col min="5896" max="5896" width="11.8984375" style="14" customWidth="1"/>
    <col min="5897" max="5897" width="19.5" style="14" customWidth="1"/>
    <col min="5898" max="5898" width="11.5" style="14" customWidth="1"/>
    <col min="5899" max="5900" width="0" style="14" hidden="1" customWidth="1"/>
    <col min="5901" max="5901" width="19.09765625" style="14" customWidth="1"/>
    <col min="5902" max="5902" width="19.5" style="14" customWidth="1"/>
    <col min="5903" max="6144" width="11" style="14"/>
    <col min="6145" max="6145" width="3" style="14" customWidth="1"/>
    <col min="6146" max="6146" width="20.19921875" style="14" bestFit="1" customWidth="1"/>
    <col min="6147" max="6147" width="0.69921875" style="14" customWidth="1"/>
    <col min="6148" max="6148" width="17.5" style="14" bestFit="1" customWidth="1"/>
    <col min="6149" max="6149" width="6.19921875" style="14" customWidth="1"/>
    <col min="6150" max="6150" width="10.3984375" style="14" customWidth="1"/>
    <col min="6151" max="6151" width="10.5" style="14" customWidth="1"/>
    <col min="6152" max="6152" width="11.8984375" style="14" customWidth="1"/>
    <col min="6153" max="6153" width="19.5" style="14" customWidth="1"/>
    <col min="6154" max="6154" width="11.5" style="14" customWidth="1"/>
    <col min="6155" max="6156" width="0" style="14" hidden="1" customWidth="1"/>
    <col min="6157" max="6157" width="19.09765625" style="14" customWidth="1"/>
    <col min="6158" max="6158" width="19.5" style="14" customWidth="1"/>
    <col min="6159" max="6400" width="11" style="14"/>
    <col min="6401" max="6401" width="3" style="14" customWidth="1"/>
    <col min="6402" max="6402" width="20.19921875" style="14" bestFit="1" customWidth="1"/>
    <col min="6403" max="6403" width="0.69921875" style="14" customWidth="1"/>
    <col min="6404" max="6404" width="17.5" style="14" bestFit="1" customWidth="1"/>
    <col min="6405" max="6405" width="6.19921875" style="14" customWidth="1"/>
    <col min="6406" max="6406" width="10.3984375" style="14" customWidth="1"/>
    <col min="6407" max="6407" width="10.5" style="14" customWidth="1"/>
    <col min="6408" max="6408" width="11.8984375" style="14" customWidth="1"/>
    <col min="6409" max="6409" width="19.5" style="14" customWidth="1"/>
    <col min="6410" max="6410" width="11.5" style="14" customWidth="1"/>
    <col min="6411" max="6412" width="0" style="14" hidden="1" customWidth="1"/>
    <col min="6413" max="6413" width="19.09765625" style="14" customWidth="1"/>
    <col min="6414" max="6414" width="19.5" style="14" customWidth="1"/>
    <col min="6415" max="6656" width="11" style="14"/>
    <col min="6657" max="6657" width="3" style="14" customWidth="1"/>
    <col min="6658" max="6658" width="20.19921875" style="14" bestFit="1" customWidth="1"/>
    <col min="6659" max="6659" width="0.69921875" style="14" customWidth="1"/>
    <col min="6660" max="6660" width="17.5" style="14" bestFit="1" customWidth="1"/>
    <col min="6661" max="6661" width="6.19921875" style="14" customWidth="1"/>
    <col min="6662" max="6662" width="10.3984375" style="14" customWidth="1"/>
    <col min="6663" max="6663" width="10.5" style="14" customWidth="1"/>
    <col min="6664" max="6664" width="11.8984375" style="14" customWidth="1"/>
    <col min="6665" max="6665" width="19.5" style="14" customWidth="1"/>
    <col min="6666" max="6666" width="11.5" style="14" customWidth="1"/>
    <col min="6667" max="6668" width="0" style="14" hidden="1" customWidth="1"/>
    <col min="6669" max="6669" width="19.09765625" style="14" customWidth="1"/>
    <col min="6670" max="6670" width="19.5" style="14" customWidth="1"/>
    <col min="6671" max="6912" width="11" style="14"/>
    <col min="6913" max="6913" width="3" style="14" customWidth="1"/>
    <col min="6914" max="6914" width="20.19921875" style="14" bestFit="1" customWidth="1"/>
    <col min="6915" max="6915" width="0.69921875" style="14" customWidth="1"/>
    <col min="6916" max="6916" width="17.5" style="14" bestFit="1" customWidth="1"/>
    <col min="6917" max="6917" width="6.19921875" style="14" customWidth="1"/>
    <col min="6918" max="6918" width="10.3984375" style="14" customWidth="1"/>
    <col min="6919" max="6919" width="10.5" style="14" customWidth="1"/>
    <col min="6920" max="6920" width="11.8984375" style="14" customWidth="1"/>
    <col min="6921" max="6921" width="19.5" style="14" customWidth="1"/>
    <col min="6922" max="6922" width="11.5" style="14" customWidth="1"/>
    <col min="6923" max="6924" width="0" style="14" hidden="1" customWidth="1"/>
    <col min="6925" max="6925" width="19.09765625" style="14" customWidth="1"/>
    <col min="6926" max="6926" width="19.5" style="14" customWidth="1"/>
    <col min="6927" max="7168" width="11" style="14"/>
    <col min="7169" max="7169" width="3" style="14" customWidth="1"/>
    <col min="7170" max="7170" width="20.19921875" style="14" bestFit="1" customWidth="1"/>
    <col min="7171" max="7171" width="0.69921875" style="14" customWidth="1"/>
    <col min="7172" max="7172" width="17.5" style="14" bestFit="1" customWidth="1"/>
    <col min="7173" max="7173" width="6.19921875" style="14" customWidth="1"/>
    <col min="7174" max="7174" width="10.3984375" style="14" customWidth="1"/>
    <col min="7175" max="7175" width="10.5" style="14" customWidth="1"/>
    <col min="7176" max="7176" width="11.8984375" style="14" customWidth="1"/>
    <col min="7177" max="7177" width="19.5" style="14" customWidth="1"/>
    <col min="7178" max="7178" width="11.5" style="14" customWidth="1"/>
    <col min="7179" max="7180" width="0" style="14" hidden="1" customWidth="1"/>
    <col min="7181" max="7181" width="19.09765625" style="14" customWidth="1"/>
    <col min="7182" max="7182" width="19.5" style="14" customWidth="1"/>
    <col min="7183" max="7424" width="11" style="14"/>
    <col min="7425" max="7425" width="3" style="14" customWidth="1"/>
    <col min="7426" max="7426" width="20.19921875" style="14" bestFit="1" customWidth="1"/>
    <col min="7427" max="7427" width="0.69921875" style="14" customWidth="1"/>
    <col min="7428" max="7428" width="17.5" style="14" bestFit="1" customWidth="1"/>
    <col min="7429" max="7429" width="6.19921875" style="14" customWidth="1"/>
    <col min="7430" max="7430" width="10.3984375" style="14" customWidth="1"/>
    <col min="7431" max="7431" width="10.5" style="14" customWidth="1"/>
    <col min="7432" max="7432" width="11.8984375" style="14" customWidth="1"/>
    <col min="7433" max="7433" width="19.5" style="14" customWidth="1"/>
    <col min="7434" max="7434" width="11.5" style="14" customWidth="1"/>
    <col min="7435" max="7436" width="0" style="14" hidden="1" customWidth="1"/>
    <col min="7437" max="7437" width="19.09765625" style="14" customWidth="1"/>
    <col min="7438" max="7438" width="19.5" style="14" customWidth="1"/>
    <col min="7439" max="7680" width="11" style="14"/>
    <col min="7681" max="7681" width="3" style="14" customWidth="1"/>
    <col min="7682" max="7682" width="20.19921875" style="14" bestFit="1" customWidth="1"/>
    <col min="7683" max="7683" width="0.69921875" style="14" customWidth="1"/>
    <col min="7684" max="7684" width="17.5" style="14" bestFit="1" customWidth="1"/>
    <col min="7685" max="7685" width="6.19921875" style="14" customWidth="1"/>
    <col min="7686" max="7686" width="10.3984375" style="14" customWidth="1"/>
    <col min="7687" max="7687" width="10.5" style="14" customWidth="1"/>
    <col min="7688" max="7688" width="11.8984375" style="14" customWidth="1"/>
    <col min="7689" max="7689" width="19.5" style="14" customWidth="1"/>
    <col min="7690" max="7690" width="11.5" style="14" customWidth="1"/>
    <col min="7691" max="7692" width="0" style="14" hidden="1" customWidth="1"/>
    <col min="7693" max="7693" width="19.09765625" style="14" customWidth="1"/>
    <col min="7694" max="7694" width="19.5" style="14" customWidth="1"/>
    <col min="7695" max="7936" width="11" style="14"/>
    <col min="7937" max="7937" width="3" style="14" customWidth="1"/>
    <col min="7938" max="7938" width="20.19921875" style="14" bestFit="1" customWidth="1"/>
    <col min="7939" max="7939" width="0.69921875" style="14" customWidth="1"/>
    <col min="7940" max="7940" width="17.5" style="14" bestFit="1" customWidth="1"/>
    <col min="7941" max="7941" width="6.19921875" style="14" customWidth="1"/>
    <col min="7942" max="7942" width="10.3984375" style="14" customWidth="1"/>
    <col min="7943" max="7943" width="10.5" style="14" customWidth="1"/>
    <col min="7944" max="7944" width="11.8984375" style="14" customWidth="1"/>
    <col min="7945" max="7945" width="19.5" style="14" customWidth="1"/>
    <col min="7946" max="7946" width="11.5" style="14" customWidth="1"/>
    <col min="7947" max="7948" width="0" style="14" hidden="1" customWidth="1"/>
    <col min="7949" max="7949" width="19.09765625" style="14" customWidth="1"/>
    <col min="7950" max="7950" width="19.5" style="14" customWidth="1"/>
    <col min="7951" max="8192" width="11" style="14"/>
    <col min="8193" max="8193" width="3" style="14" customWidth="1"/>
    <col min="8194" max="8194" width="20.19921875" style="14" bestFit="1" customWidth="1"/>
    <col min="8195" max="8195" width="0.69921875" style="14" customWidth="1"/>
    <col min="8196" max="8196" width="17.5" style="14" bestFit="1" customWidth="1"/>
    <col min="8197" max="8197" width="6.19921875" style="14" customWidth="1"/>
    <col min="8198" max="8198" width="10.3984375" style="14" customWidth="1"/>
    <col min="8199" max="8199" width="10.5" style="14" customWidth="1"/>
    <col min="8200" max="8200" width="11.8984375" style="14" customWidth="1"/>
    <col min="8201" max="8201" width="19.5" style="14" customWidth="1"/>
    <col min="8202" max="8202" width="11.5" style="14" customWidth="1"/>
    <col min="8203" max="8204" width="0" style="14" hidden="1" customWidth="1"/>
    <col min="8205" max="8205" width="19.09765625" style="14" customWidth="1"/>
    <col min="8206" max="8206" width="19.5" style="14" customWidth="1"/>
    <col min="8207" max="8448" width="11" style="14"/>
    <col min="8449" max="8449" width="3" style="14" customWidth="1"/>
    <col min="8450" max="8450" width="20.19921875" style="14" bestFit="1" customWidth="1"/>
    <col min="8451" max="8451" width="0.69921875" style="14" customWidth="1"/>
    <col min="8452" max="8452" width="17.5" style="14" bestFit="1" customWidth="1"/>
    <col min="8453" max="8453" width="6.19921875" style="14" customWidth="1"/>
    <col min="8454" max="8454" width="10.3984375" style="14" customWidth="1"/>
    <col min="8455" max="8455" width="10.5" style="14" customWidth="1"/>
    <col min="8456" max="8456" width="11.8984375" style="14" customWidth="1"/>
    <col min="8457" max="8457" width="19.5" style="14" customWidth="1"/>
    <col min="8458" max="8458" width="11.5" style="14" customWidth="1"/>
    <col min="8459" max="8460" width="0" style="14" hidden="1" customWidth="1"/>
    <col min="8461" max="8461" width="19.09765625" style="14" customWidth="1"/>
    <col min="8462" max="8462" width="19.5" style="14" customWidth="1"/>
    <col min="8463" max="8704" width="11" style="14"/>
    <col min="8705" max="8705" width="3" style="14" customWidth="1"/>
    <col min="8706" max="8706" width="20.19921875" style="14" bestFit="1" customWidth="1"/>
    <col min="8707" max="8707" width="0.69921875" style="14" customWidth="1"/>
    <col min="8708" max="8708" width="17.5" style="14" bestFit="1" customWidth="1"/>
    <col min="8709" max="8709" width="6.19921875" style="14" customWidth="1"/>
    <col min="8710" max="8710" width="10.3984375" style="14" customWidth="1"/>
    <col min="8711" max="8711" width="10.5" style="14" customWidth="1"/>
    <col min="8712" max="8712" width="11.8984375" style="14" customWidth="1"/>
    <col min="8713" max="8713" width="19.5" style="14" customWidth="1"/>
    <col min="8714" max="8714" width="11.5" style="14" customWidth="1"/>
    <col min="8715" max="8716" width="0" style="14" hidden="1" customWidth="1"/>
    <col min="8717" max="8717" width="19.09765625" style="14" customWidth="1"/>
    <col min="8718" max="8718" width="19.5" style="14" customWidth="1"/>
    <col min="8719" max="8960" width="11" style="14"/>
    <col min="8961" max="8961" width="3" style="14" customWidth="1"/>
    <col min="8962" max="8962" width="20.19921875" style="14" bestFit="1" customWidth="1"/>
    <col min="8963" max="8963" width="0.69921875" style="14" customWidth="1"/>
    <col min="8964" max="8964" width="17.5" style="14" bestFit="1" customWidth="1"/>
    <col min="8965" max="8965" width="6.19921875" style="14" customWidth="1"/>
    <col min="8966" max="8966" width="10.3984375" style="14" customWidth="1"/>
    <col min="8967" max="8967" width="10.5" style="14" customWidth="1"/>
    <col min="8968" max="8968" width="11.8984375" style="14" customWidth="1"/>
    <col min="8969" max="8969" width="19.5" style="14" customWidth="1"/>
    <col min="8970" max="8970" width="11.5" style="14" customWidth="1"/>
    <col min="8971" max="8972" width="0" style="14" hidden="1" customWidth="1"/>
    <col min="8973" max="8973" width="19.09765625" style="14" customWidth="1"/>
    <col min="8974" max="8974" width="19.5" style="14" customWidth="1"/>
    <col min="8975" max="9216" width="11" style="14"/>
    <col min="9217" max="9217" width="3" style="14" customWidth="1"/>
    <col min="9218" max="9218" width="20.19921875" style="14" bestFit="1" customWidth="1"/>
    <col min="9219" max="9219" width="0.69921875" style="14" customWidth="1"/>
    <col min="9220" max="9220" width="17.5" style="14" bestFit="1" customWidth="1"/>
    <col min="9221" max="9221" width="6.19921875" style="14" customWidth="1"/>
    <col min="9222" max="9222" width="10.3984375" style="14" customWidth="1"/>
    <col min="9223" max="9223" width="10.5" style="14" customWidth="1"/>
    <col min="9224" max="9224" width="11.8984375" style="14" customWidth="1"/>
    <col min="9225" max="9225" width="19.5" style="14" customWidth="1"/>
    <col min="9226" max="9226" width="11.5" style="14" customWidth="1"/>
    <col min="9227" max="9228" width="0" style="14" hidden="1" customWidth="1"/>
    <col min="9229" max="9229" width="19.09765625" style="14" customWidth="1"/>
    <col min="9230" max="9230" width="19.5" style="14" customWidth="1"/>
    <col min="9231" max="9472" width="11" style="14"/>
    <col min="9473" max="9473" width="3" style="14" customWidth="1"/>
    <col min="9474" max="9474" width="20.19921875" style="14" bestFit="1" customWidth="1"/>
    <col min="9475" max="9475" width="0.69921875" style="14" customWidth="1"/>
    <col min="9476" max="9476" width="17.5" style="14" bestFit="1" customWidth="1"/>
    <col min="9477" max="9477" width="6.19921875" style="14" customWidth="1"/>
    <col min="9478" max="9478" width="10.3984375" style="14" customWidth="1"/>
    <col min="9479" max="9479" width="10.5" style="14" customWidth="1"/>
    <col min="9480" max="9480" width="11.8984375" style="14" customWidth="1"/>
    <col min="9481" max="9481" width="19.5" style="14" customWidth="1"/>
    <col min="9482" max="9482" width="11.5" style="14" customWidth="1"/>
    <col min="9483" max="9484" width="0" style="14" hidden="1" customWidth="1"/>
    <col min="9485" max="9485" width="19.09765625" style="14" customWidth="1"/>
    <col min="9486" max="9486" width="19.5" style="14" customWidth="1"/>
    <col min="9487" max="9728" width="11" style="14"/>
    <col min="9729" max="9729" width="3" style="14" customWidth="1"/>
    <col min="9730" max="9730" width="20.19921875" style="14" bestFit="1" customWidth="1"/>
    <col min="9731" max="9731" width="0.69921875" style="14" customWidth="1"/>
    <col min="9732" max="9732" width="17.5" style="14" bestFit="1" customWidth="1"/>
    <col min="9733" max="9733" width="6.19921875" style="14" customWidth="1"/>
    <col min="9734" max="9734" width="10.3984375" style="14" customWidth="1"/>
    <col min="9735" max="9735" width="10.5" style="14" customWidth="1"/>
    <col min="9736" max="9736" width="11.8984375" style="14" customWidth="1"/>
    <col min="9737" max="9737" width="19.5" style="14" customWidth="1"/>
    <col min="9738" max="9738" width="11.5" style="14" customWidth="1"/>
    <col min="9739" max="9740" width="0" style="14" hidden="1" customWidth="1"/>
    <col min="9741" max="9741" width="19.09765625" style="14" customWidth="1"/>
    <col min="9742" max="9742" width="19.5" style="14" customWidth="1"/>
    <col min="9743" max="9984" width="11" style="14"/>
    <col min="9985" max="9985" width="3" style="14" customWidth="1"/>
    <col min="9986" max="9986" width="20.19921875" style="14" bestFit="1" customWidth="1"/>
    <col min="9987" max="9987" width="0.69921875" style="14" customWidth="1"/>
    <col min="9988" max="9988" width="17.5" style="14" bestFit="1" customWidth="1"/>
    <col min="9989" max="9989" width="6.19921875" style="14" customWidth="1"/>
    <col min="9990" max="9990" width="10.3984375" style="14" customWidth="1"/>
    <col min="9991" max="9991" width="10.5" style="14" customWidth="1"/>
    <col min="9992" max="9992" width="11.8984375" style="14" customWidth="1"/>
    <col min="9993" max="9993" width="19.5" style="14" customWidth="1"/>
    <col min="9994" max="9994" width="11.5" style="14" customWidth="1"/>
    <col min="9995" max="9996" width="0" style="14" hidden="1" customWidth="1"/>
    <col min="9997" max="9997" width="19.09765625" style="14" customWidth="1"/>
    <col min="9998" max="9998" width="19.5" style="14" customWidth="1"/>
    <col min="9999" max="10240" width="11" style="14"/>
    <col min="10241" max="10241" width="3" style="14" customWidth="1"/>
    <col min="10242" max="10242" width="20.19921875" style="14" bestFit="1" customWidth="1"/>
    <col min="10243" max="10243" width="0.69921875" style="14" customWidth="1"/>
    <col min="10244" max="10244" width="17.5" style="14" bestFit="1" customWidth="1"/>
    <col min="10245" max="10245" width="6.19921875" style="14" customWidth="1"/>
    <col min="10246" max="10246" width="10.3984375" style="14" customWidth="1"/>
    <col min="10247" max="10247" width="10.5" style="14" customWidth="1"/>
    <col min="10248" max="10248" width="11.8984375" style="14" customWidth="1"/>
    <col min="10249" max="10249" width="19.5" style="14" customWidth="1"/>
    <col min="10250" max="10250" width="11.5" style="14" customWidth="1"/>
    <col min="10251" max="10252" width="0" style="14" hidden="1" customWidth="1"/>
    <col min="10253" max="10253" width="19.09765625" style="14" customWidth="1"/>
    <col min="10254" max="10254" width="19.5" style="14" customWidth="1"/>
    <col min="10255" max="10496" width="11" style="14"/>
    <col min="10497" max="10497" width="3" style="14" customWidth="1"/>
    <col min="10498" max="10498" width="20.19921875" style="14" bestFit="1" customWidth="1"/>
    <col min="10499" max="10499" width="0.69921875" style="14" customWidth="1"/>
    <col min="10500" max="10500" width="17.5" style="14" bestFit="1" customWidth="1"/>
    <col min="10501" max="10501" width="6.19921875" style="14" customWidth="1"/>
    <col min="10502" max="10502" width="10.3984375" style="14" customWidth="1"/>
    <col min="10503" max="10503" width="10.5" style="14" customWidth="1"/>
    <col min="10504" max="10504" width="11.8984375" style="14" customWidth="1"/>
    <col min="10505" max="10505" width="19.5" style="14" customWidth="1"/>
    <col min="10506" max="10506" width="11.5" style="14" customWidth="1"/>
    <col min="10507" max="10508" width="0" style="14" hidden="1" customWidth="1"/>
    <col min="10509" max="10509" width="19.09765625" style="14" customWidth="1"/>
    <col min="10510" max="10510" width="19.5" style="14" customWidth="1"/>
    <col min="10511" max="10752" width="11" style="14"/>
    <col min="10753" max="10753" width="3" style="14" customWidth="1"/>
    <col min="10754" max="10754" width="20.19921875" style="14" bestFit="1" customWidth="1"/>
    <col min="10755" max="10755" width="0.69921875" style="14" customWidth="1"/>
    <col min="10756" max="10756" width="17.5" style="14" bestFit="1" customWidth="1"/>
    <col min="10757" max="10757" width="6.19921875" style="14" customWidth="1"/>
    <col min="10758" max="10758" width="10.3984375" style="14" customWidth="1"/>
    <col min="10759" max="10759" width="10.5" style="14" customWidth="1"/>
    <col min="10760" max="10760" width="11.8984375" style="14" customWidth="1"/>
    <col min="10761" max="10761" width="19.5" style="14" customWidth="1"/>
    <col min="10762" max="10762" width="11.5" style="14" customWidth="1"/>
    <col min="10763" max="10764" width="0" style="14" hidden="1" customWidth="1"/>
    <col min="10765" max="10765" width="19.09765625" style="14" customWidth="1"/>
    <col min="10766" max="10766" width="19.5" style="14" customWidth="1"/>
    <col min="10767" max="11008" width="11" style="14"/>
    <col min="11009" max="11009" width="3" style="14" customWidth="1"/>
    <col min="11010" max="11010" width="20.19921875" style="14" bestFit="1" customWidth="1"/>
    <col min="11011" max="11011" width="0.69921875" style="14" customWidth="1"/>
    <col min="11012" max="11012" width="17.5" style="14" bestFit="1" customWidth="1"/>
    <col min="11013" max="11013" width="6.19921875" style="14" customWidth="1"/>
    <col min="11014" max="11014" width="10.3984375" style="14" customWidth="1"/>
    <col min="11015" max="11015" width="10.5" style="14" customWidth="1"/>
    <col min="11016" max="11016" width="11.8984375" style="14" customWidth="1"/>
    <col min="11017" max="11017" width="19.5" style="14" customWidth="1"/>
    <col min="11018" max="11018" width="11.5" style="14" customWidth="1"/>
    <col min="11019" max="11020" width="0" style="14" hidden="1" customWidth="1"/>
    <col min="11021" max="11021" width="19.09765625" style="14" customWidth="1"/>
    <col min="11022" max="11022" width="19.5" style="14" customWidth="1"/>
    <col min="11023" max="11264" width="11" style="14"/>
    <col min="11265" max="11265" width="3" style="14" customWidth="1"/>
    <col min="11266" max="11266" width="20.19921875" style="14" bestFit="1" customWidth="1"/>
    <col min="11267" max="11267" width="0.69921875" style="14" customWidth="1"/>
    <col min="11268" max="11268" width="17.5" style="14" bestFit="1" customWidth="1"/>
    <col min="11269" max="11269" width="6.19921875" style="14" customWidth="1"/>
    <col min="11270" max="11270" width="10.3984375" style="14" customWidth="1"/>
    <col min="11271" max="11271" width="10.5" style="14" customWidth="1"/>
    <col min="11272" max="11272" width="11.8984375" style="14" customWidth="1"/>
    <col min="11273" max="11273" width="19.5" style="14" customWidth="1"/>
    <col min="11274" max="11274" width="11.5" style="14" customWidth="1"/>
    <col min="11275" max="11276" width="0" style="14" hidden="1" customWidth="1"/>
    <col min="11277" max="11277" width="19.09765625" style="14" customWidth="1"/>
    <col min="11278" max="11278" width="19.5" style="14" customWidth="1"/>
    <col min="11279" max="11520" width="11" style="14"/>
    <col min="11521" max="11521" width="3" style="14" customWidth="1"/>
    <col min="11522" max="11522" width="20.19921875" style="14" bestFit="1" customWidth="1"/>
    <col min="11523" max="11523" width="0.69921875" style="14" customWidth="1"/>
    <col min="11524" max="11524" width="17.5" style="14" bestFit="1" customWidth="1"/>
    <col min="11525" max="11525" width="6.19921875" style="14" customWidth="1"/>
    <col min="11526" max="11526" width="10.3984375" style="14" customWidth="1"/>
    <col min="11527" max="11527" width="10.5" style="14" customWidth="1"/>
    <col min="11528" max="11528" width="11.8984375" style="14" customWidth="1"/>
    <col min="11529" max="11529" width="19.5" style="14" customWidth="1"/>
    <col min="11530" max="11530" width="11.5" style="14" customWidth="1"/>
    <col min="11531" max="11532" width="0" style="14" hidden="1" customWidth="1"/>
    <col min="11533" max="11533" width="19.09765625" style="14" customWidth="1"/>
    <col min="11534" max="11534" width="19.5" style="14" customWidth="1"/>
    <col min="11535" max="11776" width="11" style="14"/>
    <col min="11777" max="11777" width="3" style="14" customWidth="1"/>
    <col min="11778" max="11778" width="20.19921875" style="14" bestFit="1" customWidth="1"/>
    <col min="11779" max="11779" width="0.69921875" style="14" customWidth="1"/>
    <col min="11780" max="11780" width="17.5" style="14" bestFit="1" customWidth="1"/>
    <col min="11781" max="11781" width="6.19921875" style="14" customWidth="1"/>
    <col min="11782" max="11782" width="10.3984375" style="14" customWidth="1"/>
    <col min="11783" max="11783" width="10.5" style="14" customWidth="1"/>
    <col min="11784" max="11784" width="11.8984375" style="14" customWidth="1"/>
    <col min="11785" max="11785" width="19.5" style="14" customWidth="1"/>
    <col min="11786" max="11786" width="11.5" style="14" customWidth="1"/>
    <col min="11787" max="11788" width="0" style="14" hidden="1" customWidth="1"/>
    <col min="11789" max="11789" width="19.09765625" style="14" customWidth="1"/>
    <col min="11790" max="11790" width="19.5" style="14" customWidth="1"/>
    <col min="11791" max="12032" width="11" style="14"/>
    <col min="12033" max="12033" width="3" style="14" customWidth="1"/>
    <col min="12034" max="12034" width="20.19921875" style="14" bestFit="1" customWidth="1"/>
    <col min="12035" max="12035" width="0.69921875" style="14" customWidth="1"/>
    <col min="12036" max="12036" width="17.5" style="14" bestFit="1" customWidth="1"/>
    <col min="12037" max="12037" width="6.19921875" style="14" customWidth="1"/>
    <col min="12038" max="12038" width="10.3984375" style="14" customWidth="1"/>
    <col min="12039" max="12039" width="10.5" style="14" customWidth="1"/>
    <col min="12040" max="12040" width="11.8984375" style="14" customWidth="1"/>
    <col min="12041" max="12041" width="19.5" style="14" customWidth="1"/>
    <col min="12042" max="12042" width="11.5" style="14" customWidth="1"/>
    <col min="12043" max="12044" width="0" style="14" hidden="1" customWidth="1"/>
    <col min="12045" max="12045" width="19.09765625" style="14" customWidth="1"/>
    <col min="12046" max="12046" width="19.5" style="14" customWidth="1"/>
    <col min="12047" max="12288" width="11" style="14"/>
    <col min="12289" max="12289" width="3" style="14" customWidth="1"/>
    <col min="12290" max="12290" width="20.19921875" style="14" bestFit="1" customWidth="1"/>
    <col min="12291" max="12291" width="0.69921875" style="14" customWidth="1"/>
    <col min="12292" max="12292" width="17.5" style="14" bestFit="1" customWidth="1"/>
    <col min="12293" max="12293" width="6.19921875" style="14" customWidth="1"/>
    <col min="12294" max="12294" width="10.3984375" style="14" customWidth="1"/>
    <col min="12295" max="12295" width="10.5" style="14" customWidth="1"/>
    <col min="12296" max="12296" width="11.8984375" style="14" customWidth="1"/>
    <col min="12297" max="12297" width="19.5" style="14" customWidth="1"/>
    <col min="12298" max="12298" width="11.5" style="14" customWidth="1"/>
    <col min="12299" max="12300" width="0" style="14" hidden="1" customWidth="1"/>
    <col min="12301" max="12301" width="19.09765625" style="14" customWidth="1"/>
    <col min="12302" max="12302" width="19.5" style="14" customWidth="1"/>
    <col min="12303" max="12544" width="11" style="14"/>
    <col min="12545" max="12545" width="3" style="14" customWidth="1"/>
    <col min="12546" max="12546" width="20.19921875" style="14" bestFit="1" customWidth="1"/>
    <col min="12547" max="12547" width="0.69921875" style="14" customWidth="1"/>
    <col min="12548" max="12548" width="17.5" style="14" bestFit="1" customWidth="1"/>
    <col min="12549" max="12549" width="6.19921875" style="14" customWidth="1"/>
    <col min="12550" max="12550" width="10.3984375" style="14" customWidth="1"/>
    <col min="12551" max="12551" width="10.5" style="14" customWidth="1"/>
    <col min="12552" max="12552" width="11.8984375" style="14" customWidth="1"/>
    <col min="12553" max="12553" width="19.5" style="14" customWidth="1"/>
    <col min="12554" max="12554" width="11.5" style="14" customWidth="1"/>
    <col min="12555" max="12556" width="0" style="14" hidden="1" customWidth="1"/>
    <col min="12557" max="12557" width="19.09765625" style="14" customWidth="1"/>
    <col min="12558" max="12558" width="19.5" style="14" customWidth="1"/>
    <col min="12559" max="12800" width="11" style="14"/>
    <col min="12801" max="12801" width="3" style="14" customWidth="1"/>
    <col min="12802" max="12802" width="20.19921875" style="14" bestFit="1" customWidth="1"/>
    <col min="12803" max="12803" width="0.69921875" style="14" customWidth="1"/>
    <col min="12804" max="12804" width="17.5" style="14" bestFit="1" customWidth="1"/>
    <col min="12805" max="12805" width="6.19921875" style="14" customWidth="1"/>
    <col min="12806" max="12806" width="10.3984375" style="14" customWidth="1"/>
    <col min="12807" max="12807" width="10.5" style="14" customWidth="1"/>
    <col min="12808" max="12808" width="11.8984375" style="14" customWidth="1"/>
    <col min="12809" max="12809" width="19.5" style="14" customWidth="1"/>
    <col min="12810" max="12810" width="11.5" style="14" customWidth="1"/>
    <col min="12811" max="12812" width="0" style="14" hidden="1" customWidth="1"/>
    <col min="12813" max="12813" width="19.09765625" style="14" customWidth="1"/>
    <col min="12814" max="12814" width="19.5" style="14" customWidth="1"/>
    <col min="12815" max="13056" width="11" style="14"/>
    <col min="13057" max="13057" width="3" style="14" customWidth="1"/>
    <col min="13058" max="13058" width="20.19921875" style="14" bestFit="1" customWidth="1"/>
    <col min="13059" max="13059" width="0.69921875" style="14" customWidth="1"/>
    <col min="13060" max="13060" width="17.5" style="14" bestFit="1" customWidth="1"/>
    <col min="13061" max="13061" width="6.19921875" style="14" customWidth="1"/>
    <col min="13062" max="13062" width="10.3984375" style="14" customWidth="1"/>
    <col min="13063" max="13063" width="10.5" style="14" customWidth="1"/>
    <col min="13064" max="13064" width="11.8984375" style="14" customWidth="1"/>
    <col min="13065" max="13065" width="19.5" style="14" customWidth="1"/>
    <col min="13066" max="13066" width="11.5" style="14" customWidth="1"/>
    <col min="13067" max="13068" width="0" style="14" hidden="1" customWidth="1"/>
    <col min="13069" max="13069" width="19.09765625" style="14" customWidth="1"/>
    <col min="13070" max="13070" width="19.5" style="14" customWidth="1"/>
    <col min="13071" max="13312" width="11" style="14"/>
    <col min="13313" max="13313" width="3" style="14" customWidth="1"/>
    <col min="13314" max="13314" width="20.19921875" style="14" bestFit="1" customWidth="1"/>
    <col min="13315" max="13315" width="0.69921875" style="14" customWidth="1"/>
    <col min="13316" max="13316" width="17.5" style="14" bestFit="1" customWidth="1"/>
    <col min="13317" max="13317" width="6.19921875" style="14" customWidth="1"/>
    <col min="13318" max="13318" width="10.3984375" style="14" customWidth="1"/>
    <col min="13319" max="13319" width="10.5" style="14" customWidth="1"/>
    <col min="13320" max="13320" width="11.8984375" style="14" customWidth="1"/>
    <col min="13321" max="13321" width="19.5" style="14" customWidth="1"/>
    <col min="13322" max="13322" width="11.5" style="14" customWidth="1"/>
    <col min="13323" max="13324" width="0" style="14" hidden="1" customWidth="1"/>
    <col min="13325" max="13325" width="19.09765625" style="14" customWidth="1"/>
    <col min="13326" max="13326" width="19.5" style="14" customWidth="1"/>
    <col min="13327" max="13568" width="11" style="14"/>
    <col min="13569" max="13569" width="3" style="14" customWidth="1"/>
    <col min="13570" max="13570" width="20.19921875" style="14" bestFit="1" customWidth="1"/>
    <col min="13571" max="13571" width="0.69921875" style="14" customWidth="1"/>
    <col min="13572" max="13572" width="17.5" style="14" bestFit="1" customWidth="1"/>
    <col min="13573" max="13573" width="6.19921875" style="14" customWidth="1"/>
    <col min="13574" max="13574" width="10.3984375" style="14" customWidth="1"/>
    <col min="13575" max="13575" width="10.5" style="14" customWidth="1"/>
    <col min="13576" max="13576" width="11.8984375" style="14" customWidth="1"/>
    <col min="13577" max="13577" width="19.5" style="14" customWidth="1"/>
    <col min="13578" max="13578" width="11.5" style="14" customWidth="1"/>
    <col min="13579" max="13580" width="0" style="14" hidden="1" customWidth="1"/>
    <col min="13581" max="13581" width="19.09765625" style="14" customWidth="1"/>
    <col min="13582" max="13582" width="19.5" style="14" customWidth="1"/>
    <col min="13583" max="13824" width="11" style="14"/>
    <col min="13825" max="13825" width="3" style="14" customWidth="1"/>
    <col min="13826" max="13826" width="20.19921875" style="14" bestFit="1" customWidth="1"/>
    <col min="13827" max="13827" width="0.69921875" style="14" customWidth="1"/>
    <col min="13828" max="13828" width="17.5" style="14" bestFit="1" customWidth="1"/>
    <col min="13829" max="13829" width="6.19921875" style="14" customWidth="1"/>
    <col min="13830" max="13830" width="10.3984375" style="14" customWidth="1"/>
    <col min="13831" max="13831" width="10.5" style="14" customWidth="1"/>
    <col min="13832" max="13832" width="11.8984375" style="14" customWidth="1"/>
    <col min="13833" max="13833" width="19.5" style="14" customWidth="1"/>
    <col min="13834" max="13834" width="11.5" style="14" customWidth="1"/>
    <col min="13835" max="13836" width="0" style="14" hidden="1" customWidth="1"/>
    <col min="13837" max="13837" width="19.09765625" style="14" customWidth="1"/>
    <col min="13838" max="13838" width="19.5" style="14" customWidth="1"/>
    <col min="13839" max="14080" width="11" style="14"/>
    <col min="14081" max="14081" width="3" style="14" customWidth="1"/>
    <col min="14082" max="14082" width="20.19921875" style="14" bestFit="1" customWidth="1"/>
    <col min="14083" max="14083" width="0.69921875" style="14" customWidth="1"/>
    <col min="14084" max="14084" width="17.5" style="14" bestFit="1" customWidth="1"/>
    <col min="14085" max="14085" width="6.19921875" style="14" customWidth="1"/>
    <col min="14086" max="14086" width="10.3984375" style="14" customWidth="1"/>
    <col min="14087" max="14087" width="10.5" style="14" customWidth="1"/>
    <col min="14088" max="14088" width="11.8984375" style="14" customWidth="1"/>
    <col min="14089" max="14089" width="19.5" style="14" customWidth="1"/>
    <col min="14090" max="14090" width="11.5" style="14" customWidth="1"/>
    <col min="14091" max="14092" width="0" style="14" hidden="1" customWidth="1"/>
    <col min="14093" max="14093" width="19.09765625" style="14" customWidth="1"/>
    <col min="14094" max="14094" width="19.5" style="14" customWidth="1"/>
    <col min="14095" max="14336" width="11" style="14"/>
    <col min="14337" max="14337" width="3" style="14" customWidth="1"/>
    <col min="14338" max="14338" width="20.19921875" style="14" bestFit="1" customWidth="1"/>
    <col min="14339" max="14339" width="0.69921875" style="14" customWidth="1"/>
    <col min="14340" max="14340" width="17.5" style="14" bestFit="1" customWidth="1"/>
    <col min="14341" max="14341" width="6.19921875" style="14" customWidth="1"/>
    <col min="14342" max="14342" width="10.3984375" style="14" customWidth="1"/>
    <col min="14343" max="14343" width="10.5" style="14" customWidth="1"/>
    <col min="14344" max="14344" width="11.8984375" style="14" customWidth="1"/>
    <col min="14345" max="14345" width="19.5" style="14" customWidth="1"/>
    <col min="14346" max="14346" width="11.5" style="14" customWidth="1"/>
    <col min="14347" max="14348" width="0" style="14" hidden="1" customWidth="1"/>
    <col min="14349" max="14349" width="19.09765625" style="14" customWidth="1"/>
    <col min="14350" max="14350" width="19.5" style="14" customWidth="1"/>
    <col min="14351" max="14592" width="11" style="14"/>
    <col min="14593" max="14593" width="3" style="14" customWidth="1"/>
    <col min="14594" max="14594" width="20.19921875" style="14" bestFit="1" customWidth="1"/>
    <col min="14595" max="14595" width="0.69921875" style="14" customWidth="1"/>
    <col min="14596" max="14596" width="17.5" style="14" bestFit="1" customWidth="1"/>
    <col min="14597" max="14597" width="6.19921875" style="14" customWidth="1"/>
    <col min="14598" max="14598" width="10.3984375" style="14" customWidth="1"/>
    <col min="14599" max="14599" width="10.5" style="14" customWidth="1"/>
    <col min="14600" max="14600" width="11.8984375" style="14" customWidth="1"/>
    <col min="14601" max="14601" width="19.5" style="14" customWidth="1"/>
    <col min="14602" max="14602" width="11.5" style="14" customWidth="1"/>
    <col min="14603" max="14604" width="0" style="14" hidden="1" customWidth="1"/>
    <col min="14605" max="14605" width="19.09765625" style="14" customWidth="1"/>
    <col min="14606" max="14606" width="19.5" style="14" customWidth="1"/>
    <col min="14607" max="14848" width="11" style="14"/>
    <col min="14849" max="14849" width="3" style="14" customWidth="1"/>
    <col min="14850" max="14850" width="20.19921875" style="14" bestFit="1" customWidth="1"/>
    <col min="14851" max="14851" width="0.69921875" style="14" customWidth="1"/>
    <col min="14852" max="14852" width="17.5" style="14" bestFit="1" customWidth="1"/>
    <col min="14853" max="14853" width="6.19921875" style="14" customWidth="1"/>
    <col min="14854" max="14854" width="10.3984375" style="14" customWidth="1"/>
    <col min="14855" max="14855" width="10.5" style="14" customWidth="1"/>
    <col min="14856" max="14856" width="11.8984375" style="14" customWidth="1"/>
    <col min="14857" max="14857" width="19.5" style="14" customWidth="1"/>
    <col min="14858" max="14858" width="11.5" style="14" customWidth="1"/>
    <col min="14859" max="14860" width="0" style="14" hidden="1" customWidth="1"/>
    <col min="14861" max="14861" width="19.09765625" style="14" customWidth="1"/>
    <col min="14862" max="14862" width="19.5" style="14" customWidth="1"/>
    <col min="14863" max="15104" width="11" style="14"/>
    <col min="15105" max="15105" width="3" style="14" customWidth="1"/>
    <col min="15106" max="15106" width="20.19921875" style="14" bestFit="1" customWidth="1"/>
    <col min="15107" max="15107" width="0.69921875" style="14" customWidth="1"/>
    <col min="15108" max="15108" width="17.5" style="14" bestFit="1" customWidth="1"/>
    <col min="15109" max="15109" width="6.19921875" style="14" customWidth="1"/>
    <col min="15110" max="15110" width="10.3984375" style="14" customWidth="1"/>
    <col min="15111" max="15111" width="10.5" style="14" customWidth="1"/>
    <col min="15112" max="15112" width="11.8984375" style="14" customWidth="1"/>
    <col min="15113" max="15113" width="19.5" style="14" customWidth="1"/>
    <col min="15114" max="15114" width="11.5" style="14" customWidth="1"/>
    <col min="15115" max="15116" width="0" style="14" hidden="1" customWidth="1"/>
    <col min="15117" max="15117" width="19.09765625" style="14" customWidth="1"/>
    <col min="15118" max="15118" width="19.5" style="14" customWidth="1"/>
    <col min="15119" max="15360" width="11" style="14"/>
    <col min="15361" max="15361" width="3" style="14" customWidth="1"/>
    <col min="15362" max="15362" width="20.19921875" style="14" bestFit="1" customWidth="1"/>
    <col min="15363" max="15363" width="0.69921875" style="14" customWidth="1"/>
    <col min="15364" max="15364" width="17.5" style="14" bestFit="1" customWidth="1"/>
    <col min="15365" max="15365" width="6.19921875" style="14" customWidth="1"/>
    <col min="15366" max="15366" width="10.3984375" style="14" customWidth="1"/>
    <col min="15367" max="15367" width="10.5" style="14" customWidth="1"/>
    <col min="15368" max="15368" width="11.8984375" style="14" customWidth="1"/>
    <col min="15369" max="15369" width="19.5" style="14" customWidth="1"/>
    <col min="15370" max="15370" width="11.5" style="14" customWidth="1"/>
    <col min="15371" max="15372" width="0" style="14" hidden="1" customWidth="1"/>
    <col min="15373" max="15373" width="19.09765625" style="14" customWidth="1"/>
    <col min="15374" max="15374" width="19.5" style="14" customWidth="1"/>
    <col min="15375" max="15616" width="11" style="14"/>
    <col min="15617" max="15617" width="3" style="14" customWidth="1"/>
    <col min="15618" max="15618" width="20.19921875" style="14" bestFit="1" customWidth="1"/>
    <col min="15619" max="15619" width="0.69921875" style="14" customWidth="1"/>
    <col min="15620" max="15620" width="17.5" style="14" bestFit="1" customWidth="1"/>
    <col min="15621" max="15621" width="6.19921875" style="14" customWidth="1"/>
    <col min="15622" max="15622" width="10.3984375" style="14" customWidth="1"/>
    <col min="15623" max="15623" width="10.5" style="14" customWidth="1"/>
    <col min="15624" max="15624" width="11.8984375" style="14" customWidth="1"/>
    <col min="15625" max="15625" width="19.5" style="14" customWidth="1"/>
    <col min="15626" max="15626" width="11.5" style="14" customWidth="1"/>
    <col min="15627" max="15628" width="0" style="14" hidden="1" customWidth="1"/>
    <col min="15629" max="15629" width="19.09765625" style="14" customWidth="1"/>
    <col min="15630" max="15630" width="19.5" style="14" customWidth="1"/>
    <col min="15631" max="15872" width="11" style="14"/>
    <col min="15873" max="15873" width="3" style="14" customWidth="1"/>
    <col min="15874" max="15874" width="20.19921875" style="14" bestFit="1" customWidth="1"/>
    <col min="15875" max="15875" width="0.69921875" style="14" customWidth="1"/>
    <col min="15876" max="15876" width="17.5" style="14" bestFit="1" customWidth="1"/>
    <col min="15877" max="15877" width="6.19921875" style="14" customWidth="1"/>
    <col min="15878" max="15878" width="10.3984375" style="14" customWidth="1"/>
    <col min="15879" max="15879" width="10.5" style="14" customWidth="1"/>
    <col min="15880" max="15880" width="11.8984375" style="14" customWidth="1"/>
    <col min="15881" max="15881" width="19.5" style="14" customWidth="1"/>
    <col min="15882" max="15882" width="11.5" style="14" customWidth="1"/>
    <col min="15883" max="15884" width="0" style="14" hidden="1" customWidth="1"/>
    <col min="15885" max="15885" width="19.09765625" style="14" customWidth="1"/>
    <col min="15886" max="15886" width="19.5" style="14" customWidth="1"/>
    <col min="15887" max="16128" width="11" style="14"/>
    <col min="16129" max="16129" width="3" style="14" customWidth="1"/>
    <col min="16130" max="16130" width="20.19921875" style="14" bestFit="1" customWidth="1"/>
    <col min="16131" max="16131" width="0.69921875" style="14" customWidth="1"/>
    <col min="16132" max="16132" width="17.5" style="14" bestFit="1" customWidth="1"/>
    <col min="16133" max="16133" width="6.19921875" style="14" customWidth="1"/>
    <col min="16134" max="16134" width="10.3984375" style="14" customWidth="1"/>
    <col min="16135" max="16135" width="10.5" style="14" customWidth="1"/>
    <col min="16136" max="16136" width="11.8984375" style="14" customWidth="1"/>
    <col min="16137" max="16137" width="19.5" style="14" customWidth="1"/>
    <col min="16138" max="16138" width="11.5" style="14" customWidth="1"/>
    <col min="16139" max="16140" width="0" style="14" hidden="1" customWidth="1"/>
    <col min="16141" max="16141" width="19.09765625" style="14" customWidth="1"/>
    <col min="16142" max="16142" width="19.5" style="14" customWidth="1"/>
    <col min="16143" max="16382" width="11" style="14"/>
    <col min="16383" max="16384" width="11" style="14" customWidth="1"/>
  </cols>
  <sheetData>
    <row r="1" spans="1:17" s="4" customFormat="1" ht="24" customHeight="1" x14ac:dyDescent="0.3">
      <c r="A1" s="164" t="s">
        <v>84</v>
      </c>
      <c r="B1" s="165"/>
      <c r="C1" s="165"/>
      <c r="D1" s="165"/>
      <c r="E1" s="165"/>
      <c r="F1" s="165"/>
      <c r="G1" s="165"/>
      <c r="H1" s="165"/>
      <c r="I1" s="166"/>
      <c r="J1" s="55"/>
      <c r="K1" s="55"/>
      <c r="L1" s="58"/>
      <c r="M1" s="58"/>
      <c r="N1" s="58"/>
      <c r="O1" s="58"/>
      <c r="P1" s="58"/>
      <c r="Q1" s="58"/>
    </row>
    <row r="2" spans="1:17" s="4" customFormat="1" ht="24" customHeight="1" x14ac:dyDescent="0.3">
      <c r="A2" s="167" t="s">
        <v>51</v>
      </c>
      <c r="B2" s="168"/>
      <c r="C2" s="168"/>
      <c r="D2" s="168"/>
      <c r="E2" s="168"/>
      <c r="F2" s="168"/>
      <c r="G2" s="168"/>
      <c r="H2" s="168"/>
      <c r="I2" s="169"/>
      <c r="J2" s="54"/>
      <c r="K2" s="54"/>
      <c r="L2" s="58"/>
      <c r="M2" s="58"/>
      <c r="N2" s="58"/>
      <c r="O2" s="58"/>
      <c r="P2" s="58"/>
      <c r="Q2" s="58"/>
    </row>
    <row r="3" spans="1:17" s="4" customFormat="1" ht="24" customHeight="1" x14ac:dyDescent="0.3">
      <c r="A3" s="167" t="s">
        <v>83</v>
      </c>
      <c r="B3" s="168"/>
      <c r="C3" s="168"/>
      <c r="D3" s="168"/>
      <c r="E3" s="168"/>
      <c r="F3" s="168"/>
      <c r="G3" s="168"/>
      <c r="H3" s="168"/>
      <c r="I3" s="169"/>
      <c r="J3" s="54"/>
      <c r="K3" s="54"/>
      <c r="L3" s="58"/>
      <c r="M3" s="58"/>
      <c r="N3" s="58"/>
      <c r="O3" s="58"/>
      <c r="P3" s="58"/>
      <c r="Q3" s="58"/>
    </row>
    <row r="4" spans="1:17" s="4" customFormat="1" ht="18" customHeight="1" thickBot="1" x14ac:dyDescent="0.35">
      <c r="A4" s="170" t="s">
        <v>32</v>
      </c>
      <c r="B4" s="171"/>
      <c r="C4" s="171"/>
      <c r="D4" s="171"/>
      <c r="E4" s="171"/>
      <c r="F4" s="171"/>
      <c r="G4" s="171"/>
      <c r="H4" s="171"/>
      <c r="I4" s="172"/>
      <c r="J4" s="58"/>
      <c r="K4" s="58"/>
      <c r="L4" s="58"/>
      <c r="M4" s="58"/>
      <c r="N4" s="58"/>
      <c r="O4" s="58"/>
      <c r="P4" s="58"/>
      <c r="Q4" s="58"/>
    </row>
    <row r="5" spans="1:17" ht="15.6" x14ac:dyDescent="0.3">
      <c r="A5" s="8" t="s">
        <v>33</v>
      </c>
      <c r="B5" s="9"/>
      <c r="C5" s="9"/>
      <c r="D5" s="10">
        <f>Auslosung_RL_2324!D1</f>
        <v>45185</v>
      </c>
      <c r="E5" s="10"/>
      <c r="F5" s="11"/>
      <c r="G5" s="12"/>
      <c r="H5" s="12"/>
      <c r="I5" s="13"/>
      <c r="J5" s="44"/>
      <c r="K5" s="44"/>
      <c r="L5" s="161" t="s">
        <v>33</v>
      </c>
      <c r="M5" s="162"/>
      <c r="N5" s="162"/>
      <c r="O5" s="162"/>
      <c r="P5" s="162"/>
      <c r="Q5" s="163"/>
    </row>
    <row r="6" spans="1:17" ht="14.4" thickBot="1" x14ac:dyDescent="0.3">
      <c r="A6" s="15"/>
      <c r="B6" s="16" t="s">
        <v>35</v>
      </c>
      <c r="C6" s="17" t="s">
        <v>1</v>
      </c>
      <c r="D6" s="18" t="s">
        <v>36</v>
      </c>
      <c r="E6" s="19"/>
      <c r="F6" s="20" t="s">
        <v>37</v>
      </c>
      <c r="G6" s="20" t="s">
        <v>38</v>
      </c>
      <c r="H6" s="20" t="s">
        <v>39</v>
      </c>
      <c r="I6" s="20" t="s">
        <v>40</v>
      </c>
      <c r="J6" s="56"/>
      <c r="K6" s="56"/>
      <c r="L6" s="68" t="s">
        <v>64</v>
      </c>
      <c r="M6" s="69"/>
      <c r="N6" s="69" t="s">
        <v>65</v>
      </c>
      <c r="O6" s="69" t="s">
        <v>64</v>
      </c>
      <c r="P6" s="70"/>
      <c r="Q6" s="71" t="s">
        <v>65</v>
      </c>
    </row>
    <row r="7" spans="1:17" x14ac:dyDescent="0.25">
      <c r="A7" s="53">
        <f>IF(B7="FTG Pfungstadt",1,IF(B7="AC Altrip",2,IF(B7="AC Mutterstadt II",3,IF(B7="KSV Grünstadt II",4,IF(B7="TSG Hassloch",5,IF(B7="KSC 07 Schifferstadt II",6,IF(B7="AV 03 Speyer II",7,IF(B7="KSV Langen II",8,IF(B7="KG Kinds./Rod.",9,IF(B7="VFL Rodalben",10,IF(B7="TSG Kaiserslautern",11,IF(B7="AC Weisenau",12,IF(B7="ASC Zeilsheim",13,IF(B7="KSV Worms",14,IF(B7="KTH Ehrang",15,IF(B7="AC Heros Wemmetsweiler",16,IF(B7="AC Altrip II",17,IF(B7="KSV Hostenbach",18,))))))))))))))))))</f>
        <v>3</v>
      </c>
      <c r="B7" s="21" t="str">
        <f>Auslosung_RL_2324!D3</f>
        <v>AC Mutterstadt II</v>
      </c>
      <c r="C7" s="22" t="s">
        <v>1</v>
      </c>
      <c r="D7" s="23" t="str">
        <f>Auslosung_RL_2324!F3</f>
        <v>KSV Grünstadt II</v>
      </c>
      <c r="E7" s="24"/>
      <c r="F7" s="25" t="str">
        <f>VLOOKUP(J7,Wiegezeiten!$B$4:$E$21,3,FALSE)</f>
        <v>16.30 Uhr</v>
      </c>
      <c r="G7" s="26" t="str">
        <f>VLOOKUP(J7,Wiegezeiten!$B$4:$E$21,4,FALSE)</f>
        <v>17.30 Uhr</v>
      </c>
      <c r="H7" s="27"/>
      <c r="I7" s="27"/>
      <c r="J7" s="15">
        <f>IF(B7="FTG Pfungstadt",1,IF(B7="AC Altrip",2,IF(B7="AC Mutterstadt II",3,IF(B7="KSV Grünstadt II",4,IF(B7="TSG Hassloch",5,IF(B7="KSC 07 Schifferstadt II",6,IF(B7="AV 03 Speyer II",7,IF(B7="KSV Langen II",8,IF(B7="KG Kinds./Rod.",9,IF(B7="VFL Rodalben",10,IF(B7="TSG Kaiserslautern",11,IF(B7="AC Weisenau",12,IF(B7="ASC Zeilsheim",13,IF(B7="KSV Worms",14,IF(B7="KTH Ehrang I",15,IF(B7="AC Heros Wemmetsweiler",16,IF(B7="AC Altrip II",17,IF(B7="KSV Hostenbach",18,))))))))))))))))))</f>
        <v>3</v>
      </c>
      <c r="K7" s="15">
        <f>IF(D7="FTG Pfungstadt",1,IF(D7="AC Altrip",2,IF(D7="AC Mutterstadt II",3,IF(D7="KSV Grünstadt II",4,IF(D7="TSG Hassloch",5,IF(D7="KSC 07 Schifferstadt II",6,IF(D7="AV 03 Speyer II",7,IF(D7="KSV Langen II",8,IF(D7="KG Kinds./Rod.",9,IF(D7="VFL Rodalben",10,IF(D7="TSG Kaiserslautern",11,IF(D7="AC Weisenau",12,IF(D7="ASC Zeilsheim",13,IF(D7="KSV Worms",14,IF(D7="KTH Ehrang I",15,IF(D7="AC Heros Wemmetsweiler",16,IF(D7="AC Altrip II",17,IF(D7="KSV Hostenbach",18,))))))))))))))))))</f>
        <v>4</v>
      </c>
      <c r="L7" s="79"/>
      <c r="M7" s="65" t="s">
        <v>1</v>
      </c>
      <c r="N7" s="65"/>
      <c r="O7" s="66">
        <f>IF(L7&gt;N7,2,0)</f>
        <v>0</v>
      </c>
      <c r="P7" s="67" t="s">
        <v>1</v>
      </c>
      <c r="Q7" s="80">
        <f>IF(L7&lt;N7,2,0)</f>
        <v>0</v>
      </c>
    </row>
    <row r="8" spans="1:17" x14ac:dyDescent="0.25">
      <c r="A8" s="53">
        <f>IF(B8="FTG Pfungstadt",1,IF(B8="AC Altrip",2,IF(B8="AC Mutterstadt II",3,IF(B8="KSV Grünstadt II",4,IF(B8="TSG Hassloch",5,IF(B8="KSC 07 Schifferstadt II",6,IF(B8="AV 03 Speyer II",7,IF(B8="KSV Langen II",8,IF(B8="KG Kinds./Rod.",9,IF(B8="VFL Rodalben",10,IF(B8="TSG Kaiserslautern",11,IF(B8="AC Weisenau",12,IF(B8="ASC Zeilsheim",13,IF(B8="KSV Worms",14,IF(B8="KTH Ehrang",15,IF(B8="AC Heros Wemmetsweiler",16,IF(B8="AC Altrip II",17,IF(B8="KSV Hostenbach",18,))))))))))))))))))</f>
        <v>0</v>
      </c>
      <c r="B8" s="21" t="str">
        <f>Auslosung_RL_2324!D4</f>
        <v>KSC 07 Schifferstadt</v>
      </c>
      <c r="C8" s="22" t="s">
        <v>1</v>
      </c>
      <c r="D8" s="23" t="str">
        <f>Auslosung_RL_2324!F4</f>
        <v>AV 03 Speyer II</v>
      </c>
      <c r="E8" s="28"/>
      <c r="F8" s="25" t="e">
        <f>VLOOKUP(J8,Wiegezeiten!$B$4:$E$21,3,FALSE)</f>
        <v>#N/A</v>
      </c>
      <c r="G8" s="26" t="e">
        <f>VLOOKUP(J8,Wiegezeiten!$B$4:$E$21,4,FALSE)</f>
        <v>#N/A</v>
      </c>
      <c r="H8" s="29"/>
      <c r="I8" s="29"/>
      <c r="J8" s="15">
        <f>IF(B8="FTG Pfungstadt",1,IF(B8="AC Altrip",2,IF(B8="AC Mutterstadt II",3,IF(B8="KSV Grünstadt II",4,IF(B8="TSG Hassloch",5,IF(B8="KSC 07 Schifferstadt II",6,IF(B8="AV 03 Speyer II",7,IF(B8="KSV Langen II",8,IF(B8="KG Kinds./Rod.",9,IF(B8="VFL Rodalben",10,IF(B8="TSG Kaiserslautern",11,IF(B8="AC Weisenau",12,IF(B8="ASC Zeilsheim",13,IF(B8="KSV Worms",14,IF(B8="KTH Ehrang I",15,IF(B8="AC Heros Wemmetsweiler",16,IF(B8="AC Altrip II",17,IF(B8="KSV Hostenbach",18,))))))))))))))))))</f>
        <v>0</v>
      </c>
      <c r="K8" s="15">
        <f>IF(D8="FTG Pfungstadt",1,IF(D8="AC Altrip",2,IF(D8="AC Mutterstadt II",3,IF(D8="KSV Grünstadt II",4,IF(D8="TSG Hassloch",5,IF(D8="KSC 07 Schifferstadt II",6,IF(D8="AV 03 Speyer II",7,IF(D8="KSV Langen II",8,IF(D8="KG Kinds./Rod.",9,IF(D8="VFL Rodalben",10,IF(D8="TSG Kaiserslautern",11,IF(D8="AC Weisenau",12,IF(D8="ASC Zeilsheim",13,IF(D8="KSV Worms",14,IF(D8="KTH Ehrang I",15,IF(D8="AC Heros Wemmetsweiler",16,IF(D8="AC Altrip II",17,IF(D8="KSV Hostenbach",18,))))))))))))))))))</f>
        <v>7</v>
      </c>
      <c r="L8" s="81"/>
      <c r="M8" s="62" t="s">
        <v>1</v>
      </c>
      <c r="N8" s="62"/>
      <c r="O8" s="63">
        <f>IF(L8&gt;N8,2,0)</f>
        <v>0</v>
      </c>
      <c r="P8" s="64" t="s">
        <v>1</v>
      </c>
      <c r="Q8" s="82">
        <f>IF(L8&lt;N8,2,0)</f>
        <v>0</v>
      </c>
    </row>
    <row r="9" spans="1:17" ht="13.8" thickBot="1" x14ac:dyDescent="0.3">
      <c r="A9" s="15"/>
      <c r="B9" s="21"/>
      <c r="C9" s="22" t="s">
        <v>1</v>
      </c>
      <c r="D9" s="173"/>
      <c r="E9" s="174"/>
      <c r="F9" s="25"/>
      <c r="G9" s="26"/>
      <c r="H9" s="27"/>
      <c r="I9" s="27"/>
      <c r="J9" s="57"/>
      <c r="K9" s="57"/>
      <c r="L9" s="83"/>
      <c r="M9" s="72"/>
      <c r="N9" s="72"/>
      <c r="O9" s="73"/>
      <c r="P9" s="74"/>
      <c r="Q9" s="84"/>
    </row>
    <row r="10" spans="1:17" ht="15.6" x14ac:dyDescent="0.3">
      <c r="A10" s="8" t="s">
        <v>42</v>
      </c>
      <c r="B10" s="9"/>
      <c r="C10" s="9"/>
      <c r="D10" s="10">
        <f>Auslosung_RL_2324!H1</f>
        <v>45213</v>
      </c>
      <c r="E10" s="9"/>
      <c r="F10" s="11"/>
      <c r="G10" s="12"/>
      <c r="H10" s="13"/>
      <c r="I10" s="13"/>
      <c r="J10" s="44"/>
      <c r="K10" s="44"/>
      <c r="L10" s="161" t="s">
        <v>42</v>
      </c>
      <c r="M10" s="162"/>
      <c r="N10" s="162"/>
      <c r="O10" s="162"/>
      <c r="P10" s="162"/>
      <c r="Q10" s="163"/>
    </row>
    <row r="11" spans="1:17" ht="14.4" thickBot="1" x14ac:dyDescent="0.3">
      <c r="A11" s="15"/>
      <c r="B11" s="16" t="s">
        <v>35</v>
      </c>
      <c r="C11" s="17" t="s">
        <v>1</v>
      </c>
      <c r="D11" s="18" t="s">
        <v>36</v>
      </c>
      <c r="E11" s="19"/>
      <c r="F11" s="20" t="s">
        <v>37</v>
      </c>
      <c r="G11" s="20" t="s">
        <v>38</v>
      </c>
      <c r="H11" s="20" t="s">
        <v>39</v>
      </c>
      <c r="I11" s="20" t="s">
        <v>40</v>
      </c>
      <c r="J11" s="56"/>
      <c r="K11" s="56"/>
      <c r="L11" s="68"/>
      <c r="M11" s="69"/>
      <c r="N11" s="69"/>
      <c r="O11" s="70"/>
      <c r="P11" s="75"/>
      <c r="Q11" s="76"/>
    </row>
    <row r="12" spans="1:17" x14ac:dyDescent="0.25">
      <c r="A12" s="53">
        <f t="shared" ref="A12:A13" si="0">IF(B12="FTG Pfungstadt",1,IF(B12="AC Altrip",2,IF(B12="AC Mutterstadt II",3,IF(B12="KSV Grünstadt II",4,IF(B12="TSG Hassloch",5,IF(B12="KSC 07 Schifferstadt II",6,IF(B12="AV 03 Speyer II",7,IF(B12="KSV Langen II",8,IF(B12="KG Kinds./Rod.",9,IF(B12="VFL Rodalben",10,IF(B12="TSG Kaiserslautern",11,IF(B12="AC Weisenau",12,IF(B12="ASC Zeilsheim",13,IF(B12="KSV Worms",14,IF(B12="KTH Ehrang",15,IF(B12="AC Heros Wemmetsweiler",16,IF(B12="AC Altrip II",17,IF(B12="KSV Hostenbach",18,))))))))))))))))))</f>
        <v>0</v>
      </c>
      <c r="B12" s="21" t="str">
        <f>Auslosung_RL_2324!H3</f>
        <v>KTH Ehrang I</v>
      </c>
      <c r="C12" s="22" t="s">
        <v>1</v>
      </c>
      <c r="D12" s="173" t="str">
        <f>Auslosung_RL_2324!J3</f>
        <v>KSC 07 Schifferstadt</v>
      </c>
      <c r="E12" s="175"/>
      <c r="F12" s="25" t="str">
        <f>VLOOKUP(J12,Wiegezeiten!$B$4:$E$21,3,FALSE)</f>
        <v>18:00 Uhr</v>
      </c>
      <c r="G12" s="26" t="str">
        <f>VLOOKUP(J12,Wiegezeiten!$B$4:$E$21,4,FALSE)</f>
        <v>19:00 Uhr</v>
      </c>
      <c r="H12" s="27"/>
      <c r="I12" s="27"/>
      <c r="J12" s="15">
        <f>IF(B12="FTG Pfungstadt",1,IF(B12="AC Altrip",2,IF(B12="AC Mutterstadt II",3,IF(B12="KSV Grünstadt II",4,IF(B12="TSG Hassloch",5,IF(B12="KSC 07 Schifferstadt II",6,IF(B12="AV 03 Speyer II",7,IF(B12="KSV Langen II",8,IF(B12="KG Kinds./Rod.",9,IF(B12="VFL Rodalben",10,IF(B12="TSG Kaiserslautern",11,IF(B12="AC Weisenau",12,IF(B12="ASC Zeilsheim",13,IF(B12="KSV Worms",14,IF(B12="KTH Ehrang I",15,IF(B12="AC Heros Wemmetsweiler",16,IF(B12="AC Altrip II",17,IF(B12="KSV Hostenbach",18,))))))))))))))))))</f>
        <v>15</v>
      </c>
      <c r="K12" s="15">
        <f>IF(D12="FTG Pfungstadt",1,IF(D12="AC Altrip",2,IF(D12="AC Mutterstadt II",3,IF(D12="KSV Grünstadt II",4,IF(D12="TSG Hassloch",5,IF(D12="KSC 07 Schifferstadt II",6,IF(D12="AV 03 Speyer II",7,IF(D12="KSV Langen II",8,IF(D12="KG Kinds./Rod.",9,IF(D12="VFL Rodalben",10,IF(D12="TSG Kaiserslautern",11,IF(D12="AC Weisenau",12,IF(D12="ASC Zeilsheim",13,IF(D12="KSV Worms",14,IF(D12="KTH Ehrang I",15,IF(D12="AC Heros Wemmetsweiler",16,IF(D12="AC Altrip II",17,IF(D12="KSV Hostenbach",18,))))))))))))))))))</f>
        <v>0</v>
      </c>
      <c r="L12" s="79"/>
      <c r="M12" s="65" t="s">
        <v>1</v>
      </c>
      <c r="N12" s="65"/>
      <c r="O12" s="66">
        <f>IF(L12&gt;N12,2,0)</f>
        <v>0</v>
      </c>
      <c r="P12" s="67" t="s">
        <v>1</v>
      </c>
      <c r="Q12" s="80">
        <f>IF(L12&lt;N12,2,0)</f>
        <v>0</v>
      </c>
    </row>
    <row r="13" spans="1:17" x14ac:dyDescent="0.25">
      <c r="A13" s="53">
        <f t="shared" si="0"/>
        <v>7</v>
      </c>
      <c r="B13" s="21" t="str">
        <f>Auslosung_RL_2324!H4</f>
        <v>AV 03 Speyer II</v>
      </c>
      <c r="C13" s="22" t="s">
        <v>1</v>
      </c>
      <c r="D13" s="173" t="str">
        <f>Auslosung_RL_2324!J4</f>
        <v>AC Mutterstadt II</v>
      </c>
      <c r="E13" s="175"/>
      <c r="F13" s="25" t="s">
        <v>56</v>
      </c>
      <c r="G13" s="26" t="s">
        <v>54</v>
      </c>
      <c r="H13" s="27"/>
      <c r="I13" s="36"/>
      <c r="J13" s="15">
        <f>IF(B13="FTG Pfungstadt",1,IF(B13="AC Altrip",2,IF(B13="AC Mutterstadt II",3,IF(B13="KSV Grünstadt II",4,IF(B13="TSG Hassloch",5,IF(B13="KSC 07 Schifferstadt II",6,IF(B13="AV 03 Speyer II",7,IF(B13="KSV Langen II",8,IF(B13="KG Kinds./Rod.",9,IF(B13="VFL Rodalben",10,IF(B13="TSG Kaiserslautern",11,IF(B13="AC Weisenau",12,IF(B13="ASC Zeilsheim",13,IF(B13="KSV Worms",14,IF(B13="KTH Ehrang I",15,IF(B13="AC Heros Wemmetsweiler",16,IF(B13="AC Altrip II",17,IF(B13="KSV Hostenbach",18,))))))))))))))))))</f>
        <v>7</v>
      </c>
      <c r="K13" s="15">
        <f>IF(D13="FTG Pfungstadt",1,IF(D13="AC Altrip",2,IF(D13="AC Mutterstadt II",3,IF(D13="KSV Grünstadt II",4,IF(D13="TSG Hassloch",5,IF(D13="KSC 07 Schifferstadt II",6,IF(D13="AV 03 Speyer II",7,IF(D13="KSV Langen II",8,IF(D13="KG Kinds./Rod.",9,IF(D13="VFL Rodalben",10,IF(D13="TSG Kaiserslautern",11,IF(D13="AC Weisenau",12,IF(D13="ASC Zeilsheim",13,IF(D13="KSV Worms",14,IF(D13="KTH Ehrang I",15,IF(D13="AC Heros Wemmetsweiler",16,IF(D13="AC Altrip II",17,IF(D13="KSV Hostenbach",18,))))))))))))))))))</f>
        <v>3</v>
      </c>
      <c r="L13" s="81"/>
      <c r="M13" s="62" t="s">
        <v>1</v>
      </c>
      <c r="N13" s="62"/>
      <c r="O13" s="63">
        <f>IF(L13&gt;N13,2,0)</f>
        <v>0</v>
      </c>
      <c r="P13" s="64" t="s">
        <v>1</v>
      </c>
      <c r="Q13" s="82">
        <f>IF(L13&lt;N13,2,0)</f>
        <v>0</v>
      </c>
    </row>
    <row r="14" spans="1:17" ht="13.8" thickBot="1" x14ac:dyDescent="0.3">
      <c r="A14" s="15"/>
      <c r="B14" s="21"/>
      <c r="C14" s="22" t="s">
        <v>1</v>
      </c>
      <c r="D14" s="23"/>
      <c r="E14" s="28"/>
      <c r="F14" s="25"/>
      <c r="G14" s="26"/>
      <c r="H14" s="29"/>
      <c r="I14" s="29"/>
      <c r="J14" s="57"/>
      <c r="K14" s="57"/>
      <c r="L14" s="83"/>
      <c r="M14" s="72"/>
      <c r="N14" s="72"/>
      <c r="O14" s="73"/>
      <c r="P14" s="77"/>
      <c r="Q14" s="84"/>
    </row>
    <row r="15" spans="1:17" ht="15.6" x14ac:dyDescent="0.3">
      <c r="A15" s="8" t="s">
        <v>43</v>
      </c>
      <c r="B15" s="9"/>
      <c r="C15" s="9"/>
      <c r="D15" s="10">
        <f>Auslosung_RL_2324!L1</f>
        <v>45234</v>
      </c>
      <c r="E15" s="9"/>
      <c r="F15" s="32"/>
      <c r="G15" s="33"/>
      <c r="H15" s="34"/>
      <c r="I15" s="34"/>
      <c r="L15" s="161" t="s">
        <v>43</v>
      </c>
      <c r="M15" s="162"/>
      <c r="N15" s="162"/>
      <c r="O15" s="162"/>
      <c r="P15" s="162"/>
      <c r="Q15" s="163"/>
    </row>
    <row r="16" spans="1:17" ht="14.4" thickBot="1" x14ac:dyDescent="0.3">
      <c r="A16" s="15"/>
      <c r="B16" s="16" t="s">
        <v>35</v>
      </c>
      <c r="C16" s="17" t="s">
        <v>1</v>
      </c>
      <c r="D16" s="18" t="s">
        <v>36</v>
      </c>
      <c r="E16" s="19"/>
      <c r="F16" s="20" t="s">
        <v>37</v>
      </c>
      <c r="G16" s="20" t="s">
        <v>38</v>
      </c>
      <c r="H16" s="20" t="s">
        <v>39</v>
      </c>
      <c r="I16" s="20" t="s">
        <v>40</v>
      </c>
      <c r="J16" s="56"/>
      <c r="K16" s="56"/>
      <c r="L16" s="68"/>
      <c r="M16" s="69"/>
      <c r="N16" s="69"/>
      <c r="O16" s="70"/>
      <c r="P16" s="78"/>
      <c r="Q16" s="76"/>
    </row>
    <row r="17" spans="1:17" x14ac:dyDescent="0.25">
      <c r="A17" s="53">
        <f t="shared" ref="A17:A18" si="1">IF(B17="FTG Pfungstadt",1,IF(B17="AC Altrip",2,IF(B17="AC Mutterstadt II",3,IF(B17="KSV Grünstadt II",4,IF(B17="TSG Hassloch",5,IF(B17="KSC 07 Schifferstadt II",6,IF(B17="AV 03 Speyer II",7,IF(B17="KSV Langen II",8,IF(B17="KG Kinds./Rod.",9,IF(B17="VFL Rodalben",10,IF(B17="TSG Kaiserslautern",11,IF(B17="AC Weisenau",12,IF(B17="ASC Zeilsheim",13,IF(B17="KSV Worms",14,IF(B17="KTH Ehrang",15,IF(B17="AC Heros Wemmetsweiler",16,IF(B17="AC Altrip II",17,IF(B17="KSV Hostenbach",18,))))))))))))))))))</f>
        <v>3</v>
      </c>
      <c r="B17" s="35" t="str">
        <f>Auslosung_RL_2324!L3</f>
        <v>AC Mutterstadt II</v>
      </c>
      <c r="C17" s="45" t="s">
        <v>1</v>
      </c>
      <c r="D17" s="176" t="str">
        <f>Auslosung_RL_2324!N3</f>
        <v>KTH Ehrang I</v>
      </c>
      <c r="E17" s="177"/>
      <c r="F17" s="25" t="str">
        <f>VLOOKUP(J17,Wiegezeiten!$B$4:$E$21,3,FALSE)</f>
        <v>16.30 Uhr</v>
      </c>
      <c r="G17" s="26" t="str">
        <f>VLOOKUP(J17,Wiegezeiten!$B$4:$E$21,4,FALSE)</f>
        <v>17.30 Uhr</v>
      </c>
      <c r="H17" s="29"/>
      <c r="I17" s="29"/>
      <c r="J17" s="15">
        <f>IF(B17="FTG Pfungstadt",1,IF(B17="AC Altrip",2,IF(B17="AC Mutterstadt II",3,IF(B17="KSV Grünstadt II",4,IF(B17="TSG Hassloch",5,IF(B17="KSC 07 Schifferstadt II",6,IF(B17="AV 03 Speyer II",7,IF(B17="KSV Langen II",8,IF(B17="KG Kinds./Rod.",9,IF(B17="VFL Rodalben",10,IF(B17="TSG Kaiserslautern",11,IF(B17="AC Weisenau",12,IF(B17="ASC Zeilsheim",13,IF(B17="KSV Worms",14,IF(B17="KTH Ehrang I",15,IF(B17="AC Heros Wemmetsweiler",16,IF(B17="AC Altrip II",17,IF(B17="KSV Hostenbach",18,))))))))))))))))))</f>
        <v>3</v>
      </c>
      <c r="K17" s="15">
        <f>IF(D17="FTG Pfungstadt",1,IF(D17="AC Altrip",2,IF(D17="AC Mutterstadt II",3,IF(D17="KSV Grünstadt II",4,IF(D17="TSG Hassloch",5,IF(D17="KSC 07 Schifferstadt II",6,IF(D17="AV 03 Speyer II",7,IF(D17="KSV Langen II",8,IF(D17="KG Kinds./Rod.",9,IF(D17="VFL Rodalben",10,IF(D17="TSG Kaiserslautern",11,IF(D17="AC Weisenau",12,IF(D17="ASC Zeilsheim",13,IF(D17="KSV Worms",14,IF(D17="KTH Ehrang I",15,IF(D17="AC Heros Wemmetsweiler",16,IF(D17="AC Altrip II",17,IF(D17="KSV Hostenbach",18,))))))))))))))))))</f>
        <v>15</v>
      </c>
      <c r="L17" s="79"/>
      <c r="M17" s="65" t="s">
        <v>1</v>
      </c>
      <c r="N17" s="65"/>
      <c r="O17" s="66">
        <f>IF(L17&gt;N17,2,0)</f>
        <v>0</v>
      </c>
      <c r="P17" s="67" t="s">
        <v>1</v>
      </c>
      <c r="Q17" s="80">
        <f>IF(L17&lt;N17,2,0)</f>
        <v>0</v>
      </c>
    </row>
    <row r="18" spans="1:17" x14ac:dyDescent="0.25">
      <c r="A18" s="53">
        <f t="shared" si="1"/>
        <v>4</v>
      </c>
      <c r="B18" s="35" t="str">
        <f>Auslosung_RL_2324!L4</f>
        <v>KSV Grünstadt II</v>
      </c>
      <c r="C18" s="45" t="s">
        <v>1</v>
      </c>
      <c r="D18" s="176" t="str">
        <f>Auslosung_RL_2324!N4</f>
        <v>AV 03 Speyer II</v>
      </c>
      <c r="E18" s="177"/>
      <c r="F18" s="25" t="str">
        <f>VLOOKUP(J18,Wiegezeiten!$B$4:$E$21,3,FALSE)</f>
        <v>14:30 Uhr</v>
      </c>
      <c r="G18" s="26" t="str">
        <f>VLOOKUP(J18,Wiegezeiten!$B$4:$E$21,4,FALSE)</f>
        <v>15:30 Uhr</v>
      </c>
      <c r="H18" s="27"/>
      <c r="I18" s="36"/>
      <c r="J18" s="15">
        <f>IF(B18="FTG Pfungstadt",1,IF(B18="AC Altrip",2,IF(B18="AC Mutterstadt II",3,IF(B18="KSV Grünstadt II",4,IF(B18="TSG Hassloch",5,IF(B18="KSC 07 Schifferstadt II",6,IF(B18="AV 03 Speyer II",7,IF(B18="KSV Langen II",8,IF(B18="KG Kinds./Rod.",9,IF(B18="VFL Rodalben",10,IF(B18="TSG Kaiserslautern",11,IF(B18="AC Weisenau",12,IF(B18="ASC Zeilsheim",13,IF(B18="KSV Worms",14,IF(B18="KTH Ehrang I",15,IF(B18="AC Heros Wemmetsweiler",16,IF(B18="AC Altrip II",17,IF(B18="KSV Hostenbach",18,))))))))))))))))))</f>
        <v>4</v>
      </c>
      <c r="K18" s="15">
        <f>IF(D18="FTG Pfungstadt",1,IF(D18="AC Altrip",2,IF(D18="AC Mutterstadt II",3,IF(D18="KSV Grünstadt II",4,IF(D18="TSG Hassloch",5,IF(D18="KSC 07 Schifferstadt II",6,IF(D18="AV 03 Speyer II",7,IF(D18="KSV Langen II",8,IF(D18="KG Kinds./Rod.",9,IF(D18="VFL Rodalben",10,IF(D18="TSG Kaiserslautern",11,IF(D18="AC Weisenau",12,IF(D18="ASC Zeilsheim",13,IF(D18="KSV Worms",14,IF(D18="KTH Ehrang I",15,IF(D18="AC Heros Wemmetsweiler",16,IF(D18="AC Altrip II",17,IF(D18="KSV Hostenbach",18,))))))))))))))))))</f>
        <v>7</v>
      </c>
      <c r="L18" s="81"/>
      <c r="M18" s="62" t="s">
        <v>1</v>
      </c>
      <c r="N18" s="62"/>
      <c r="O18" s="63">
        <f>IF(L18&gt;N18,2,0)</f>
        <v>0</v>
      </c>
      <c r="P18" s="64" t="s">
        <v>1</v>
      </c>
      <c r="Q18" s="82">
        <f>IF(L18&lt;N18,2,0)</f>
        <v>0</v>
      </c>
    </row>
    <row r="19" spans="1:17" ht="13.8" thickBot="1" x14ac:dyDescent="0.3">
      <c r="A19" s="15"/>
      <c r="B19" s="35"/>
      <c r="C19" s="22" t="s">
        <v>1</v>
      </c>
      <c r="D19" s="173"/>
      <c r="E19" s="174"/>
      <c r="F19" s="25"/>
      <c r="G19" s="26"/>
      <c r="H19" s="27"/>
      <c r="I19" s="27"/>
      <c r="J19" s="57"/>
      <c r="K19" s="57"/>
      <c r="L19" s="83"/>
      <c r="M19" s="72"/>
      <c r="N19" s="72"/>
      <c r="O19" s="73"/>
      <c r="P19" s="77"/>
      <c r="Q19" s="84"/>
    </row>
    <row r="20" spans="1:17" ht="15.6" x14ac:dyDescent="0.3">
      <c r="A20" s="8" t="s">
        <v>44</v>
      </c>
      <c r="B20" s="9"/>
      <c r="C20" s="9"/>
      <c r="D20" s="10">
        <f>Auslosung_RL_2324!P1</f>
        <v>45262</v>
      </c>
      <c r="E20" s="9"/>
      <c r="F20" s="32"/>
      <c r="G20" s="33"/>
      <c r="H20" s="34"/>
      <c r="I20" s="34"/>
      <c r="L20" s="161" t="s">
        <v>44</v>
      </c>
      <c r="M20" s="162"/>
      <c r="N20" s="162"/>
      <c r="O20" s="162"/>
      <c r="P20" s="162"/>
      <c r="Q20" s="163"/>
    </row>
    <row r="21" spans="1:17" ht="14.4" thickBot="1" x14ac:dyDescent="0.3">
      <c r="A21" s="15"/>
      <c r="B21" s="16" t="s">
        <v>35</v>
      </c>
      <c r="C21" s="17" t="s">
        <v>1</v>
      </c>
      <c r="D21" s="18" t="s">
        <v>36</v>
      </c>
      <c r="E21" s="19"/>
      <c r="F21" s="20" t="s">
        <v>37</v>
      </c>
      <c r="G21" s="20" t="s">
        <v>38</v>
      </c>
      <c r="H21" s="20" t="s">
        <v>39</v>
      </c>
      <c r="I21" s="20" t="s">
        <v>40</v>
      </c>
      <c r="J21" s="56"/>
      <c r="K21" s="56"/>
      <c r="L21" s="68"/>
      <c r="M21" s="69"/>
      <c r="N21" s="69"/>
      <c r="O21" s="70"/>
      <c r="P21" s="78"/>
      <c r="Q21" s="76"/>
    </row>
    <row r="22" spans="1:17" x14ac:dyDescent="0.25">
      <c r="A22" s="53">
        <f t="shared" ref="A22:A23" si="2">IF(B22="FTG Pfungstadt",1,IF(B22="AC Altrip",2,IF(B22="AC Mutterstadt II",3,IF(B22="KSV Grünstadt II",4,IF(B22="TSG Hassloch",5,IF(B22="KSC 07 Schifferstadt II",6,IF(B22="AV 03 Speyer II",7,IF(B22="KSV Langen II",8,IF(B22="KG Kinds./Rod.",9,IF(B22="VFL Rodalben",10,IF(B22="TSG Kaiserslautern",11,IF(B22="AC Weisenau",12,IF(B22="ASC Zeilsheim",13,IF(B22="KSV Worms",14,IF(B22="KTH Ehrang",15,IF(B22="AC Heros Wemmetsweiler",16,IF(B22="AC Altrip II",17,IF(B22="KSV Hostenbach",18,))))))))))))))))))</f>
        <v>0</v>
      </c>
      <c r="B22" s="35" t="str">
        <f>Auslosung_RL_2324!P3</f>
        <v>KSC 07 Schifferstadt</v>
      </c>
      <c r="C22" s="22" t="s">
        <v>1</v>
      </c>
      <c r="D22" s="173" t="str">
        <f>Auslosung_RL_2324!R3</f>
        <v>AC Mutterstadt II</v>
      </c>
      <c r="E22" s="174"/>
      <c r="F22" s="25" t="e">
        <f>VLOOKUP(J22,Wiegezeiten!$B$4:$E$21,3,FALSE)</f>
        <v>#N/A</v>
      </c>
      <c r="G22" s="26" t="e">
        <f>VLOOKUP(J22,Wiegezeiten!$B$4:$E$21,4,FALSE)</f>
        <v>#N/A</v>
      </c>
      <c r="H22" s="27"/>
      <c r="I22" s="29"/>
      <c r="J22" s="15">
        <f>IF(B22="FTG Pfungstadt",1,IF(B22="AC Altrip",2,IF(B22="AC Mutterstadt II",3,IF(B22="KSV Grünstadt II",4,IF(B22="TSG Hassloch",5,IF(B22="KSC 07 Schifferstadt II",6,IF(B22="AV 03 Speyer II",7,IF(B22="KSV Langen II",8,IF(B22="KG Kinds./Rod.",9,IF(B22="VFL Rodalben",10,IF(B22="TSG Kaiserslautern",11,IF(B22="AC Weisenau",12,IF(B22="ASC Zeilsheim",13,IF(B22="KSV Worms",14,IF(B22="KTH Ehrang I",15,IF(B22="AC Heros Wemmetsweiler",16,IF(B22="AC Altrip II",17,IF(B22="KSV Hostenbach",18,))))))))))))))))))</f>
        <v>0</v>
      </c>
      <c r="K22" s="15">
        <f>IF(D22="FTG Pfungstadt",1,IF(D22="AC Altrip",2,IF(D22="AC Mutterstadt II",3,IF(D22="KSV Grünstadt II",4,IF(D22="TSG Hassloch",5,IF(D22="KSC 07 Schifferstadt II",6,IF(D22="AV 03 Speyer II",7,IF(D22="KSV Langen II",8,IF(D22="KG Kinds./Rod.",9,IF(D22="VFL Rodalben",10,IF(D22="TSG Kaiserslautern",11,IF(D22="AC Weisenau",12,IF(D22="ASC Zeilsheim",13,IF(D22="KSV Worms",14,IF(D22="KTH Ehrang I",15,IF(D22="AC Heros Wemmetsweiler",16,IF(D22="AC Altrip II",17,IF(D22="KSV Hostenbach",18,))))))))))))))))))</f>
        <v>3</v>
      </c>
      <c r="L22" s="79"/>
      <c r="M22" s="65" t="s">
        <v>1</v>
      </c>
      <c r="N22" s="65"/>
      <c r="O22" s="66">
        <f>IF(L22&gt;N22,2,0)</f>
        <v>0</v>
      </c>
      <c r="P22" s="67" t="s">
        <v>1</v>
      </c>
      <c r="Q22" s="80">
        <f>IF(L22&lt;N22,2,0)</f>
        <v>0</v>
      </c>
    </row>
    <row r="23" spans="1:17" x14ac:dyDescent="0.25">
      <c r="A23" s="53">
        <f t="shared" si="2"/>
        <v>0</v>
      </c>
      <c r="B23" s="35" t="str">
        <f>Auslosung_RL_2324!P4</f>
        <v>KTH Ehrang I</v>
      </c>
      <c r="C23" s="22" t="s">
        <v>1</v>
      </c>
      <c r="D23" s="173" t="str">
        <f>Auslosung_RL_2324!R4</f>
        <v>KSV Grünstadt II</v>
      </c>
      <c r="E23" s="174"/>
      <c r="F23" s="25" t="str">
        <f>VLOOKUP(J23,Wiegezeiten!$B$4:$E$21,3,FALSE)</f>
        <v>18:00 Uhr</v>
      </c>
      <c r="G23" s="26" t="str">
        <f>VLOOKUP(J23,Wiegezeiten!$B$4:$E$21,4,FALSE)</f>
        <v>19:00 Uhr</v>
      </c>
      <c r="H23" s="29"/>
      <c r="I23" s="29"/>
      <c r="J23" s="15">
        <f>IF(B23="FTG Pfungstadt",1,IF(B23="AC Altrip",2,IF(B23="AC Mutterstadt II",3,IF(B23="KSV Grünstadt II",4,IF(B23="TSG Hassloch",5,IF(B23="KSC 07 Schifferstadt II",6,IF(B23="AV 03 Speyer II",7,IF(B23="KSV Langen II",8,IF(B23="KG Kinds./Rod.",9,IF(B23="VFL Rodalben",10,IF(B23="TSG Kaiserslautern",11,IF(B23="AC Weisenau",12,IF(B23="ASC Zeilsheim",13,IF(B23="KSV Worms",14,IF(B23="KTH Ehrang I",15,IF(B23="AC Heros Wemmetsweiler",16,IF(B23="AC Altrip II",17,IF(B23="KSV Hostenbach",18,))))))))))))))))))</f>
        <v>15</v>
      </c>
      <c r="K23" s="15">
        <f>IF(D23="FTG Pfungstadt",1,IF(D23="AC Altrip",2,IF(D23="AC Mutterstadt II",3,IF(D23="KSV Grünstadt II",4,IF(D23="TSG Hassloch",5,IF(D23="KSC 07 Schifferstadt II",6,IF(D23="AV 03 Speyer II",7,IF(D23="KSV Langen II",8,IF(D23="KG Kinds./Rod.",9,IF(D23="VFL Rodalben",10,IF(D23="TSG Kaiserslautern",11,IF(D23="AC Weisenau",12,IF(D23="ASC Zeilsheim",13,IF(D23="KSV Worms",14,IF(D23="KTH Ehrang I",15,IF(D23="AC Heros Wemmetsweiler",16,IF(D23="AC Altrip II",17,IF(D23="KSV Hostenbach",18,))))))))))))))))))</f>
        <v>4</v>
      </c>
      <c r="L23" s="81"/>
      <c r="M23" s="62" t="s">
        <v>1</v>
      </c>
      <c r="N23" s="62"/>
      <c r="O23" s="63">
        <f>IF(L23&gt;N23,2,0)</f>
        <v>0</v>
      </c>
      <c r="P23" s="64" t="s">
        <v>1</v>
      </c>
      <c r="Q23" s="82">
        <f>IF(L23&lt;N23,2,0)</f>
        <v>0</v>
      </c>
    </row>
    <row r="24" spans="1:17" s="19" customFormat="1" ht="13.8" thickBot="1" x14ac:dyDescent="0.3">
      <c r="A24" s="15"/>
      <c r="B24" s="35"/>
      <c r="C24" s="22" t="s">
        <v>1</v>
      </c>
      <c r="D24" s="173"/>
      <c r="E24" s="174"/>
      <c r="F24" s="30"/>
      <c r="G24" s="26"/>
      <c r="H24" s="27"/>
      <c r="I24" s="27"/>
      <c r="J24" s="57"/>
      <c r="K24" s="57"/>
      <c r="L24" s="83"/>
      <c r="M24" s="72"/>
      <c r="N24" s="72"/>
      <c r="O24" s="72"/>
      <c r="P24" s="77"/>
      <c r="Q24" s="85"/>
    </row>
    <row r="25" spans="1:17" ht="15.6" x14ac:dyDescent="0.3">
      <c r="A25" s="8" t="s">
        <v>45</v>
      </c>
      <c r="B25" s="9"/>
      <c r="C25" s="9"/>
      <c r="D25" s="10">
        <f>Auslosung_RL_2324!T1</f>
        <v>45276</v>
      </c>
      <c r="E25" s="9"/>
      <c r="F25" s="32"/>
      <c r="G25" s="33"/>
      <c r="H25" s="34"/>
      <c r="I25" s="34"/>
      <c r="L25" s="161" t="s">
        <v>45</v>
      </c>
      <c r="M25" s="162"/>
      <c r="N25" s="162"/>
      <c r="O25" s="162"/>
      <c r="P25" s="162"/>
      <c r="Q25" s="163"/>
    </row>
    <row r="26" spans="1:17" ht="14.4" thickBot="1" x14ac:dyDescent="0.3">
      <c r="A26" s="15"/>
      <c r="B26" s="16" t="s">
        <v>35</v>
      </c>
      <c r="C26" s="17" t="s">
        <v>1</v>
      </c>
      <c r="D26" s="18" t="s">
        <v>36</v>
      </c>
      <c r="E26" s="19"/>
      <c r="F26" s="20" t="s">
        <v>37</v>
      </c>
      <c r="G26" s="20" t="s">
        <v>38</v>
      </c>
      <c r="H26" s="20" t="s">
        <v>39</v>
      </c>
      <c r="I26" s="20" t="s">
        <v>40</v>
      </c>
      <c r="J26" s="56"/>
      <c r="K26" s="56"/>
      <c r="L26" s="68"/>
      <c r="M26" s="69"/>
      <c r="N26" s="69"/>
      <c r="O26" s="70"/>
      <c r="P26" s="78"/>
      <c r="Q26" s="76"/>
    </row>
    <row r="27" spans="1:17" x14ac:dyDescent="0.25">
      <c r="A27" s="53">
        <f t="shared" ref="A27:A28" si="3">IF(B27="FTG Pfungstadt",1,IF(B27="AC Altrip",2,IF(B27="AC Mutterstadt II",3,IF(B27="KSV Grünstadt II",4,IF(B27="TSG Hassloch",5,IF(B27="KSC 07 Schifferstadt II",6,IF(B27="AV 03 Speyer II",7,IF(B27="KSV Langen II",8,IF(B27="KG Kinds./Rod.",9,IF(B27="VFL Rodalben",10,IF(B27="TSG Kaiserslautern",11,IF(B27="AC Weisenau",12,IF(B27="ASC Zeilsheim",13,IF(B27="KSV Worms",14,IF(B27="KTH Ehrang",15,IF(B27="AC Heros Wemmetsweiler",16,IF(B27="AC Altrip II",17,IF(B27="KSV Hostenbach",18,))))))))))))))))))</f>
        <v>4</v>
      </c>
      <c r="B27" s="21" t="str">
        <f>Auslosung_RL_2324!T3</f>
        <v>KSV Grünstadt II</v>
      </c>
      <c r="C27" s="22" t="s">
        <v>1</v>
      </c>
      <c r="D27" s="173" t="str">
        <f>Auslosung_RL_2324!V3</f>
        <v>KSC 07 Schifferstadt</v>
      </c>
      <c r="E27" s="174"/>
      <c r="F27" s="25" t="str">
        <f>VLOOKUP(J27,Wiegezeiten!$B$4:$E$21,3,FALSE)</f>
        <v>14:30 Uhr</v>
      </c>
      <c r="G27" s="26" t="str">
        <f>VLOOKUP(J27,Wiegezeiten!$B$4:$E$21,4,FALSE)</f>
        <v>15:30 Uhr</v>
      </c>
      <c r="H27" s="27"/>
      <c r="I27" s="36"/>
      <c r="J27" s="15">
        <f>IF(B27="FTG Pfungstadt",1,IF(B27="AC Altrip",2,IF(B27="AC Mutterstadt II",3,IF(B27="KSV Grünstadt II",4,IF(B27="TSG Hassloch",5,IF(B27="KSC 07 Schifferstadt II",6,IF(B27="AV 03 Speyer II",7,IF(B27="KSV Langen II",8,IF(B27="KG Kinds./Rod.",9,IF(B27="VFL Rodalben",10,IF(B27="TSG Kaiserslautern",11,IF(B27="AC Weisenau",12,IF(B27="ASC Zeilsheim",13,IF(B27="KSV Worms",14,IF(B27="KTH Ehrang I",15,IF(B27="AC Heros Wemmetsweiler",16,IF(B27="AC Altrip II",17,IF(B27="KSV Hostenbach",18,))))))))))))))))))</f>
        <v>4</v>
      </c>
      <c r="K27" s="15">
        <f>IF(D27="FTG Pfungstadt",1,IF(D27="AC Altrip",2,IF(D27="AC Mutterstadt II",3,IF(D27="KSV Grünstadt II",4,IF(D27="TSG Hassloch",5,IF(D27="KSC 07 Schifferstadt II",6,IF(D27="AV 03 Speyer II",7,IF(D27="KSV Langen II",8,IF(D27="KG Kinds./Rod.",9,IF(D27="VFL Rodalben",10,IF(D27="TSG Kaiserslautern",11,IF(D27="AC Weisenau",12,IF(D27="ASC Zeilsheim",13,IF(D27="KSV Worms",14,IF(D27="KTH Ehrang I",15,IF(D27="AC Heros Wemmetsweiler",16,IF(D27="AC Altrip II",17,IF(D27="KSV Hostenbach",18,))))))))))))))))))</f>
        <v>0</v>
      </c>
      <c r="L27" s="79"/>
      <c r="M27" s="65" t="s">
        <v>1</v>
      </c>
      <c r="N27" s="65"/>
      <c r="O27" s="66">
        <f>IF(L27&gt;N27,2,0)</f>
        <v>0</v>
      </c>
      <c r="P27" s="67" t="s">
        <v>1</v>
      </c>
      <c r="Q27" s="80">
        <f>IF(L27&lt;N27,2,0)</f>
        <v>0</v>
      </c>
    </row>
    <row r="28" spans="1:17" x14ac:dyDescent="0.25">
      <c r="A28" s="53">
        <f t="shared" si="3"/>
        <v>7</v>
      </c>
      <c r="B28" s="21" t="str">
        <f>Auslosung_RL_2324!T4</f>
        <v>AV 03 Speyer II</v>
      </c>
      <c r="C28" s="22" t="s">
        <v>1</v>
      </c>
      <c r="D28" s="173" t="str">
        <f>Auslosung_RL_2324!V4</f>
        <v>KTH Ehrang I</v>
      </c>
      <c r="E28" s="174"/>
      <c r="F28" s="25" t="str">
        <f>VLOOKUP(J28,Wiegezeiten!$B$4:$E$21,3,FALSE)</f>
        <v>18:00 Uhr</v>
      </c>
      <c r="G28" s="26" t="str">
        <f>VLOOKUP(J28,Wiegezeiten!$B$4:$E$21,4,FALSE)</f>
        <v>19:00 Uhr</v>
      </c>
      <c r="H28" s="27"/>
      <c r="I28" s="36"/>
      <c r="J28" s="15">
        <f>IF(B28="FTG Pfungstadt",1,IF(B28="AC Altrip",2,IF(B28="AC Mutterstadt II",3,IF(B28="KSV Grünstadt II",4,IF(B28="TSG Hassloch",5,IF(B28="KSC 07 Schifferstadt II",6,IF(B28="AV 03 Speyer II",7,IF(B28="KSV Langen II",8,IF(B28="KG Kinds./Rod.",9,IF(B28="VFL Rodalben",10,IF(B28="TSG Kaiserslautern",11,IF(B28="AC Weisenau",12,IF(B28="ASC Zeilsheim",13,IF(B28="KSV Worms",14,IF(B28="KTH Ehrang I",15,IF(B28="AC Heros Wemmetsweiler",16,IF(B28="AC Altrip II",17,IF(B28="KSV Hostenbach",18,))))))))))))))))))</f>
        <v>7</v>
      </c>
      <c r="K28" s="15">
        <f>IF(D28="FTG Pfungstadt",1,IF(D28="AC Altrip",2,IF(D28="AC Mutterstadt II",3,IF(D28="KSV Grünstadt II",4,IF(D28="TSG Hassloch",5,IF(D28="KSC 07 Schifferstadt II",6,IF(D28="AV 03 Speyer II",7,IF(D28="KSV Langen II",8,IF(D28="KG Kinds./Rod.",9,IF(D28="VFL Rodalben",10,IF(D28="TSG Kaiserslautern",11,IF(D28="AC Weisenau",12,IF(D28="ASC Zeilsheim",13,IF(D28="KSV Worms",14,IF(D28="KTH Ehrang I",15,IF(D28="AC Heros Wemmetsweiler",16,IF(D28="AC Altrip II",17,IF(D28="KSV Hostenbach",18,))))))))))))))))))</f>
        <v>15</v>
      </c>
      <c r="L28" s="81"/>
      <c r="M28" s="62" t="s">
        <v>1</v>
      </c>
      <c r="N28" s="62"/>
      <c r="O28" s="63">
        <f>IF(L28&gt;N28,2,0)</f>
        <v>0</v>
      </c>
      <c r="P28" s="64" t="s">
        <v>1</v>
      </c>
      <c r="Q28" s="82">
        <f>IF(L28&lt;N28,2,0)</f>
        <v>0</v>
      </c>
    </row>
    <row r="29" spans="1:17" ht="13.8" thickBot="1" x14ac:dyDescent="0.3">
      <c r="A29" s="15"/>
      <c r="B29" s="21"/>
      <c r="C29" s="22" t="s">
        <v>1</v>
      </c>
      <c r="D29" s="23"/>
      <c r="E29" s="28"/>
      <c r="F29" s="25"/>
      <c r="G29" s="26"/>
      <c r="H29" s="29"/>
      <c r="I29" s="29"/>
      <c r="J29" s="57"/>
      <c r="K29" s="57"/>
      <c r="L29" s="83"/>
      <c r="M29" s="72"/>
      <c r="N29" s="72"/>
      <c r="O29" s="73"/>
      <c r="P29" s="77"/>
      <c r="Q29" s="84"/>
    </row>
    <row r="30" spans="1:17" ht="15.6" x14ac:dyDescent="0.3">
      <c r="A30" s="8" t="s">
        <v>46</v>
      </c>
      <c r="B30" s="9"/>
      <c r="C30" s="9"/>
      <c r="D30" s="10">
        <f>Auslosung_RL_2324!D6</f>
        <v>45304</v>
      </c>
      <c r="E30" s="9"/>
      <c r="F30" s="32"/>
      <c r="G30" s="33"/>
      <c r="H30" s="34"/>
      <c r="I30" s="34"/>
      <c r="L30" s="161" t="s">
        <v>46</v>
      </c>
      <c r="M30" s="162"/>
      <c r="N30" s="162"/>
      <c r="O30" s="162"/>
      <c r="P30" s="162"/>
      <c r="Q30" s="163"/>
    </row>
    <row r="31" spans="1:17" ht="14.4" thickBot="1" x14ac:dyDescent="0.3">
      <c r="A31" s="15"/>
      <c r="B31" s="16" t="s">
        <v>35</v>
      </c>
      <c r="C31" s="17" t="s">
        <v>1</v>
      </c>
      <c r="D31" s="18" t="s">
        <v>36</v>
      </c>
      <c r="E31" s="19"/>
      <c r="F31" s="20" t="s">
        <v>37</v>
      </c>
      <c r="G31" s="20" t="s">
        <v>38</v>
      </c>
      <c r="H31" s="20" t="s">
        <v>39</v>
      </c>
      <c r="I31" s="20" t="s">
        <v>40</v>
      </c>
      <c r="J31" s="56"/>
      <c r="K31" s="56"/>
      <c r="L31" s="68"/>
      <c r="M31" s="69"/>
      <c r="N31" s="69"/>
      <c r="O31" s="70"/>
      <c r="P31" s="75"/>
      <c r="Q31" s="76"/>
    </row>
    <row r="32" spans="1:17" x14ac:dyDescent="0.25">
      <c r="A32" s="53">
        <f t="shared" ref="A32:A33" si="4">IF(B32="FTG Pfungstadt",1,IF(B32="AC Altrip",2,IF(B32="AC Mutterstadt II",3,IF(B32="KSV Grünstadt II",4,IF(B32="TSG Hassloch",5,IF(B32="KSC 07 Schifferstadt II",6,IF(B32="AV 03 Speyer II",7,IF(B32="KSV Langen II",8,IF(B32="KG Kinds./Rod.",9,IF(B32="VFL Rodalben",10,IF(B32="TSG Kaiserslautern",11,IF(B32="AC Weisenau",12,IF(B32="ASC Zeilsheim",13,IF(B32="KSV Worms",14,IF(B32="KTH Ehrang",15,IF(B32="AC Heros Wemmetsweiler",16,IF(B32="AC Altrip II",17,IF(B32="KSV Hostenbach",18,))))))))))))))))))</f>
        <v>4</v>
      </c>
      <c r="B32" s="35" t="str">
        <f>Auslosung_RL_2324!D8</f>
        <v>KSV Grünstadt II</v>
      </c>
      <c r="C32" s="22" t="s">
        <v>1</v>
      </c>
      <c r="D32" s="173" t="str">
        <f>Auslosung_RL_2324!F8</f>
        <v>AC Mutterstadt II</v>
      </c>
      <c r="E32" s="174"/>
      <c r="F32" s="25" t="str">
        <f>VLOOKUP(J32,Wiegezeiten!$B$4:$E$21,3,FALSE)</f>
        <v>14:30 Uhr</v>
      </c>
      <c r="G32" s="26" t="str">
        <f>VLOOKUP(J32,Wiegezeiten!$B$4:$E$21,4,FALSE)</f>
        <v>15:30 Uhr</v>
      </c>
      <c r="H32" s="27"/>
      <c r="I32" s="36"/>
      <c r="J32" s="15">
        <f>IF(B32="FTG Pfungstadt",1,IF(B32="AC Altrip",2,IF(B32="AC Mutterstadt II",3,IF(B32="KSV Grünstadt II",4,IF(B32="TSG Hassloch",5,IF(B32="KSC 07 Schifferstadt II",6,IF(B32="AV 03 Speyer II",7,IF(B32="KSV Langen II",8,IF(B32="KG Kinds./Rod.",9,IF(B32="VFL Rodalben",10,IF(B32="TSG Kaiserslautern",11,IF(B32="AC Weisenau",12,IF(B32="ASC Zeilsheim",13,IF(B32="KSV Worms",14,IF(B32="KTH Ehrang I",15,IF(B32="AC Heros Wemmetsweiler",16,IF(B32="AC Altrip II",17,IF(B32="KSV Hostenbach",18,))))))))))))))))))</f>
        <v>4</v>
      </c>
      <c r="K32" s="15">
        <f>IF(D32="FTG Pfungstadt",1,IF(D32="AC Altrip",2,IF(D32="AC Mutterstadt II",3,IF(D32="KSV Grünstadt II",4,IF(D32="TSG Hassloch",5,IF(D32="KSC 07 Schifferstadt II",6,IF(D32="AV 03 Speyer II",7,IF(D32="KSV Langen II",8,IF(D32="KG Kinds./Rod.",9,IF(D32="VFL Rodalben",10,IF(D32="TSG Kaiserslautern",11,IF(D32="AC Weisenau",12,IF(D32="ASC Zeilsheim",13,IF(D32="KSV Worms",14,IF(D32="KTH Ehrang I",15,IF(D32="AC Heros Wemmetsweiler",16,IF(D32="AC Altrip II",17,IF(D32="KSV Hostenbach",18,))))))))))))))))))</f>
        <v>3</v>
      </c>
      <c r="L32" s="79"/>
      <c r="M32" s="65" t="s">
        <v>1</v>
      </c>
      <c r="N32" s="65"/>
      <c r="O32" s="66">
        <f>IF(L32&gt;N32,2,0)</f>
        <v>0</v>
      </c>
      <c r="P32" s="67" t="s">
        <v>1</v>
      </c>
      <c r="Q32" s="80">
        <f>IF(L32&lt;N32,2,0)</f>
        <v>0</v>
      </c>
    </row>
    <row r="33" spans="1:17" x14ac:dyDescent="0.25">
      <c r="A33" s="53">
        <f t="shared" si="4"/>
        <v>7</v>
      </c>
      <c r="B33" s="35" t="str">
        <f>Auslosung_RL_2324!D9</f>
        <v>AV 03 Speyer II</v>
      </c>
      <c r="C33" s="22" t="s">
        <v>1</v>
      </c>
      <c r="D33" s="173" t="str">
        <f>Auslosung_RL_2324!F9</f>
        <v>KSC 07 Schifferstadt</v>
      </c>
      <c r="E33" s="174"/>
      <c r="F33" s="25" t="s">
        <v>56</v>
      </c>
      <c r="G33" s="26" t="s">
        <v>54</v>
      </c>
      <c r="H33" s="29"/>
      <c r="I33" s="29"/>
      <c r="J33" s="15">
        <f>IF(B33="FTG Pfungstadt",1,IF(B33="AC Altrip",2,IF(B33="AC Mutterstadt II",3,IF(B33="KSV Grünstadt II",4,IF(B33="TSG Hassloch",5,IF(B33="KSC 07 Schifferstadt II",6,IF(B33="AV 03 Speyer II",7,IF(B33="KSV Langen II",8,IF(B33="KG Kinds./Rod.",9,IF(B33="VFL Rodalben",10,IF(B33="TSG Kaiserslautern",11,IF(B33="AC Weisenau",12,IF(B33="ASC Zeilsheim",13,IF(B33="KSV Worms",14,IF(B33="KTH Ehrang I",15,IF(B33="AC Heros Wemmetsweiler",16,IF(B33="AC Altrip II",17,IF(B33="KSV Hostenbach",18,))))))))))))))))))</f>
        <v>7</v>
      </c>
      <c r="K33" s="15">
        <f>IF(D33="FTG Pfungstadt",1,IF(D33="AC Altrip",2,IF(D33="AC Mutterstadt II",3,IF(D33="KSV Grünstadt II",4,IF(D33="TSG Hassloch",5,IF(D33="KSC 07 Schifferstadt II",6,IF(D33="AV 03 Speyer II",7,IF(D33="KSV Langen II",8,IF(D33="KG Kinds./Rod.",9,IF(D33="VFL Rodalben",10,IF(D33="TSG Kaiserslautern",11,IF(D33="AC Weisenau",12,IF(D33="ASC Zeilsheim",13,IF(D33="KSV Worms",14,IF(D33="KTH Ehrang I",15,IF(D33="AC Heros Wemmetsweiler",16,IF(D33="AC Altrip II",17,IF(D33="KSV Hostenbach",18,))))))))))))))))))</f>
        <v>0</v>
      </c>
      <c r="L33" s="81"/>
      <c r="M33" s="62" t="s">
        <v>1</v>
      </c>
      <c r="N33" s="62"/>
      <c r="O33" s="63">
        <f>IF(L33&gt;N33,2,0)</f>
        <v>0</v>
      </c>
      <c r="P33" s="64" t="s">
        <v>1</v>
      </c>
      <c r="Q33" s="82">
        <f>IF(L33&lt;N33,2,0)</f>
        <v>0</v>
      </c>
    </row>
    <row r="34" spans="1:17" ht="13.8" thickBot="1" x14ac:dyDescent="0.3">
      <c r="A34" s="15"/>
      <c r="B34" s="35"/>
      <c r="C34" s="22" t="s">
        <v>1</v>
      </c>
      <c r="D34" s="173"/>
      <c r="E34" s="174"/>
      <c r="F34" s="30"/>
      <c r="G34" s="26"/>
      <c r="H34" s="27"/>
      <c r="I34" s="27"/>
      <c r="J34" s="57"/>
      <c r="K34" s="57"/>
      <c r="L34" s="83"/>
      <c r="M34" s="72"/>
      <c r="N34" s="72"/>
      <c r="O34" s="73"/>
      <c r="P34" s="74"/>
      <c r="Q34" s="84"/>
    </row>
    <row r="35" spans="1:17" ht="15.6" x14ac:dyDescent="0.3">
      <c r="A35" s="8" t="s">
        <v>47</v>
      </c>
      <c r="B35" s="9"/>
      <c r="C35" s="9"/>
      <c r="D35" s="10">
        <f>Auslosung_RL_2324!H6</f>
        <v>45318</v>
      </c>
      <c r="E35" s="9"/>
      <c r="F35" s="32"/>
      <c r="G35" s="33"/>
      <c r="H35" s="34"/>
      <c r="I35" s="34"/>
      <c r="L35" s="161" t="s">
        <v>47</v>
      </c>
      <c r="M35" s="162"/>
      <c r="N35" s="162"/>
      <c r="O35" s="162"/>
      <c r="P35" s="162"/>
      <c r="Q35" s="163"/>
    </row>
    <row r="36" spans="1:17" ht="14.4" thickBot="1" x14ac:dyDescent="0.3">
      <c r="A36" s="15"/>
      <c r="B36" s="16" t="s">
        <v>35</v>
      </c>
      <c r="C36" s="17" t="s">
        <v>1</v>
      </c>
      <c r="D36" s="18" t="s">
        <v>36</v>
      </c>
      <c r="E36" s="19"/>
      <c r="F36" s="20" t="s">
        <v>37</v>
      </c>
      <c r="G36" s="20" t="s">
        <v>38</v>
      </c>
      <c r="H36" s="20" t="s">
        <v>39</v>
      </c>
      <c r="I36" s="20" t="s">
        <v>40</v>
      </c>
      <c r="J36" s="56"/>
      <c r="K36" s="56"/>
      <c r="L36" s="68"/>
      <c r="M36" s="69"/>
      <c r="N36" s="69"/>
      <c r="O36" s="70"/>
      <c r="P36" s="75"/>
      <c r="Q36" s="76"/>
    </row>
    <row r="37" spans="1:17" x14ac:dyDescent="0.25">
      <c r="A37" s="53">
        <f t="shared" ref="A37:A38" si="5">IF(B37="FTG Pfungstadt",1,IF(B37="AC Altrip",2,IF(B37="AC Mutterstadt II",3,IF(B37="KSV Grünstadt II",4,IF(B37="TSG Hassloch",5,IF(B37="KSC 07 Schifferstadt II",6,IF(B37="AV 03 Speyer II",7,IF(B37="KSV Langen II",8,IF(B37="KG Kinds./Rod.",9,IF(B37="VFL Rodalben",10,IF(B37="TSG Kaiserslautern",11,IF(B37="AC Weisenau",12,IF(B37="ASC Zeilsheim",13,IF(B37="KSV Worms",14,IF(B37="KTH Ehrang",15,IF(B37="AC Heros Wemmetsweiler",16,IF(B37="AC Altrip II",17,IF(B37="KSV Hostenbach",18,))))))))))))))))))</f>
        <v>0</v>
      </c>
      <c r="B37" s="35" t="str">
        <f>Auslosung_RL_2324!H8</f>
        <v>KSC 07 Schifferstadt</v>
      </c>
      <c r="C37" s="22" t="s">
        <v>1</v>
      </c>
      <c r="D37" s="173" t="str">
        <f>Auslosung_RL_2324!J8</f>
        <v>KTH Ehrang I</v>
      </c>
      <c r="E37" s="175"/>
      <c r="F37" s="25" t="e">
        <f>VLOOKUP(J37,Wiegezeiten!$B$4:$E$21,3,FALSE)</f>
        <v>#N/A</v>
      </c>
      <c r="G37" s="26" t="e">
        <f>VLOOKUP(J37,Wiegezeiten!$B$4:$E$21,4,FALSE)</f>
        <v>#N/A</v>
      </c>
      <c r="H37" s="27"/>
      <c r="I37" s="29"/>
      <c r="J37" s="15">
        <f>IF(B37="FTG Pfungstadt",1,IF(B37="AC Altrip",2,IF(B37="AC Mutterstadt II",3,IF(B37="KSV Grünstadt II",4,IF(B37="TSG Hassloch",5,IF(B37="KSC 07 Schifferstadt II",6,IF(B37="AV 03 Speyer II",7,IF(B37="KSV Langen II",8,IF(B37="KG Kinds./Rod.",9,IF(B37="VFL Rodalben",10,IF(B37="TSG Kaiserslautern",11,IF(B37="AC Weisenau",12,IF(B37="ASC Zeilsheim",13,IF(B37="KSV Worms",14,IF(B37="KTH Ehrang I",15,IF(B37="AC Heros Wemmetsweiler",16,IF(B37="AC Altrip II",17,IF(B37="KSV Hostenbach",18,))))))))))))))))))</f>
        <v>0</v>
      </c>
      <c r="K37" s="15">
        <f>IF(D37="FTG Pfungstadt",1,IF(D37="AC Altrip",2,IF(D37="AC Mutterstadt II",3,IF(D37="KSV Grünstadt II",4,IF(D37="TSG Hassloch",5,IF(D37="KSC 07 Schifferstadt II",6,IF(D37="AV 03 Speyer II",7,IF(D37="KSV Langen II",8,IF(D37="KG Kinds./Rod.",9,IF(D37="VFL Rodalben",10,IF(D37="TSG Kaiserslautern",11,IF(D37="AC Weisenau",12,IF(D37="ASC Zeilsheim",13,IF(D37="KSV Worms",14,IF(D37="KTH Ehrang I",15,IF(D37="AC Heros Wemmetsweiler",16,IF(D37="AC Altrip II",17,IF(D37="KSV Hostenbach",18,))))))))))))))))))</f>
        <v>15</v>
      </c>
      <c r="L37" s="79"/>
      <c r="M37" s="65" t="s">
        <v>1</v>
      </c>
      <c r="N37" s="65"/>
      <c r="O37" s="66">
        <f>IF(L37&gt;N37,2,0)</f>
        <v>0</v>
      </c>
      <c r="P37" s="67" t="s">
        <v>1</v>
      </c>
      <c r="Q37" s="80">
        <f>IF(L37&lt;N37,2,0)</f>
        <v>0</v>
      </c>
    </row>
    <row r="38" spans="1:17" x14ac:dyDescent="0.25">
      <c r="A38" s="53">
        <f t="shared" si="5"/>
        <v>3</v>
      </c>
      <c r="B38" s="35" t="str">
        <f>Auslosung_RL_2324!H9</f>
        <v>AC Mutterstadt II</v>
      </c>
      <c r="C38" s="22" t="s">
        <v>1</v>
      </c>
      <c r="D38" s="173" t="str">
        <f>Auslosung_RL_2324!J9</f>
        <v>AV 03 Speyer II</v>
      </c>
      <c r="E38" s="175"/>
      <c r="F38" s="25" t="str">
        <f>VLOOKUP(J38,Wiegezeiten!$B$4:$E$21,3,FALSE)</f>
        <v>16.30 Uhr</v>
      </c>
      <c r="G38" s="26" t="str">
        <f>VLOOKUP(J38,Wiegezeiten!$B$4:$E$21,4,FALSE)</f>
        <v>17.30 Uhr</v>
      </c>
      <c r="H38" s="27"/>
      <c r="I38" s="27"/>
      <c r="J38" s="15">
        <f>IF(B38="FTG Pfungstadt",1,IF(B38="AC Altrip",2,IF(B38="AC Mutterstadt II",3,IF(B38="KSV Grünstadt II",4,IF(B38="TSG Hassloch",5,IF(B38="KSC 07 Schifferstadt II",6,IF(B38="AV 03 Speyer II",7,IF(B38="KSV Langen II",8,IF(B38="KG Kinds./Rod.",9,IF(B38="VFL Rodalben",10,IF(B38="TSG Kaiserslautern",11,IF(B38="AC Weisenau",12,IF(B38="ASC Zeilsheim",13,IF(B38="KSV Worms",14,IF(B38="KTH Ehrang I",15,IF(B38="AC Heros Wemmetsweiler",16,IF(B38="AC Altrip II",17,IF(B38="KSV Hostenbach",18,))))))))))))))))))</f>
        <v>3</v>
      </c>
      <c r="K38" s="15">
        <f>IF(D38="FTG Pfungstadt",1,IF(D38="AC Altrip",2,IF(D38="AC Mutterstadt II",3,IF(D38="KSV Grünstadt II",4,IF(D38="TSG Hassloch",5,IF(D38="KSC 07 Schifferstadt II",6,IF(D38="AV 03 Speyer II",7,IF(D38="KSV Langen II",8,IF(D38="KG Kinds./Rod.",9,IF(D38="VFL Rodalben",10,IF(D38="TSG Kaiserslautern",11,IF(D38="AC Weisenau",12,IF(D38="ASC Zeilsheim",13,IF(D38="KSV Worms",14,IF(D38="KTH Ehrang I",15,IF(D38="AC Heros Wemmetsweiler",16,IF(D38="AC Altrip II",17,IF(D38="KSV Hostenbach",18,))))))))))))))))))</f>
        <v>7</v>
      </c>
      <c r="L38" s="81"/>
      <c r="M38" s="62" t="s">
        <v>1</v>
      </c>
      <c r="N38" s="62"/>
      <c r="O38" s="63">
        <f>IF(L38&gt;N38,2,0)</f>
        <v>0</v>
      </c>
      <c r="P38" s="64" t="s">
        <v>1</v>
      </c>
      <c r="Q38" s="82">
        <f>IF(L38&lt;N38,2,0)</f>
        <v>0</v>
      </c>
    </row>
    <row r="39" spans="1:17" ht="13.8" thickBot="1" x14ac:dyDescent="0.3">
      <c r="A39" s="15"/>
      <c r="B39" s="21"/>
      <c r="C39" s="22" t="s">
        <v>1</v>
      </c>
      <c r="D39" s="23"/>
      <c r="E39" s="28"/>
      <c r="F39" s="25"/>
      <c r="G39" s="26"/>
      <c r="H39" s="29"/>
      <c r="I39" s="29"/>
      <c r="J39" s="57"/>
      <c r="K39" s="57"/>
      <c r="L39" s="83"/>
      <c r="M39" s="72"/>
      <c r="N39" s="72"/>
      <c r="O39" s="73"/>
      <c r="P39" s="74"/>
      <c r="Q39" s="84"/>
    </row>
    <row r="40" spans="1:17" ht="15.6" x14ac:dyDescent="0.3">
      <c r="A40" s="8" t="s">
        <v>48</v>
      </c>
      <c r="B40" s="9"/>
      <c r="C40" s="9"/>
      <c r="D40" s="10">
        <f>Auslosung_RL_2324!L6</f>
        <v>45332</v>
      </c>
      <c r="E40" s="9"/>
      <c r="F40" s="32"/>
      <c r="G40" s="33"/>
      <c r="H40" s="34"/>
      <c r="I40" s="34"/>
      <c r="L40" s="161" t="s">
        <v>48</v>
      </c>
      <c r="M40" s="162"/>
      <c r="N40" s="162"/>
      <c r="O40" s="162"/>
      <c r="P40" s="162"/>
      <c r="Q40" s="163"/>
    </row>
    <row r="41" spans="1:17" ht="14.4" thickBot="1" x14ac:dyDescent="0.3">
      <c r="A41" s="15"/>
      <c r="B41" s="16" t="s">
        <v>35</v>
      </c>
      <c r="C41" s="17" t="s">
        <v>1</v>
      </c>
      <c r="D41" s="18" t="s">
        <v>36</v>
      </c>
      <c r="E41" s="19"/>
      <c r="F41" s="20" t="s">
        <v>37</v>
      </c>
      <c r="G41" s="20" t="s">
        <v>38</v>
      </c>
      <c r="H41" s="20" t="s">
        <v>39</v>
      </c>
      <c r="I41" s="20" t="s">
        <v>40</v>
      </c>
      <c r="J41" s="56"/>
      <c r="K41" s="56"/>
      <c r="L41" s="68"/>
      <c r="M41" s="69"/>
      <c r="N41" s="69"/>
      <c r="O41" s="70"/>
      <c r="P41" s="75"/>
      <c r="Q41" s="76"/>
    </row>
    <row r="42" spans="1:17" x14ac:dyDescent="0.25">
      <c r="A42" s="53">
        <f t="shared" ref="A42:A43" si="6">IF(B42="FTG Pfungstadt",1,IF(B42="AC Altrip",2,IF(B42="AC Mutterstadt II",3,IF(B42="KSV Grünstadt II",4,IF(B42="TSG Hassloch",5,IF(B42="KSC 07 Schifferstadt II",6,IF(B42="AV 03 Speyer II",7,IF(B42="KSV Langen II",8,IF(B42="KG Kinds./Rod.",9,IF(B42="VFL Rodalben",10,IF(B42="TSG Kaiserslautern",11,IF(B42="AC Weisenau",12,IF(B42="ASC Zeilsheim",13,IF(B42="KSV Worms",14,IF(B42="KTH Ehrang",15,IF(B42="AC Heros Wemmetsweiler",16,IF(B42="AC Altrip II",17,IF(B42="KSV Hostenbach",18,))))))))))))))))))</f>
        <v>0</v>
      </c>
      <c r="B42" s="21" t="str">
        <f>Auslosung_RL_2324!L8</f>
        <v>KTH Ehrang I</v>
      </c>
      <c r="C42" s="22" t="s">
        <v>1</v>
      </c>
      <c r="D42" s="176" t="str">
        <f>Auslosung_RL_2324!N8</f>
        <v>AC Mutterstadt II</v>
      </c>
      <c r="E42" s="177"/>
      <c r="F42" s="25" t="str">
        <f>VLOOKUP(J42,Wiegezeiten!$B$4:$E$21,3,FALSE)</f>
        <v>18:00 Uhr</v>
      </c>
      <c r="G42" s="26" t="str">
        <f>VLOOKUP(J42,Wiegezeiten!$B$4:$E$21,4,FALSE)</f>
        <v>19:00 Uhr</v>
      </c>
      <c r="H42" s="29"/>
      <c r="I42" s="29"/>
      <c r="J42" s="15">
        <f>IF(B42="FTG Pfungstadt",1,IF(B42="AC Altrip",2,IF(B42="AC Mutterstadt II",3,IF(B42="KSV Grünstadt II",4,IF(B42="TSG Hassloch",5,IF(B42="KSC 07 Schifferstadt II",6,IF(B42="AV 03 Speyer II",7,IF(B42="KSV Langen II",8,IF(B42="KG Kinds./Rod.",9,IF(B42="VFL Rodalben",10,IF(B42="TSG Kaiserslautern",11,IF(B42="AC Weisenau",12,IF(B42="ASC Zeilsheim",13,IF(B42="KSV Worms",14,IF(B42="KTH Ehrang I",15,IF(B42="AC Heros Wemmetsweiler",16,IF(B42="AC Altrip II",17,IF(B42="KSV Hostenbach",18,))))))))))))))))))</f>
        <v>15</v>
      </c>
      <c r="K42" s="15">
        <f>IF(D42="FTG Pfungstadt",1,IF(D42="AC Altrip",2,IF(D42="AC Mutterstadt II",3,IF(D42="KSV Grünstadt II",4,IF(D42="TSG Hassloch",5,IF(D42="KSC 07 Schifferstadt II",6,IF(D42="AV 03 Speyer II",7,IF(D42="KSV Langen II",8,IF(D42="KG Kinds./Rod.",9,IF(D42="VFL Rodalben",10,IF(D42="TSG Kaiserslautern",11,IF(D42="AC Weisenau",12,IF(D42="ASC Zeilsheim",13,IF(D42="KSV Worms",14,IF(D42="KTH Ehrang I",15,IF(D42="AC Heros Wemmetsweiler",16,IF(D42="AC Altrip II",17,IF(D42="KSV Hostenbach",18,))))))))))))))))))</f>
        <v>3</v>
      </c>
      <c r="L42" s="79"/>
      <c r="M42" s="65" t="s">
        <v>1</v>
      </c>
      <c r="N42" s="65"/>
      <c r="O42" s="66">
        <f>IF(L42&gt;N42,2,0)</f>
        <v>0</v>
      </c>
      <c r="P42" s="67" t="s">
        <v>1</v>
      </c>
      <c r="Q42" s="80">
        <f>IF(L42&lt;N42,2,0)</f>
        <v>0</v>
      </c>
    </row>
    <row r="43" spans="1:17" x14ac:dyDescent="0.25">
      <c r="A43" s="53">
        <f t="shared" si="6"/>
        <v>7</v>
      </c>
      <c r="B43" s="21" t="str">
        <f>Auslosung_RL_2324!L9</f>
        <v>AV 03 Speyer II</v>
      </c>
      <c r="C43" s="22" t="s">
        <v>1</v>
      </c>
      <c r="D43" s="176" t="str">
        <f>Auslosung_RL_2324!N9</f>
        <v>KSV Grünstadt II</v>
      </c>
      <c r="E43" s="177"/>
      <c r="F43" s="25" t="str">
        <f>VLOOKUP(J43,Wiegezeiten!$B$4:$E$21,3,FALSE)</f>
        <v>18:00 Uhr</v>
      </c>
      <c r="G43" s="26" t="str">
        <f>VLOOKUP(J43,Wiegezeiten!$B$4:$E$21,4,FALSE)</f>
        <v>19:00 Uhr</v>
      </c>
      <c r="H43" s="27"/>
      <c r="I43" s="36"/>
      <c r="J43" s="15">
        <f>IF(B43="FTG Pfungstadt",1,IF(B43="AC Altrip",2,IF(B43="AC Mutterstadt II",3,IF(B43="KSV Grünstadt II",4,IF(B43="TSG Hassloch",5,IF(B43="KSC 07 Schifferstadt II",6,IF(B43="AV 03 Speyer II",7,IF(B43="KSV Langen II",8,IF(B43="KG Kinds./Rod.",9,IF(B43="VFL Rodalben",10,IF(B43="TSG Kaiserslautern",11,IF(B43="AC Weisenau",12,IF(B43="ASC Zeilsheim",13,IF(B43="KSV Worms",14,IF(B43="KTH Ehrang I",15,IF(B43="AC Heros Wemmetsweiler",16,IF(B43="AC Altrip II",17,IF(B43="KSV Hostenbach",18,))))))))))))))))))</f>
        <v>7</v>
      </c>
      <c r="K43" s="15">
        <f>IF(D43="FTG Pfungstadt",1,IF(D43="AC Altrip",2,IF(D43="AC Mutterstadt II",3,IF(D43="KSV Grünstadt II",4,IF(D43="TSG Hassloch",5,IF(D43="KSC 07 Schifferstadt II",6,IF(D43="AV 03 Speyer II",7,IF(D43="KSV Langen II",8,IF(D43="KG Kinds./Rod.",9,IF(D43="VFL Rodalben",10,IF(D43="TSG Kaiserslautern",11,IF(D43="AC Weisenau",12,IF(D43="ASC Zeilsheim",13,IF(D43="KSV Worms",14,IF(D43="KTH Ehrang I",15,IF(D43="AC Heros Wemmetsweiler",16,IF(D43="AC Altrip II",17,IF(D43="KSV Hostenbach",18,))))))))))))))))))</f>
        <v>4</v>
      </c>
      <c r="L43" s="81"/>
      <c r="M43" s="62" t="s">
        <v>1</v>
      </c>
      <c r="N43" s="62"/>
      <c r="O43" s="63">
        <f>IF(L43&gt;N43,2,0)</f>
        <v>0</v>
      </c>
      <c r="P43" s="64" t="s">
        <v>1</v>
      </c>
      <c r="Q43" s="82">
        <f>IF(L43&lt;N43,2,0)</f>
        <v>0</v>
      </c>
    </row>
    <row r="44" spans="1:17" ht="13.8" thickBot="1" x14ac:dyDescent="0.3">
      <c r="A44" s="15"/>
      <c r="B44" s="21"/>
      <c r="C44" s="22" t="s">
        <v>1</v>
      </c>
      <c r="D44" s="173"/>
      <c r="E44" s="174"/>
      <c r="F44" s="30"/>
      <c r="G44" s="26"/>
      <c r="H44" s="27"/>
      <c r="I44" s="27"/>
      <c r="J44" s="57"/>
      <c r="K44" s="57"/>
      <c r="L44" s="83"/>
      <c r="M44" s="72"/>
      <c r="N44" s="72"/>
      <c r="O44" s="73"/>
      <c r="P44" s="74"/>
      <c r="Q44" s="84"/>
    </row>
    <row r="45" spans="1:17" ht="15.6" x14ac:dyDescent="0.3">
      <c r="A45" s="8" t="s">
        <v>49</v>
      </c>
      <c r="B45" s="9"/>
      <c r="C45" s="9"/>
      <c r="D45" s="10">
        <f>Auslosung_RL_2324!P6</f>
        <v>45353</v>
      </c>
      <c r="E45" s="9"/>
      <c r="F45" s="32"/>
      <c r="G45" s="33"/>
      <c r="H45" s="34"/>
      <c r="I45" s="34"/>
      <c r="L45" s="161" t="s">
        <v>49</v>
      </c>
      <c r="M45" s="162"/>
      <c r="N45" s="162"/>
      <c r="O45" s="162"/>
      <c r="P45" s="162"/>
      <c r="Q45" s="163"/>
    </row>
    <row r="46" spans="1:17" ht="14.4" thickBot="1" x14ac:dyDescent="0.3">
      <c r="A46" s="15"/>
      <c r="B46" s="16" t="s">
        <v>35</v>
      </c>
      <c r="C46" s="17" t="s">
        <v>1</v>
      </c>
      <c r="D46" s="18" t="s">
        <v>36</v>
      </c>
      <c r="E46" s="19"/>
      <c r="F46" s="20" t="s">
        <v>37</v>
      </c>
      <c r="G46" s="20" t="s">
        <v>38</v>
      </c>
      <c r="H46" s="20" t="s">
        <v>39</v>
      </c>
      <c r="I46" s="20" t="s">
        <v>40</v>
      </c>
      <c r="J46" s="56"/>
      <c r="K46" s="56"/>
      <c r="L46" s="68"/>
      <c r="M46" s="69"/>
      <c r="N46" s="69"/>
      <c r="O46" s="70"/>
      <c r="P46" s="75"/>
      <c r="Q46" s="76"/>
    </row>
    <row r="47" spans="1:17" x14ac:dyDescent="0.25">
      <c r="A47" s="53">
        <f t="shared" ref="A47:A48" si="7">IF(B47="FTG Pfungstadt",1,IF(B47="AC Altrip",2,IF(B47="AC Mutterstadt II",3,IF(B47="KSV Grünstadt II",4,IF(B47="TSG Hassloch",5,IF(B47="KSC 07 Schifferstadt II",6,IF(B47="AV 03 Speyer II",7,IF(B47="KSV Langen II",8,IF(B47="KG Kinds./Rod.",9,IF(B47="VFL Rodalben",10,IF(B47="TSG Kaiserslautern",11,IF(B47="AC Weisenau",12,IF(B47="ASC Zeilsheim",13,IF(B47="KSV Worms",14,IF(B47="KTH Ehrang",15,IF(B47="AC Heros Wemmetsweiler",16,IF(B47="AC Altrip II",17,IF(B47="KSV Hostenbach",18,))))))))))))))))))</f>
        <v>3</v>
      </c>
      <c r="B47" s="35" t="str">
        <f>Auslosung_RL_2324!P8</f>
        <v>AC Mutterstadt II</v>
      </c>
      <c r="C47" s="22" t="s">
        <v>1</v>
      </c>
      <c r="D47" s="173" t="str">
        <f>Auslosung_RL_2324!R8</f>
        <v>KSC 07 Schifferstadt</v>
      </c>
      <c r="E47" s="174"/>
      <c r="F47" s="25" t="str">
        <f>VLOOKUP(J47,Wiegezeiten!$B$4:$E$21,3,FALSE)</f>
        <v>16.30 Uhr</v>
      </c>
      <c r="G47" s="26" t="str">
        <f>VLOOKUP(J47,Wiegezeiten!$B$4:$E$21,4,FALSE)</f>
        <v>17.30 Uhr</v>
      </c>
      <c r="H47" s="27"/>
      <c r="I47" s="27"/>
      <c r="J47" s="15">
        <f>IF(B47="FTG Pfungstadt",1,IF(B47="AC Altrip",2,IF(B47="AC Mutterstadt II",3,IF(B47="KSV Grünstadt II",4,IF(B47="TSG Hassloch",5,IF(B47="KSC 07 Schifferstadt II",6,IF(B47="AV 03 Speyer II",7,IF(B47="KSV Langen II",8,IF(B47="KG Kinds./Rod.",9,IF(B47="VFL Rodalben",10,IF(B47="TSG Kaiserslautern",11,IF(B47="AC Weisenau",12,IF(B47="ASC Zeilsheim",13,IF(B47="KSV Worms",14,IF(B47="KTH Ehrang I",15,IF(B47="AC Heros Wemmetsweiler",16,IF(B47="AC Altrip II",17,IF(B47="KSV Hostenbach",18,))))))))))))))))))</f>
        <v>3</v>
      </c>
      <c r="K47" s="15">
        <f>IF(D47="FTG Pfungstadt",1,IF(D47="AC Altrip",2,IF(D47="AC Mutterstadt II",3,IF(D47="KSV Grünstadt II",4,IF(D47="TSG Hassloch",5,IF(D47="KSC 07 Schifferstadt II",6,IF(D47="AV 03 Speyer II",7,IF(D47="KSV Langen II",8,IF(D47="KG Kinds./Rod.",9,IF(D47="VFL Rodalben",10,IF(D47="TSG Kaiserslautern",11,IF(D47="AC Weisenau",12,IF(D47="ASC Zeilsheim",13,IF(D47="KSV Worms",14,IF(D47="KTH Ehrang I",15,IF(D47="AC Heros Wemmetsweiler",16,IF(D47="AC Altrip II",17,IF(D47="KSV Hostenbach",18,))))))))))))))))))</f>
        <v>0</v>
      </c>
      <c r="L47" s="79"/>
      <c r="M47" s="65" t="s">
        <v>1</v>
      </c>
      <c r="N47" s="65"/>
      <c r="O47" s="66">
        <f>IF(L47&gt;N47,2,0)</f>
        <v>0</v>
      </c>
      <c r="P47" s="67" t="s">
        <v>1</v>
      </c>
      <c r="Q47" s="80">
        <f>IF(L47&lt;N47,2,0)</f>
        <v>0</v>
      </c>
    </row>
    <row r="48" spans="1:17" x14ac:dyDescent="0.25">
      <c r="A48" s="53">
        <f t="shared" si="7"/>
        <v>4</v>
      </c>
      <c r="B48" s="35" t="str">
        <f>Auslosung_RL_2324!P9</f>
        <v>KSV Grünstadt II</v>
      </c>
      <c r="C48" s="22" t="s">
        <v>1</v>
      </c>
      <c r="D48" s="173" t="str">
        <f>Auslosung_RL_2324!R9</f>
        <v>KTH Ehrang I</v>
      </c>
      <c r="E48" s="174"/>
      <c r="F48" s="25" t="str">
        <f>VLOOKUP(J48,Wiegezeiten!$B$4:$E$21,3,FALSE)</f>
        <v>14:30 Uhr</v>
      </c>
      <c r="G48" s="26" t="str">
        <f>VLOOKUP(J48,Wiegezeiten!$B$4:$E$21,4,FALSE)</f>
        <v>15:30 Uhr</v>
      </c>
      <c r="H48" s="29"/>
      <c r="I48" s="36"/>
      <c r="J48" s="15">
        <f>IF(B48="FTG Pfungstadt",1,IF(B48="AC Altrip",2,IF(B48="AC Mutterstadt II",3,IF(B48="KSV Grünstadt II",4,IF(B48="TSG Hassloch",5,IF(B48="KSC 07 Schifferstadt II",6,IF(B48="AV 03 Speyer II",7,IF(B48="KSV Langen II",8,IF(B48="KG Kinds./Rod.",9,IF(B48="VFL Rodalben",10,IF(B48="TSG Kaiserslautern",11,IF(B48="AC Weisenau",12,IF(B48="ASC Zeilsheim",13,IF(B48="KSV Worms",14,IF(B48="KTH Ehrang I",15,IF(B48="AC Heros Wemmetsweiler",16,IF(B48="AC Altrip II",17,IF(B48="KSV Hostenbach",18,))))))))))))))))))</f>
        <v>4</v>
      </c>
      <c r="K48" s="15">
        <f>IF(D48="FTG Pfungstadt",1,IF(D48="AC Altrip",2,IF(D48="AC Mutterstadt II",3,IF(D48="KSV Grünstadt II",4,IF(D48="TSG Hassloch",5,IF(D48="KSC 07 Schifferstadt II",6,IF(D48="AV 03 Speyer II",7,IF(D48="KSV Langen II",8,IF(D48="KG Kinds./Rod.",9,IF(D48="VFL Rodalben",10,IF(D48="TSG Kaiserslautern",11,IF(D48="AC Weisenau",12,IF(D48="ASC Zeilsheim",13,IF(D48="KSV Worms",14,IF(D48="KTH Ehrang I",15,IF(D48="AC Heros Wemmetsweiler",16,IF(D48="AC Altrip II",17,IF(D48="KSV Hostenbach",18,))))))))))))))))))</f>
        <v>15</v>
      </c>
      <c r="L48" s="81"/>
      <c r="M48" s="62" t="s">
        <v>1</v>
      </c>
      <c r="N48" s="62"/>
      <c r="O48" s="63">
        <f>IF(L48&gt;N48,2,0)</f>
        <v>0</v>
      </c>
      <c r="P48" s="64" t="s">
        <v>1</v>
      </c>
      <c r="Q48" s="82">
        <f>IF(L48&lt;N48,2,0)</f>
        <v>0</v>
      </c>
    </row>
    <row r="49" spans="1:17" ht="13.8" thickBot="1" x14ac:dyDescent="0.3">
      <c r="A49" s="15"/>
      <c r="B49" s="35"/>
      <c r="C49" s="22" t="s">
        <v>1</v>
      </c>
      <c r="D49" s="173"/>
      <c r="E49" s="174"/>
      <c r="F49" s="30"/>
      <c r="G49" s="26"/>
      <c r="H49" s="27"/>
      <c r="I49" s="27"/>
      <c r="J49" s="57"/>
      <c r="K49" s="57"/>
      <c r="L49" s="83"/>
      <c r="M49" s="72"/>
      <c r="N49" s="72"/>
      <c r="O49" s="73"/>
      <c r="P49" s="74"/>
      <c r="Q49" s="84"/>
    </row>
    <row r="50" spans="1:17" ht="15.6" x14ac:dyDescent="0.3">
      <c r="A50" s="8" t="s">
        <v>50</v>
      </c>
      <c r="B50" s="9"/>
      <c r="C50" s="9"/>
      <c r="D50" s="10">
        <f>Auslosung_RL_2324!T6</f>
        <v>45367</v>
      </c>
      <c r="E50" s="9"/>
      <c r="F50" s="32"/>
      <c r="G50" s="33"/>
      <c r="H50" s="34"/>
      <c r="I50" s="34"/>
      <c r="L50" s="161" t="s">
        <v>50</v>
      </c>
      <c r="M50" s="162"/>
      <c r="N50" s="162"/>
      <c r="O50" s="162"/>
      <c r="P50" s="162"/>
      <c r="Q50" s="163"/>
    </row>
    <row r="51" spans="1:17" ht="14.4" thickBot="1" x14ac:dyDescent="0.3">
      <c r="A51" s="15"/>
      <c r="B51" s="16" t="s">
        <v>35</v>
      </c>
      <c r="C51" s="17" t="s">
        <v>1</v>
      </c>
      <c r="D51" s="18" t="s">
        <v>36</v>
      </c>
      <c r="E51" s="19"/>
      <c r="F51" s="20" t="s">
        <v>37</v>
      </c>
      <c r="G51" s="20" t="s">
        <v>38</v>
      </c>
      <c r="H51" s="20" t="s">
        <v>39</v>
      </c>
      <c r="I51" s="20" t="s">
        <v>40</v>
      </c>
      <c r="J51" s="56"/>
      <c r="K51" s="56"/>
      <c r="L51" s="68"/>
      <c r="M51" s="69"/>
      <c r="N51" s="69"/>
      <c r="O51" s="70"/>
      <c r="P51" s="78"/>
      <c r="Q51" s="76"/>
    </row>
    <row r="52" spans="1:17" x14ac:dyDescent="0.25">
      <c r="A52" s="53">
        <f t="shared" ref="A52:A53" si="8">IF(B52="FTG Pfungstadt",1,IF(B52="AC Altrip",2,IF(B52="AC Mutterstadt II",3,IF(B52="KSV Grünstadt II",4,IF(B52="TSG Hassloch",5,IF(B52="KSC 07 Schifferstadt II",6,IF(B52="AV 03 Speyer II",7,IF(B52="KSV Langen II",8,IF(B52="KG Kinds./Rod.",9,IF(B52="VFL Rodalben",10,IF(B52="TSG Kaiserslautern",11,IF(B52="AC Weisenau",12,IF(B52="ASC Zeilsheim",13,IF(B52="KSV Worms",14,IF(B52="KTH Ehrang",15,IF(B52="AC Heros Wemmetsweiler",16,IF(B52="AC Altrip II",17,IF(B52="KSV Hostenbach",18,))))))))))))))))))</f>
        <v>0</v>
      </c>
      <c r="B52" s="35" t="str">
        <f>Auslosung_RL_2324!T8</f>
        <v>KSC 07 Schifferstadt</v>
      </c>
      <c r="C52" s="22" t="s">
        <v>1</v>
      </c>
      <c r="D52" s="173" t="str">
        <f>Auslosung_RL_2324!V8</f>
        <v>KSV Grünstadt II</v>
      </c>
      <c r="E52" s="174"/>
      <c r="F52" s="25" t="e">
        <f>VLOOKUP(J52,Wiegezeiten!$B$4:$E$21,3,FALSE)</f>
        <v>#N/A</v>
      </c>
      <c r="G52" s="26" t="e">
        <f>VLOOKUP(J52,Wiegezeiten!$B$4:$E$21,4,FALSE)</f>
        <v>#N/A</v>
      </c>
      <c r="H52" s="26"/>
      <c r="I52" s="29"/>
      <c r="J52" s="15">
        <f>IF(B52="FTG Pfungstadt",1,IF(B52="AC Altrip",2,IF(B52="AC Mutterstadt II",3,IF(B52="KSV Grünstadt II",4,IF(B52="TSG Hassloch",5,IF(B52="KSC 07 Schifferstadt II",6,IF(B52="AV 03 Speyer II",7,IF(B52="KSV Langen II",8,IF(B52="KG Kinds./Rod.",9,IF(B52="VFL Rodalben",10,IF(B52="TSG Kaiserslautern",11,IF(B52="AC Weisenau",12,IF(B52="ASC Zeilsheim",13,IF(B52="KSV Worms",14,IF(B52="KTH Ehrang I",15,IF(B52="AC Heros Wemmetsweiler",16,IF(B52="AC Altrip II",17,IF(B52="KSV Hostenbach",18,))))))))))))))))))</f>
        <v>0</v>
      </c>
      <c r="K52" s="15">
        <f>IF(D52="FTG Pfungstadt",1,IF(D52="AC Altrip",2,IF(D52="AC Mutterstadt II",3,IF(D52="KSV Grünstadt II",4,IF(D52="TSG Hassloch",5,IF(D52="KSC 07 Schifferstadt II",6,IF(D52="AV 03 Speyer II",7,IF(D52="KSV Langen II",8,IF(D52="KG Kinds./Rod.",9,IF(D52="VFL Rodalben",10,IF(D52="TSG Kaiserslautern",11,IF(D52="AC Weisenau",12,IF(D52="ASC Zeilsheim",13,IF(D52="KSV Worms",14,IF(D52="KTH Ehrang I",15,IF(D52="AC Heros Wemmetsweiler",16,IF(D52="AC Altrip II",17,IF(D52="KSV Hostenbach",18,))))))))))))))))))</f>
        <v>4</v>
      </c>
      <c r="L52" s="79"/>
      <c r="M52" s="65" t="s">
        <v>1</v>
      </c>
      <c r="N52" s="65"/>
      <c r="O52" s="66">
        <f>IF(L52&gt;N52,2,0)</f>
        <v>0</v>
      </c>
      <c r="P52" s="67" t="s">
        <v>1</v>
      </c>
      <c r="Q52" s="80">
        <f>IF(L52&lt;N52,2,0)</f>
        <v>0</v>
      </c>
    </row>
    <row r="53" spans="1:17" x14ac:dyDescent="0.25">
      <c r="A53" s="53">
        <f t="shared" si="8"/>
        <v>0</v>
      </c>
      <c r="B53" s="35" t="str">
        <f>Auslosung_RL_2324!T9</f>
        <v>KTH Ehrang I</v>
      </c>
      <c r="C53" s="22" t="s">
        <v>1</v>
      </c>
      <c r="D53" s="173" t="str">
        <f>Auslosung_RL_2324!V9</f>
        <v>AV 03 Speyer II</v>
      </c>
      <c r="E53" s="174"/>
      <c r="F53" s="25" t="str">
        <f>VLOOKUP(J53,Wiegezeiten!$B$4:$E$21,3,FALSE)</f>
        <v>18:00 Uhr</v>
      </c>
      <c r="G53" s="26" t="str">
        <f>VLOOKUP(J53,Wiegezeiten!$B$4:$E$21,4,FALSE)</f>
        <v>19:00 Uhr</v>
      </c>
      <c r="H53" s="26"/>
      <c r="I53" s="27"/>
      <c r="J53" s="15">
        <f>IF(B53="FTG Pfungstadt",1,IF(B53="AC Altrip",2,IF(B53="AC Mutterstadt II",3,IF(B53="KSV Grünstadt II",4,IF(B53="TSG Hassloch",5,IF(B53="KSC 07 Schifferstadt II",6,IF(B53="AV 03 Speyer II",7,IF(B53="KSV Langen II",8,IF(B53="KG Kinds./Rod.",9,IF(B53="VFL Rodalben",10,IF(B53="TSG Kaiserslautern",11,IF(B53="AC Weisenau",12,IF(B53="ASC Zeilsheim",13,IF(B53="KSV Worms",14,IF(B53="KTH Ehrang I",15,IF(B53="AC Heros Wemmetsweiler",16,IF(B53="AC Altrip II",17,IF(B53="KSV Hostenbach",18,))))))))))))))))))</f>
        <v>15</v>
      </c>
      <c r="K53" s="15">
        <f>IF(D53="FTG Pfungstadt",1,IF(D53="AC Altrip",2,IF(D53="AC Mutterstadt II",3,IF(D53="KSV Grünstadt II",4,IF(D53="TSG Hassloch",5,IF(D53="KSC 07 Schifferstadt II",6,IF(D53="AV 03 Speyer II",7,IF(D53="KSV Langen II",8,IF(D53="KG Kinds./Rod.",9,IF(D53="VFL Rodalben",10,IF(D53="TSG Kaiserslautern",11,IF(D53="AC Weisenau",12,IF(D53="ASC Zeilsheim",13,IF(D53="KSV Worms",14,IF(D53="KTH Ehrang I",15,IF(D53="AC Heros Wemmetsweiler",16,IF(D53="AC Altrip II",17,IF(D53="KSV Hostenbach",18,))))))))))))))))))</f>
        <v>7</v>
      </c>
      <c r="L53" s="81"/>
      <c r="M53" s="62" t="s">
        <v>1</v>
      </c>
      <c r="N53" s="62"/>
      <c r="O53" s="63">
        <f>IF(L53&gt;N53,2,0)</f>
        <v>0</v>
      </c>
      <c r="P53" s="64" t="s">
        <v>1</v>
      </c>
      <c r="Q53" s="82">
        <f>IF(L53&lt;N53,2,0)</f>
        <v>0</v>
      </c>
    </row>
    <row r="54" spans="1:17" ht="13.8" thickBot="1" x14ac:dyDescent="0.3">
      <c r="A54" s="39"/>
      <c r="B54" s="21"/>
      <c r="C54" s="22" t="s">
        <v>1</v>
      </c>
      <c r="D54" s="23"/>
      <c r="E54" s="28"/>
      <c r="F54" s="25"/>
      <c r="G54" s="26"/>
      <c r="H54" s="26"/>
      <c r="I54" s="29"/>
      <c r="J54" s="57"/>
      <c r="K54" s="57"/>
      <c r="L54" s="68"/>
      <c r="M54" s="69"/>
      <c r="N54" s="69"/>
      <c r="O54" s="70"/>
      <c r="P54" s="78"/>
      <c r="Q54" s="76"/>
    </row>
    <row r="55" spans="1:17" x14ac:dyDescent="0.25">
      <c r="A55" s="19"/>
      <c r="B55" s="59"/>
      <c r="C55" s="60"/>
      <c r="D55" s="19"/>
      <c r="E55" s="19"/>
      <c r="F55" s="86"/>
      <c r="G55" s="87"/>
      <c r="H55" s="87"/>
      <c r="I55" s="88"/>
      <c r="J55" s="57"/>
      <c r="K55" s="57"/>
      <c r="P55" s="89"/>
    </row>
    <row r="56" spans="1:17" x14ac:dyDescent="0.25">
      <c r="A56" s="19"/>
      <c r="B56" s="59"/>
      <c r="C56" s="60"/>
      <c r="D56" s="19"/>
      <c r="E56" s="19"/>
      <c r="F56" s="86"/>
      <c r="G56" s="87"/>
      <c r="H56" s="87"/>
      <c r="I56" s="88"/>
      <c r="J56" s="57"/>
      <c r="K56" s="57"/>
      <c r="P56" s="89"/>
    </row>
    <row r="57" spans="1:17" x14ac:dyDescent="0.25">
      <c r="I57" s="19" t="s">
        <v>58</v>
      </c>
      <c r="L57" s="159" t="s">
        <v>67</v>
      </c>
      <c r="M57" s="159"/>
      <c r="N57" s="159"/>
      <c r="O57" s="159" t="s">
        <v>66</v>
      </c>
      <c r="P57" s="160"/>
      <c r="Q57" s="160"/>
    </row>
    <row r="58" spans="1:17" x14ac:dyDescent="0.25">
      <c r="L58" s="60">
        <f>SUMIF($J$7:$J$53,3,$L$7:$L$53)+SUMIF($K$7:$K$53,3,$N$7:$N$53)</f>
        <v>0</v>
      </c>
      <c r="M58" s="60" t="s">
        <v>1</v>
      </c>
      <c r="N58" s="60">
        <f>SUMIF($J$7:$J$53,3,$N$7:$N$53)+SUMIF($K$7:$K$53,3,$L$7:$L$53)</f>
        <v>0</v>
      </c>
      <c r="O58" s="60">
        <f>SUMIF($J$7:$J$53,3,$O$7:$O$53)+SUMIF($K$7:$K$53,3,$Q$7:$Q$53)</f>
        <v>0</v>
      </c>
      <c r="P58" s="60" t="s">
        <v>1</v>
      </c>
      <c r="Q58" s="60">
        <f>SUMIF($J$7:$J$53,3,$Q$7:$Q$53)+SUMIF($K$7:$K$53,3,$O$7:$O$53)</f>
        <v>0</v>
      </c>
    </row>
    <row r="59" spans="1:17" x14ac:dyDescent="0.25">
      <c r="L59" s="60">
        <f>SUMIF($J$7:$J$53,18,$L$7:$L$53)+SUMIF($K$7:$K$53,18,$N$7:$N$53)</f>
        <v>0</v>
      </c>
      <c r="M59" s="60" t="s">
        <v>1</v>
      </c>
      <c r="N59" s="60">
        <f>SUMIF($J$7:$J$53,18,$N$7:$N$53)+SUMIF($K$7:$K$53,18,$L$7:$L$53)</f>
        <v>0</v>
      </c>
      <c r="O59" s="60">
        <f>SUMIF($J$7:$J$53,18,$O$7:$O$53)+SUMIF($K$7:$K$53,18,$Q$7:$Q$53)</f>
        <v>0</v>
      </c>
      <c r="P59" s="60" t="s">
        <v>1</v>
      </c>
      <c r="Q59" s="60">
        <f>SUMIF($J$7:$J$53,18,$Q$7:$Q$53)+SUMIF($K$7:$K$53,18,$O$7:$O$53)</f>
        <v>0</v>
      </c>
    </row>
    <row r="60" spans="1:17" x14ac:dyDescent="0.25">
      <c r="L60" s="60">
        <f>SUMIF($J$7:$J$53,13,$L$7:$L$53)+SUMIF($K$7:$K$53,13,$N$7:$N$53)</f>
        <v>0</v>
      </c>
      <c r="M60" s="60" t="s">
        <v>1</v>
      </c>
      <c r="N60" s="60">
        <f>SUMIF($J$7:$J$53,13,$N$7:$N$53)+SUMIF($K$7:$K$53,13,$L$7:$L$53)</f>
        <v>0</v>
      </c>
      <c r="O60" s="60">
        <f>SUMIF($J$7:$J$53,13,$O$7:$O$53)+SUMIF($K$7:$K$53,13,$Q$7:$Q$53)</f>
        <v>0</v>
      </c>
      <c r="P60" s="60" t="s">
        <v>1</v>
      </c>
      <c r="Q60" s="60">
        <f>SUMIF($J$7:$J$53,13,$Q$7:$Q$53)+SUMIF($K$7:$K$53,13,$O$7:$O$53)</f>
        <v>0</v>
      </c>
    </row>
    <row r="61" spans="1:17" x14ac:dyDescent="0.25">
      <c r="L61" s="60">
        <f>SUMIF($J$7:$J$53,1,$L$7:$L$53)+SUMIF($K$7:$K$53,1,$N$7:$N$53)</f>
        <v>0</v>
      </c>
      <c r="M61" s="60" t="s">
        <v>1</v>
      </c>
      <c r="N61" s="60">
        <f>SUMIF($J$7:$J$53,1,$N$7:$N$53)+SUMIF($K$7:$K$53,1,$L$7:$L$53)</f>
        <v>0</v>
      </c>
      <c r="O61" s="60">
        <f>SUMIF($J$7:$J$53,1,$O$7:$O$53)+SUMIF($K$7:$K$53,1,$Q$7:$Q$53)</f>
        <v>0</v>
      </c>
      <c r="P61" s="60" t="s">
        <v>1</v>
      </c>
      <c r="Q61" s="60">
        <f>SUMIF($J$7:$J$53,1,$Q$7:$Q$53)+SUMIF($K$7:$K$53,1,$O$7:$O$53)</f>
        <v>0</v>
      </c>
    </row>
    <row r="62" spans="1:17" x14ac:dyDescent="0.25">
      <c r="L62" s="60">
        <f>SUMIF($J$7:$J$53,9,$L$7:$L$53)+SUMIF($K$7:$K$53,9,$N$7:$N$53)</f>
        <v>0</v>
      </c>
      <c r="M62" s="60" t="s">
        <v>1</v>
      </c>
      <c r="N62" s="60">
        <f>SUMIF($J$7:$J$53,9,$N$7:$N$53)+SUMIF($K$7:$K$53,9,$L$7:$L$53)</f>
        <v>0</v>
      </c>
      <c r="O62" s="60">
        <f>SUMIF($J$7:$J$53,9,$O$7:$O$53)+SUMIF($K$7:$K$53,9,$Q$7:$Q$53)</f>
        <v>0</v>
      </c>
      <c r="P62" s="60" t="s">
        <v>1</v>
      </c>
      <c r="Q62" s="60">
        <f>SUMIF($J$7:$J$53,9,$Q$7:$Q$53)+SUMIF($K$7:$K$53,9,$O$7:$O$53)</f>
        <v>0</v>
      </c>
    </row>
  </sheetData>
  <mergeCells count="40">
    <mergeCell ref="L10:Q10"/>
    <mergeCell ref="L5:Q5"/>
    <mergeCell ref="D49:E49"/>
    <mergeCell ref="D52:E52"/>
    <mergeCell ref="D13:E13"/>
    <mergeCell ref="D18:E18"/>
    <mergeCell ref="D19:E19"/>
    <mergeCell ref="D22:E22"/>
    <mergeCell ref="D24:E24"/>
    <mergeCell ref="D17:E17"/>
    <mergeCell ref="D23:E23"/>
    <mergeCell ref="D12:E12"/>
    <mergeCell ref="L15:Q15"/>
    <mergeCell ref="L20:Q20"/>
    <mergeCell ref="L25:Q25"/>
    <mergeCell ref="L30:Q30"/>
    <mergeCell ref="D53:E53"/>
    <mergeCell ref="D27:E27"/>
    <mergeCell ref="D28:E28"/>
    <mergeCell ref="D32:E32"/>
    <mergeCell ref="D34:E34"/>
    <mergeCell ref="D37:E37"/>
    <mergeCell ref="D38:E38"/>
    <mergeCell ref="D33:E33"/>
    <mergeCell ref="D42:E42"/>
    <mergeCell ref="D48:E48"/>
    <mergeCell ref="D43:E43"/>
    <mergeCell ref="D44:E44"/>
    <mergeCell ref="D47:E47"/>
    <mergeCell ref="A1:I1"/>
    <mergeCell ref="A2:I2"/>
    <mergeCell ref="A3:I3"/>
    <mergeCell ref="A4:I4"/>
    <mergeCell ref="D9:E9"/>
    <mergeCell ref="L57:N57"/>
    <mergeCell ref="O57:Q57"/>
    <mergeCell ref="L35:Q35"/>
    <mergeCell ref="L40:Q40"/>
    <mergeCell ref="L45:Q45"/>
    <mergeCell ref="L50:Q50"/>
  </mergeCells>
  <pageMargins left="0.70866141732283472" right="0.70866141732283472" top="0.78740157480314965" bottom="0.78740157480314965" header="0.31496062992125984" footer="0.31496062992125984"/>
  <pageSetup paperSize="9" scale="7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B0A77-D242-4802-AA71-60F8A583A8A0}">
  <dimension ref="A1:N9"/>
  <sheetViews>
    <sheetView zoomScale="110" zoomScaleNormal="110" workbookViewId="0">
      <selection activeCell="D6" sqref="D6:N6"/>
    </sheetView>
  </sheetViews>
  <sheetFormatPr baseColWidth="10" defaultRowHeight="13.8" x14ac:dyDescent="0.25"/>
  <cols>
    <col min="1" max="1" width="2.09765625" bestFit="1" customWidth="1"/>
    <col min="2" max="2" width="24.19921875" bestFit="1" customWidth="1"/>
    <col min="4" max="4" width="12.69921875" bestFit="1" customWidth="1"/>
    <col min="5" max="5" width="1.5" bestFit="1" customWidth="1"/>
    <col min="6" max="6" width="24.19921875" bestFit="1" customWidth="1"/>
    <col min="7" max="7" width="1.5" customWidth="1"/>
    <col min="8" max="8" width="24.19921875" bestFit="1" customWidth="1"/>
    <col min="9" max="9" width="1.5" bestFit="1" customWidth="1"/>
    <col min="10" max="10" width="12.69921875" bestFit="1" customWidth="1"/>
    <col min="11" max="11" width="1.69921875" customWidth="1"/>
    <col min="12" max="12" width="24.19921875" bestFit="1" customWidth="1"/>
    <col min="13" max="13" width="1.5" customWidth="1"/>
    <col min="14" max="14" width="24.19921875" bestFit="1" customWidth="1"/>
  </cols>
  <sheetData>
    <row r="1" spans="1:14" x14ac:dyDescent="0.25">
      <c r="D1" s="151">
        <v>45185</v>
      </c>
      <c r="E1" s="152"/>
      <c r="F1" s="152"/>
      <c r="H1" s="151">
        <v>45213</v>
      </c>
      <c r="I1" s="152"/>
      <c r="J1" s="152"/>
      <c r="L1" s="151">
        <v>45241</v>
      </c>
      <c r="M1" s="152"/>
      <c r="N1" s="152"/>
    </row>
    <row r="2" spans="1:14" ht="14.4" thickBot="1" x14ac:dyDescent="0.3">
      <c r="D2" s="150" t="s">
        <v>2</v>
      </c>
      <c r="E2" s="150"/>
      <c r="F2" s="150"/>
      <c r="H2" s="150" t="s">
        <v>3</v>
      </c>
      <c r="I2" s="150"/>
      <c r="J2" s="150"/>
      <c r="L2" s="150" t="s">
        <v>4</v>
      </c>
      <c r="M2" s="150"/>
      <c r="N2" s="150"/>
    </row>
    <row r="3" spans="1:14" x14ac:dyDescent="0.25">
      <c r="A3">
        <v>1</v>
      </c>
      <c r="B3" s="96" t="s">
        <v>18</v>
      </c>
      <c r="D3" s="1" t="str">
        <f>B3</f>
        <v>AC Weisenau</v>
      </c>
      <c r="E3" s="1" t="s">
        <v>1</v>
      </c>
      <c r="F3" s="1" t="str">
        <f>B4</f>
        <v>AC Heros Wemmetsweiler</v>
      </c>
      <c r="H3" s="1" t="str">
        <f>B4</f>
        <v>AC Heros Wemmetsweiler</v>
      </c>
      <c r="I3" s="1" t="s">
        <v>1</v>
      </c>
      <c r="J3" s="1" t="str">
        <f>B5</f>
        <v>TSG Haßloch</v>
      </c>
      <c r="L3" s="1" t="str">
        <f>B3</f>
        <v>AC Weisenau</v>
      </c>
      <c r="M3" s="1" t="s">
        <v>1</v>
      </c>
      <c r="N3" s="1" t="str">
        <f>B5</f>
        <v>TSG Haßloch</v>
      </c>
    </row>
    <row r="4" spans="1:14" x14ac:dyDescent="0.25">
      <c r="A4">
        <v>2</v>
      </c>
      <c r="B4" t="s">
        <v>25</v>
      </c>
      <c r="D4" s="1" t="str">
        <f>B5</f>
        <v>TSG Haßloch</v>
      </c>
      <c r="E4" s="1" t="s">
        <v>1</v>
      </c>
      <c r="F4" s="1" t="str">
        <f>B6</f>
        <v>TSG Kaiserslautern</v>
      </c>
      <c r="H4" s="1" t="str">
        <f>B6</f>
        <v>TSG Kaiserslautern</v>
      </c>
      <c r="I4" s="1" t="s">
        <v>1</v>
      </c>
      <c r="J4" s="1" t="str">
        <f>B3</f>
        <v>AC Weisenau</v>
      </c>
      <c r="L4" s="1" t="str">
        <f>B4</f>
        <v>AC Heros Wemmetsweiler</v>
      </c>
      <c r="M4" s="1" t="s">
        <v>1</v>
      </c>
      <c r="N4" s="1" t="str">
        <f>B6</f>
        <v>TSG Kaiserslautern</v>
      </c>
    </row>
    <row r="5" spans="1:14" x14ac:dyDescent="0.25">
      <c r="A5">
        <v>3</v>
      </c>
      <c r="B5" t="s">
        <v>17</v>
      </c>
    </row>
    <row r="6" spans="1:14" x14ac:dyDescent="0.25">
      <c r="A6">
        <v>4</v>
      </c>
      <c r="B6" t="s">
        <v>20</v>
      </c>
      <c r="D6" s="151">
        <v>45269</v>
      </c>
      <c r="E6" s="152"/>
      <c r="F6" s="152"/>
      <c r="H6" s="151">
        <v>45318</v>
      </c>
      <c r="I6" s="152"/>
      <c r="J6" s="152"/>
      <c r="L6" s="151">
        <v>45332</v>
      </c>
      <c r="M6" s="152"/>
      <c r="N6" s="152"/>
    </row>
    <row r="7" spans="1:14" x14ac:dyDescent="0.25">
      <c r="D7" s="150" t="s">
        <v>8</v>
      </c>
      <c r="E7" s="150"/>
      <c r="F7" s="150"/>
      <c r="H7" s="150" t="s">
        <v>7</v>
      </c>
      <c r="I7" s="150"/>
      <c r="J7" s="150"/>
      <c r="L7" s="150" t="s">
        <v>6</v>
      </c>
      <c r="M7" s="150"/>
      <c r="N7" s="150"/>
    </row>
    <row r="8" spans="1:14" x14ac:dyDescent="0.25">
      <c r="D8" s="1" t="str">
        <f>B5</f>
        <v>TSG Haßloch</v>
      </c>
      <c r="E8" s="1" t="s">
        <v>1</v>
      </c>
      <c r="F8" s="1" t="str">
        <f>B4</f>
        <v>AC Heros Wemmetsweiler</v>
      </c>
      <c r="H8" s="1" t="str">
        <f>B4</f>
        <v>AC Heros Wemmetsweiler</v>
      </c>
      <c r="I8" s="1" t="s">
        <v>1</v>
      </c>
      <c r="J8" s="1" t="str">
        <f>B3</f>
        <v>AC Weisenau</v>
      </c>
      <c r="L8" s="1" t="str">
        <f>B5</f>
        <v>TSG Haßloch</v>
      </c>
      <c r="M8" s="1" t="s">
        <v>1</v>
      </c>
      <c r="N8" s="1" t="str">
        <f>B3</f>
        <v>AC Weisenau</v>
      </c>
    </row>
    <row r="9" spans="1:14" x14ac:dyDescent="0.25">
      <c r="D9" s="1" t="str">
        <f>B3</f>
        <v>AC Weisenau</v>
      </c>
      <c r="E9" s="1" t="s">
        <v>1</v>
      </c>
      <c r="F9" s="1" t="str">
        <f>B6</f>
        <v>TSG Kaiserslautern</v>
      </c>
      <c r="H9" s="1" t="str">
        <f>B6</f>
        <v>TSG Kaiserslautern</v>
      </c>
      <c r="I9" s="1" t="s">
        <v>1</v>
      </c>
      <c r="J9" s="1" t="str">
        <f>B5</f>
        <v>TSG Haßloch</v>
      </c>
      <c r="L9" s="1" t="str">
        <f>B6</f>
        <v>TSG Kaiserslautern</v>
      </c>
      <c r="M9" s="1" t="s">
        <v>1</v>
      </c>
      <c r="N9" s="1" t="str">
        <f>B4</f>
        <v>AC Heros Wemmetsweiler</v>
      </c>
    </row>
  </sheetData>
  <mergeCells count="12">
    <mergeCell ref="D6:F6"/>
    <mergeCell ref="H6:J6"/>
    <mergeCell ref="L6:N6"/>
    <mergeCell ref="D7:F7"/>
    <mergeCell ref="H7:J7"/>
    <mergeCell ref="L7:N7"/>
    <mergeCell ref="D1:F1"/>
    <mergeCell ref="H1:J1"/>
    <mergeCell ref="L1:N1"/>
    <mergeCell ref="D2:F2"/>
    <mergeCell ref="H2:J2"/>
    <mergeCell ref="L2:N2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001DF-FEF1-47F9-BC95-03B3E5530AF0}">
  <dimension ref="A1:E5"/>
  <sheetViews>
    <sheetView zoomScale="130" zoomScaleNormal="130" workbookViewId="0">
      <selection activeCell="B5" sqref="B5"/>
    </sheetView>
  </sheetViews>
  <sheetFormatPr baseColWidth="10" defaultRowHeight="13.8" x14ac:dyDescent="0.25"/>
  <cols>
    <col min="3" max="3" width="16.3984375" bestFit="1" customWidth="1"/>
    <col min="4" max="4" width="16.59765625" bestFit="1" customWidth="1"/>
    <col min="5" max="5" width="34.09765625" bestFit="1" customWidth="1"/>
  </cols>
  <sheetData>
    <row r="1" spans="1:5" x14ac:dyDescent="0.25">
      <c r="C1" t="s">
        <v>95</v>
      </c>
      <c r="D1" t="s">
        <v>96</v>
      </c>
    </row>
    <row r="2" spans="1:5" x14ac:dyDescent="0.25">
      <c r="A2" s="50" t="s">
        <v>94</v>
      </c>
      <c r="B2" s="111">
        <v>45353</v>
      </c>
      <c r="C2" s="50" t="s">
        <v>97</v>
      </c>
      <c r="D2" s="50" t="s">
        <v>99</v>
      </c>
      <c r="E2" s="50" t="s">
        <v>103</v>
      </c>
    </row>
    <row r="3" spans="1:5" x14ac:dyDescent="0.25">
      <c r="A3" s="50"/>
      <c r="B3" s="50"/>
      <c r="C3" s="50" t="s">
        <v>98</v>
      </c>
      <c r="D3" s="50" t="s">
        <v>100</v>
      </c>
      <c r="E3" s="50"/>
    </row>
    <row r="5" spans="1:5" x14ac:dyDescent="0.25">
      <c r="A5" s="50" t="s">
        <v>86</v>
      </c>
      <c r="B5" s="111">
        <v>45367</v>
      </c>
      <c r="C5" s="50" t="s">
        <v>101</v>
      </c>
      <c r="D5" s="50" t="s">
        <v>102</v>
      </c>
      <c r="E5" s="50" t="s">
        <v>104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6365E-1C1B-41F7-87F5-B2A5BE0C881C}">
  <sheetPr>
    <pageSetUpPr fitToPage="1"/>
  </sheetPr>
  <dimension ref="A1:Q80"/>
  <sheetViews>
    <sheetView tabSelected="1" zoomScale="105" zoomScaleNormal="100" workbookViewId="0">
      <selection activeCell="D4" sqref="D4"/>
    </sheetView>
  </sheetViews>
  <sheetFormatPr baseColWidth="10" defaultRowHeight="13.2" outlineLevelCol="1" x14ac:dyDescent="0.25"/>
  <cols>
    <col min="1" max="1" width="17.59765625" style="14" bestFit="1" customWidth="1"/>
    <col min="2" max="2" width="21.5" style="123" bestFit="1" customWidth="1"/>
    <col min="3" max="3" width="1.8984375" style="61" bestFit="1" customWidth="1"/>
    <col min="4" max="4" width="21.5" style="14" bestFit="1" customWidth="1"/>
    <col min="5" max="5" width="6.19921875" style="14" customWidth="1"/>
    <col min="6" max="6" width="10.3984375" style="14" customWidth="1"/>
    <col min="7" max="7" width="10.5" style="14" customWidth="1"/>
    <col min="8" max="8" width="11.8984375" style="14" customWidth="1"/>
    <col min="9" max="9" width="55.59765625" style="14" bestFit="1" customWidth="1"/>
    <col min="10" max="11" width="2.69921875" style="14" hidden="1" customWidth="1" outlineLevel="1"/>
    <col min="12" max="12" width="10.09765625" style="14" hidden="1" customWidth="1" collapsed="1"/>
    <col min="13" max="13" width="1.3984375" style="14" hidden="1" customWidth="1"/>
    <col min="14" max="14" width="9.69921875" style="14" hidden="1" customWidth="1"/>
    <col min="15" max="15" width="10.09765625" style="14" hidden="1" customWidth="1"/>
    <col min="16" max="16" width="1.3984375" style="14" hidden="1" customWidth="1"/>
    <col min="17" max="17" width="2.3984375" style="14" hidden="1" customWidth="1"/>
    <col min="18" max="246" width="11.19921875" style="14"/>
    <col min="247" max="247" width="3" style="14" customWidth="1"/>
    <col min="248" max="248" width="20.19921875" style="14" bestFit="1" customWidth="1"/>
    <col min="249" max="249" width="0.69921875" style="14" customWidth="1"/>
    <col min="250" max="250" width="17.5" style="14" bestFit="1" customWidth="1"/>
    <col min="251" max="251" width="6.19921875" style="14" customWidth="1"/>
    <col min="252" max="252" width="10.3984375" style="14" customWidth="1"/>
    <col min="253" max="253" width="10.5" style="14" customWidth="1"/>
    <col min="254" max="254" width="11.8984375" style="14" customWidth="1"/>
    <col min="255" max="255" width="19.5" style="14" customWidth="1"/>
    <col min="256" max="256" width="11.5" style="14" customWidth="1"/>
    <col min="257" max="258" width="0" style="14" hidden="1" customWidth="1"/>
    <col min="259" max="259" width="19.09765625" style="14" customWidth="1"/>
    <col min="260" max="260" width="19.5" style="14" customWidth="1"/>
    <col min="261" max="502" width="11.19921875" style="14"/>
    <col min="503" max="503" width="3" style="14" customWidth="1"/>
    <col min="504" max="504" width="20.19921875" style="14" bestFit="1" customWidth="1"/>
    <col min="505" max="505" width="0.69921875" style="14" customWidth="1"/>
    <col min="506" max="506" width="17.5" style="14" bestFit="1" customWidth="1"/>
    <col min="507" max="507" width="6.19921875" style="14" customWidth="1"/>
    <col min="508" max="508" width="10.3984375" style="14" customWidth="1"/>
    <col min="509" max="509" width="10.5" style="14" customWidth="1"/>
    <col min="510" max="510" width="11.8984375" style="14" customWidth="1"/>
    <col min="511" max="511" width="19.5" style="14" customWidth="1"/>
    <col min="512" max="512" width="11.5" style="14" customWidth="1"/>
    <col min="513" max="514" width="0" style="14" hidden="1" customWidth="1"/>
    <col min="515" max="515" width="19.09765625" style="14" customWidth="1"/>
    <col min="516" max="516" width="19.5" style="14" customWidth="1"/>
    <col min="517" max="758" width="11.19921875" style="14"/>
    <col min="759" max="759" width="3" style="14" customWidth="1"/>
    <col min="760" max="760" width="20.19921875" style="14" bestFit="1" customWidth="1"/>
    <col min="761" max="761" width="0.69921875" style="14" customWidth="1"/>
    <col min="762" max="762" width="17.5" style="14" bestFit="1" customWidth="1"/>
    <col min="763" max="763" width="6.19921875" style="14" customWidth="1"/>
    <col min="764" max="764" width="10.3984375" style="14" customWidth="1"/>
    <col min="765" max="765" width="10.5" style="14" customWidth="1"/>
    <col min="766" max="766" width="11.8984375" style="14" customWidth="1"/>
    <col min="767" max="767" width="19.5" style="14" customWidth="1"/>
    <col min="768" max="768" width="11.5" style="14" customWidth="1"/>
    <col min="769" max="770" width="0" style="14" hidden="1" customWidth="1"/>
    <col min="771" max="771" width="19.09765625" style="14" customWidth="1"/>
    <col min="772" max="772" width="19.5" style="14" customWidth="1"/>
    <col min="773" max="1014" width="11.19921875" style="14"/>
    <col min="1015" max="1015" width="3" style="14" customWidth="1"/>
    <col min="1016" max="1016" width="20.19921875" style="14" bestFit="1" customWidth="1"/>
    <col min="1017" max="1017" width="0.69921875" style="14" customWidth="1"/>
    <col min="1018" max="1018" width="17.5" style="14" bestFit="1" customWidth="1"/>
    <col min="1019" max="1019" width="6.19921875" style="14" customWidth="1"/>
    <col min="1020" max="1020" width="10.3984375" style="14" customWidth="1"/>
    <col min="1021" max="1021" width="10.5" style="14" customWidth="1"/>
    <col min="1022" max="1022" width="11.8984375" style="14" customWidth="1"/>
    <col min="1023" max="1023" width="19.5" style="14" customWidth="1"/>
    <col min="1024" max="1024" width="11.5" style="14" customWidth="1"/>
    <col min="1025" max="1026" width="0" style="14" hidden="1" customWidth="1"/>
    <col min="1027" max="1027" width="19.09765625" style="14" customWidth="1"/>
    <col min="1028" max="1028" width="19.5" style="14" customWidth="1"/>
    <col min="1029" max="1270" width="11.19921875" style="14"/>
    <col min="1271" max="1271" width="3" style="14" customWidth="1"/>
    <col min="1272" max="1272" width="20.19921875" style="14" bestFit="1" customWidth="1"/>
    <col min="1273" max="1273" width="0.69921875" style="14" customWidth="1"/>
    <col min="1274" max="1274" width="17.5" style="14" bestFit="1" customWidth="1"/>
    <col min="1275" max="1275" width="6.19921875" style="14" customWidth="1"/>
    <col min="1276" max="1276" width="10.3984375" style="14" customWidth="1"/>
    <col min="1277" max="1277" width="10.5" style="14" customWidth="1"/>
    <col min="1278" max="1278" width="11.8984375" style="14" customWidth="1"/>
    <col min="1279" max="1279" width="19.5" style="14" customWidth="1"/>
    <col min="1280" max="1280" width="11.5" style="14" customWidth="1"/>
    <col min="1281" max="1282" width="0" style="14" hidden="1" customWidth="1"/>
    <col min="1283" max="1283" width="19.09765625" style="14" customWidth="1"/>
    <col min="1284" max="1284" width="19.5" style="14" customWidth="1"/>
    <col min="1285" max="1526" width="11.19921875" style="14"/>
    <col min="1527" max="1527" width="3" style="14" customWidth="1"/>
    <col min="1528" max="1528" width="20.19921875" style="14" bestFit="1" customWidth="1"/>
    <col min="1529" max="1529" width="0.69921875" style="14" customWidth="1"/>
    <col min="1530" max="1530" width="17.5" style="14" bestFit="1" customWidth="1"/>
    <col min="1531" max="1531" width="6.19921875" style="14" customWidth="1"/>
    <col min="1532" max="1532" width="10.3984375" style="14" customWidth="1"/>
    <col min="1533" max="1533" width="10.5" style="14" customWidth="1"/>
    <col min="1534" max="1534" width="11.8984375" style="14" customWidth="1"/>
    <col min="1535" max="1535" width="19.5" style="14" customWidth="1"/>
    <col min="1536" max="1536" width="11.5" style="14" customWidth="1"/>
    <col min="1537" max="1538" width="0" style="14" hidden="1" customWidth="1"/>
    <col min="1539" max="1539" width="19.09765625" style="14" customWidth="1"/>
    <col min="1540" max="1540" width="19.5" style="14" customWidth="1"/>
    <col min="1541" max="1782" width="11.19921875" style="14"/>
    <col min="1783" max="1783" width="3" style="14" customWidth="1"/>
    <col min="1784" max="1784" width="20.19921875" style="14" bestFit="1" customWidth="1"/>
    <col min="1785" max="1785" width="0.69921875" style="14" customWidth="1"/>
    <col min="1786" max="1786" width="17.5" style="14" bestFit="1" customWidth="1"/>
    <col min="1787" max="1787" width="6.19921875" style="14" customWidth="1"/>
    <col min="1788" max="1788" width="10.3984375" style="14" customWidth="1"/>
    <col min="1789" max="1789" width="10.5" style="14" customWidth="1"/>
    <col min="1790" max="1790" width="11.8984375" style="14" customWidth="1"/>
    <col min="1791" max="1791" width="19.5" style="14" customWidth="1"/>
    <col min="1792" max="1792" width="11.5" style="14" customWidth="1"/>
    <col min="1793" max="1794" width="0" style="14" hidden="1" customWidth="1"/>
    <col min="1795" max="1795" width="19.09765625" style="14" customWidth="1"/>
    <col min="1796" max="1796" width="19.5" style="14" customWidth="1"/>
    <col min="1797" max="2038" width="11.19921875" style="14"/>
    <col min="2039" max="2039" width="3" style="14" customWidth="1"/>
    <col min="2040" max="2040" width="20.19921875" style="14" bestFit="1" customWidth="1"/>
    <col min="2041" max="2041" width="0.69921875" style="14" customWidth="1"/>
    <col min="2042" max="2042" width="17.5" style="14" bestFit="1" customWidth="1"/>
    <col min="2043" max="2043" width="6.19921875" style="14" customWidth="1"/>
    <col min="2044" max="2044" width="10.3984375" style="14" customWidth="1"/>
    <col min="2045" max="2045" width="10.5" style="14" customWidth="1"/>
    <col min="2046" max="2046" width="11.8984375" style="14" customWidth="1"/>
    <col min="2047" max="2047" width="19.5" style="14" customWidth="1"/>
    <col min="2048" max="2048" width="11.5" style="14" customWidth="1"/>
    <col min="2049" max="2050" width="0" style="14" hidden="1" customWidth="1"/>
    <col min="2051" max="2051" width="19.09765625" style="14" customWidth="1"/>
    <col min="2052" max="2052" width="19.5" style="14" customWidth="1"/>
    <col min="2053" max="2294" width="11.19921875" style="14"/>
    <col min="2295" max="2295" width="3" style="14" customWidth="1"/>
    <col min="2296" max="2296" width="20.19921875" style="14" bestFit="1" customWidth="1"/>
    <col min="2297" max="2297" width="0.69921875" style="14" customWidth="1"/>
    <col min="2298" max="2298" width="17.5" style="14" bestFit="1" customWidth="1"/>
    <col min="2299" max="2299" width="6.19921875" style="14" customWidth="1"/>
    <col min="2300" max="2300" width="10.3984375" style="14" customWidth="1"/>
    <col min="2301" max="2301" width="10.5" style="14" customWidth="1"/>
    <col min="2302" max="2302" width="11.8984375" style="14" customWidth="1"/>
    <col min="2303" max="2303" width="19.5" style="14" customWidth="1"/>
    <col min="2304" max="2304" width="11.5" style="14" customWidth="1"/>
    <col min="2305" max="2306" width="0" style="14" hidden="1" customWidth="1"/>
    <col min="2307" max="2307" width="19.09765625" style="14" customWidth="1"/>
    <col min="2308" max="2308" width="19.5" style="14" customWidth="1"/>
    <col min="2309" max="2550" width="11.19921875" style="14"/>
    <col min="2551" max="2551" width="3" style="14" customWidth="1"/>
    <col min="2552" max="2552" width="20.19921875" style="14" bestFit="1" customWidth="1"/>
    <col min="2553" max="2553" width="0.69921875" style="14" customWidth="1"/>
    <col min="2554" max="2554" width="17.5" style="14" bestFit="1" customWidth="1"/>
    <col min="2555" max="2555" width="6.19921875" style="14" customWidth="1"/>
    <col min="2556" max="2556" width="10.3984375" style="14" customWidth="1"/>
    <col min="2557" max="2557" width="10.5" style="14" customWidth="1"/>
    <col min="2558" max="2558" width="11.8984375" style="14" customWidth="1"/>
    <col min="2559" max="2559" width="19.5" style="14" customWidth="1"/>
    <col min="2560" max="2560" width="11.5" style="14" customWidth="1"/>
    <col min="2561" max="2562" width="0" style="14" hidden="1" customWidth="1"/>
    <col min="2563" max="2563" width="19.09765625" style="14" customWidth="1"/>
    <col min="2564" max="2564" width="19.5" style="14" customWidth="1"/>
    <col min="2565" max="2806" width="11.19921875" style="14"/>
    <col min="2807" max="2807" width="3" style="14" customWidth="1"/>
    <col min="2808" max="2808" width="20.19921875" style="14" bestFit="1" customWidth="1"/>
    <col min="2809" max="2809" width="0.69921875" style="14" customWidth="1"/>
    <col min="2810" max="2810" width="17.5" style="14" bestFit="1" customWidth="1"/>
    <col min="2811" max="2811" width="6.19921875" style="14" customWidth="1"/>
    <col min="2812" max="2812" width="10.3984375" style="14" customWidth="1"/>
    <col min="2813" max="2813" width="10.5" style="14" customWidth="1"/>
    <col min="2814" max="2814" width="11.8984375" style="14" customWidth="1"/>
    <col min="2815" max="2815" width="19.5" style="14" customWidth="1"/>
    <col min="2816" max="2816" width="11.5" style="14" customWidth="1"/>
    <col min="2817" max="2818" width="0" style="14" hidden="1" customWidth="1"/>
    <col min="2819" max="2819" width="19.09765625" style="14" customWidth="1"/>
    <col min="2820" max="2820" width="19.5" style="14" customWidth="1"/>
    <col min="2821" max="3062" width="11.19921875" style="14"/>
    <col min="3063" max="3063" width="3" style="14" customWidth="1"/>
    <col min="3064" max="3064" width="20.19921875" style="14" bestFit="1" customWidth="1"/>
    <col min="3065" max="3065" width="0.69921875" style="14" customWidth="1"/>
    <col min="3066" max="3066" width="17.5" style="14" bestFit="1" customWidth="1"/>
    <col min="3067" max="3067" width="6.19921875" style="14" customWidth="1"/>
    <col min="3068" max="3068" width="10.3984375" style="14" customWidth="1"/>
    <col min="3069" max="3069" width="10.5" style="14" customWidth="1"/>
    <col min="3070" max="3070" width="11.8984375" style="14" customWidth="1"/>
    <col min="3071" max="3071" width="19.5" style="14" customWidth="1"/>
    <col min="3072" max="3072" width="11.5" style="14" customWidth="1"/>
    <col min="3073" max="3074" width="0" style="14" hidden="1" customWidth="1"/>
    <col min="3075" max="3075" width="19.09765625" style="14" customWidth="1"/>
    <col min="3076" max="3076" width="19.5" style="14" customWidth="1"/>
    <col min="3077" max="3318" width="11.19921875" style="14"/>
    <col min="3319" max="3319" width="3" style="14" customWidth="1"/>
    <col min="3320" max="3320" width="20.19921875" style="14" bestFit="1" customWidth="1"/>
    <col min="3321" max="3321" width="0.69921875" style="14" customWidth="1"/>
    <col min="3322" max="3322" width="17.5" style="14" bestFit="1" customWidth="1"/>
    <col min="3323" max="3323" width="6.19921875" style="14" customWidth="1"/>
    <col min="3324" max="3324" width="10.3984375" style="14" customWidth="1"/>
    <col min="3325" max="3325" width="10.5" style="14" customWidth="1"/>
    <col min="3326" max="3326" width="11.8984375" style="14" customWidth="1"/>
    <col min="3327" max="3327" width="19.5" style="14" customWidth="1"/>
    <col min="3328" max="3328" width="11.5" style="14" customWidth="1"/>
    <col min="3329" max="3330" width="0" style="14" hidden="1" customWidth="1"/>
    <col min="3331" max="3331" width="19.09765625" style="14" customWidth="1"/>
    <col min="3332" max="3332" width="19.5" style="14" customWidth="1"/>
    <col min="3333" max="3574" width="11.19921875" style="14"/>
    <col min="3575" max="3575" width="3" style="14" customWidth="1"/>
    <col min="3576" max="3576" width="20.19921875" style="14" bestFit="1" customWidth="1"/>
    <col min="3577" max="3577" width="0.69921875" style="14" customWidth="1"/>
    <col min="3578" max="3578" width="17.5" style="14" bestFit="1" customWidth="1"/>
    <col min="3579" max="3579" width="6.19921875" style="14" customWidth="1"/>
    <col min="3580" max="3580" width="10.3984375" style="14" customWidth="1"/>
    <col min="3581" max="3581" width="10.5" style="14" customWidth="1"/>
    <col min="3582" max="3582" width="11.8984375" style="14" customWidth="1"/>
    <col min="3583" max="3583" width="19.5" style="14" customWidth="1"/>
    <col min="3584" max="3584" width="11.5" style="14" customWidth="1"/>
    <col min="3585" max="3586" width="0" style="14" hidden="1" customWidth="1"/>
    <col min="3587" max="3587" width="19.09765625" style="14" customWidth="1"/>
    <col min="3588" max="3588" width="19.5" style="14" customWidth="1"/>
    <col min="3589" max="3830" width="11.19921875" style="14"/>
    <col min="3831" max="3831" width="3" style="14" customWidth="1"/>
    <col min="3832" max="3832" width="20.19921875" style="14" bestFit="1" customWidth="1"/>
    <col min="3833" max="3833" width="0.69921875" style="14" customWidth="1"/>
    <col min="3834" max="3834" width="17.5" style="14" bestFit="1" customWidth="1"/>
    <col min="3835" max="3835" width="6.19921875" style="14" customWidth="1"/>
    <col min="3836" max="3836" width="10.3984375" style="14" customWidth="1"/>
    <col min="3837" max="3837" width="10.5" style="14" customWidth="1"/>
    <col min="3838" max="3838" width="11.8984375" style="14" customWidth="1"/>
    <col min="3839" max="3839" width="19.5" style="14" customWidth="1"/>
    <col min="3840" max="3840" width="11.5" style="14" customWidth="1"/>
    <col min="3841" max="3842" width="0" style="14" hidden="1" customWidth="1"/>
    <col min="3843" max="3843" width="19.09765625" style="14" customWidth="1"/>
    <col min="3844" max="3844" width="19.5" style="14" customWidth="1"/>
    <col min="3845" max="4086" width="11.19921875" style="14"/>
    <col min="4087" max="4087" width="3" style="14" customWidth="1"/>
    <col min="4088" max="4088" width="20.19921875" style="14" bestFit="1" customWidth="1"/>
    <col min="4089" max="4089" width="0.69921875" style="14" customWidth="1"/>
    <col min="4090" max="4090" width="17.5" style="14" bestFit="1" customWidth="1"/>
    <col min="4091" max="4091" width="6.19921875" style="14" customWidth="1"/>
    <col min="4092" max="4092" width="10.3984375" style="14" customWidth="1"/>
    <col min="4093" max="4093" width="10.5" style="14" customWidth="1"/>
    <col min="4094" max="4094" width="11.8984375" style="14" customWidth="1"/>
    <col min="4095" max="4095" width="19.5" style="14" customWidth="1"/>
    <col min="4096" max="4096" width="11.5" style="14" customWidth="1"/>
    <col min="4097" max="4098" width="0" style="14" hidden="1" customWidth="1"/>
    <col min="4099" max="4099" width="19.09765625" style="14" customWidth="1"/>
    <col min="4100" max="4100" width="19.5" style="14" customWidth="1"/>
    <col min="4101" max="4342" width="11.19921875" style="14"/>
    <col min="4343" max="4343" width="3" style="14" customWidth="1"/>
    <col min="4344" max="4344" width="20.19921875" style="14" bestFit="1" customWidth="1"/>
    <col min="4345" max="4345" width="0.69921875" style="14" customWidth="1"/>
    <col min="4346" max="4346" width="17.5" style="14" bestFit="1" customWidth="1"/>
    <col min="4347" max="4347" width="6.19921875" style="14" customWidth="1"/>
    <col min="4348" max="4348" width="10.3984375" style="14" customWidth="1"/>
    <col min="4349" max="4349" width="10.5" style="14" customWidth="1"/>
    <col min="4350" max="4350" width="11.8984375" style="14" customWidth="1"/>
    <col min="4351" max="4351" width="19.5" style="14" customWidth="1"/>
    <col min="4352" max="4352" width="11.5" style="14" customWidth="1"/>
    <col min="4353" max="4354" width="0" style="14" hidden="1" customWidth="1"/>
    <col min="4355" max="4355" width="19.09765625" style="14" customWidth="1"/>
    <col min="4356" max="4356" width="19.5" style="14" customWidth="1"/>
    <col min="4357" max="4598" width="11.19921875" style="14"/>
    <col min="4599" max="4599" width="3" style="14" customWidth="1"/>
    <col min="4600" max="4600" width="20.19921875" style="14" bestFit="1" customWidth="1"/>
    <col min="4601" max="4601" width="0.69921875" style="14" customWidth="1"/>
    <col min="4602" max="4602" width="17.5" style="14" bestFit="1" customWidth="1"/>
    <col min="4603" max="4603" width="6.19921875" style="14" customWidth="1"/>
    <col min="4604" max="4604" width="10.3984375" style="14" customWidth="1"/>
    <col min="4605" max="4605" width="10.5" style="14" customWidth="1"/>
    <col min="4606" max="4606" width="11.8984375" style="14" customWidth="1"/>
    <col min="4607" max="4607" width="19.5" style="14" customWidth="1"/>
    <col min="4608" max="4608" width="11.5" style="14" customWidth="1"/>
    <col min="4609" max="4610" width="0" style="14" hidden="1" customWidth="1"/>
    <col min="4611" max="4611" width="19.09765625" style="14" customWidth="1"/>
    <col min="4612" max="4612" width="19.5" style="14" customWidth="1"/>
    <col min="4613" max="4854" width="11.19921875" style="14"/>
    <col min="4855" max="4855" width="3" style="14" customWidth="1"/>
    <col min="4856" max="4856" width="20.19921875" style="14" bestFit="1" customWidth="1"/>
    <col min="4857" max="4857" width="0.69921875" style="14" customWidth="1"/>
    <col min="4858" max="4858" width="17.5" style="14" bestFit="1" customWidth="1"/>
    <col min="4859" max="4859" width="6.19921875" style="14" customWidth="1"/>
    <col min="4860" max="4860" width="10.3984375" style="14" customWidth="1"/>
    <col min="4861" max="4861" width="10.5" style="14" customWidth="1"/>
    <col min="4862" max="4862" width="11.8984375" style="14" customWidth="1"/>
    <col min="4863" max="4863" width="19.5" style="14" customWidth="1"/>
    <col min="4864" max="4864" width="11.5" style="14" customWidth="1"/>
    <col min="4865" max="4866" width="0" style="14" hidden="1" customWidth="1"/>
    <col min="4867" max="4867" width="19.09765625" style="14" customWidth="1"/>
    <col min="4868" max="4868" width="19.5" style="14" customWidth="1"/>
    <col min="4869" max="5110" width="11.19921875" style="14"/>
    <col min="5111" max="5111" width="3" style="14" customWidth="1"/>
    <col min="5112" max="5112" width="20.19921875" style="14" bestFit="1" customWidth="1"/>
    <col min="5113" max="5113" width="0.69921875" style="14" customWidth="1"/>
    <col min="5114" max="5114" width="17.5" style="14" bestFit="1" customWidth="1"/>
    <col min="5115" max="5115" width="6.19921875" style="14" customWidth="1"/>
    <col min="5116" max="5116" width="10.3984375" style="14" customWidth="1"/>
    <col min="5117" max="5117" width="10.5" style="14" customWidth="1"/>
    <col min="5118" max="5118" width="11.8984375" style="14" customWidth="1"/>
    <col min="5119" max="5119" width="19.5" style="14" customWidth="1"/>
    <col min="5120" max="5120" width="11.5" style="14" customWidth="1"/>
    <col min="5121" max="5122" width="0" style="14" hidden="1" customWidth="1"/>
    <col min="5123" max="5123" width="19.09765625" style="14" customWidth="1"/>
    <col min="5124" max="5124" width="19.5" style="14" customWidth="1"/>
    <col min="5125" max="5366" width="11.19921875" style="14"/>
    <col min="5367" max="5367" width="3" style="14" customWidth="1"/>
    <col min="5368" max="5368" width="20.19921875" style="14" bestFit="1" customWidth="1"/>
    <col min="5369" max="5369" width="0.69921875" style="14" customWidth="1"/>
    <col min="5370" max="5370" width="17.5" style="14" bestFit="1" customWidth="1"/>
    <col min="5371" max="5371" width="6.19921875" style="14" customWidth="1"/>
    <col min="5372" max="5372" width="10.3984375" style="14" customWidth="1"/>
    <col min="5373" max="5373" width="10.5" style="14" customWidth="1"/>
    <col min="5374" max="5374" width="11.8984375" style="14" customWidth="1"/>
    <col min="5375" max="5375" width="19.5" style="14" customWidth="1"/>
    <col min="5376" max="5376" width="11.5" style="14" customWidth="1"/>
    <col min="5377" max="5378" width="0" style="14" hidden="1" customWidth="1"/>
    <col min="5379" max="5379" width="19.09765625" style="14" customWidth="1"/>
    <col min="5380" max="5380" width="19.5" style="14" customWidth="1"/>
    <col min="5381" max="5622" width="11.19921875" style="14"/>
    <col min="5623" max="5623" width="3" style="14" customWidth="1"/>
    <col min="5624" max="5624" width="20.19921875" style="14" bestFit="1" customWidth="1"/>
    <col min="5625" max="5625" width="0.69921875" style="14" customWidth="1"/>
    <col min="5626" max="5626" width="17.5" style="14" bestFit="1" customWidth="1"/>
    <col min="5627" max="5627" width="6.19921875" style="14" customWidth="1"/>
    <col min="5628" max="5628" width="10.3984375" style="14" customWidth="1"/>
    <col min="5629" max="5629" width="10.5" style="14" customWidth="1"/>
    <col min="5630" max="5630" width="11.8984375" style="14" customWidth="1"/>
    <col min="5631" max="5631" width="19.5" style="14" customWidth="1"/>
    <col min="5632" max="5632" width="11.5" style="14" customWidth="1"/>
    <col min="5633" max="5634" width="0" style="14" hidden="1" customWidth="1"/>
    <col min="5635" max="5635" width="19.09765625" style="14" customWidth="1"/>
    <col min="5636" max="5636" width="19.5" style="14" customWidth="1"/>
    <col min="5637" max="5878" width="11.19921875" style="14"/>
    <col min="5879" max="5879" width="3" style="14" customWidth="1"/>
    <col min="5880" max="5880" width="20.19921875" style="14" bestFit="1" customWidth="1"/>
    <col min="5881" max="5881" width="0.69921875" style="14" customWidth="1"/>
    <col min="5882" max="5882" width="17.5" style="14" bestFit="1" customWidth="1"/>
    <col min="5883" max="5883" width="6.19921875" style="14" customWidth="1"/>
    <col min="5884" max="5884" width="10.3984375" style="14" customWidth="1"/>
    <col min="5885" max="5885" width="10.5" style="14" customWidth="1"/>
    <col min="5886" max="5886" width="11.8984375" style="14" customWidth="1"/>
    <col min="5887" max="5887" width="19.5" style="14" customWidth="1"/>
    <col min="5888" max="5888" width="11.5" style="14" customWidth="1"/>
    <col min="5889" max="5890" width="0" style="14" hidden="1" customWidth="1"/>
    <col min="5891" max="5891" width="19.09765625" style="14" customWidth="1"/>
    <col min="5892" max="5892" width="19.5" style="14" customWidth="1"/>
    <col min="5893" max="6134" width="11.19921875" style="14"/>
    <col min="6135" max="6135" width="3" style="14" customWidth="1"/>
    <col min="6136" max="6136" width="20.19921875" style="14" bestFit="1" customWidth="1"/>
    <col min="6137" max="6137" width="0.69921875" style="14" customWidth="1"/>
    <col min="6138" max="6138" width="17.5" style="14" bestFit="1" customWidth="1"/>
    <col min="6139" max="6139" width="6.19921875" style="14" customWidth="1"/>
    <col min="6140" max="6140" width="10.3984375" style="14" customWidth="1"/>
    <col min="6141" max="6141" width="10.5" style="14" customWidth="1"/>
    <col min="6142" max="6142" width="11.8984375" style="14" customWidth="1"/>
    <col min="6143" max="6143" width="19.5" style="14" customWidth="1"/>
    <col min="6144" max="6144" width="11.5" style="14" customWidth="1"/>
    <col min="6145" max="6146" width="0" style="14" hidden="1" customWidth="1"/>
    <col min="6147" max="6147" width="19.09765625" style="14" customWidth="1"/>
    <col min="6148" max="6148" width="19.5" style="14" customWidth="1"/>
    <col min="6149" max="6390" width="11.19921875" style="14"/>
    <col min="6391" max="6391" width="3" style="14" customWidth="1"/>
    <col min="6392" max="6392" width="20.19921875" style="14" bestFit="1" customWidth="1"/>
    <col min="6393" max="6393" width="0.69921875" style="14" customWidth="1"/>
    <col min="6394" max="6394" width="17.5" style="14" bestFit="1" customWidth="1"/>
    <col min="6395" max="6395" width="6.19921875" style="14" customWidth="1"/>
    <col min="6396" max="6396" width="10.3984375" style="14" customWidth="1"/>
    <col min="6397" max="6397" width="10.5" style="14" customWidth="1"/>
    <col min="6398" max="6398" width="11.8984375" style="14" customWidth="1"/>
    <col min="6399" max="6399" width="19.5" style="14" customWidth="1"/>
    <col min="6400" max="6400" width="11.5" style="14" customWidth="1"/>
    <col min="6401" max="6402" width="0" style="14" hidden="1" customWidth="1"/>
    <col min="6403" max="6403" width="19.09765625" style="14" customWidth="1"/>
    <col min="6404" max="6404" width="19.5" style="14" customWidth="1"/>
    <col min="6405" max="6646" width="11.19921875" style="14"/>
    <col min="6647" max="6647" width="3" style="14" customWidth="1"/>
    <col min="6648" max="6648" width="20.19921875" style="14" bestFit="1" customWidth="1"/>
    <col min="6649" max="6649" width="0.69921875" style="14" customWidth="1"/>
    <col min="6650" max="6650" width="17.5" style="14" bestFit="1" customWidth="1"/>
    <col min="6651" max="6651" width="6.19921875" style="14" customWidth="1"/>
    <col min="6652" max="6652" width="10.3984375" style="14" customWidth="1"/>
    <col min="6653" max="6653" width="10.5" style="14" customWidth="1"/>
    <col min="6654" max="6654" width="11.8984375" style="14" customWidth="1"/>
    <col min="6655" max="6655" width="19.5" style="14" customWidth="1"/>
    <col min="6656" max="6656" width="11.5" style="14" customWidth="1"/>
    <col min="6657" max="6658" width="0" style="14" hidden="1" customWidth="1"/>
    <col min="6659" max="6659" width="19.09765625" style="14" customWidth="1"/>
    <col min="6660" max="6660" width="19.5" style="14" customWidth="1"/>
    <col min="6661" max="6902" width="11.19921875" style="14"/>
    <col min="6903" max="6903" width="3" style="14" customWidth="1"/>
    <col min="6904" max="6904" width="20.19921875" style="14" bestFit="1" customWidth="1"/>
    <col min="6905" max="6905" width="0.69921875" style="14" customWidth="1"/>
    <col min="6906" max="6906" width="17.5" style="14" bestFit="1" customWidth="1"/>
    <col min="6907" max="6907" width="6.19921875" style="14" customWidth="1"/>
    <col min="6908" max="6908" width="10.3984375" style="14" customWidth="1"/>
    <col min="6909" max="6909" width="10.5" style="14" customWidth="1"/>
    <col min="6910" max="6910" width="11.8984375" style="14" customWidth="1"/>
    <col min="6911" max="6911" width="19.5" style="14" customWidth="1"/>
    <col min="6912" max="6912" width="11.5" style="14" customWidth="1"/>
    <col min="6913" max="6914" width="0" style="14" hidden="1" customWidth="1"/>
    <col min="6915" max="6915" width="19.09765625" style="14" customWidth="1"/>
    <col min="6916" max="6916" width="19.5" style="14" customWidth="1"/>
    <col min="6917" max="7158" width="11.19921875" style="14"/>
    <col min="7159" max="7159" width="3" style="14" customWidth="1"/>
    <col min="7160" max="7160" width="20.19921875" style="14" bestFit="1" customWidth="1"/>
    <col min="7161" max="7161" width="0.69921875" style="14" customWidth="1"/>
    <col min="7162" max="7162" width="17.5" style="14" bestFit="1" customWidth="1"/>
    <col min="7163" max="7163" width="6.19921875" style="14" customWidth="1"/>
    <col min="7164" max="7164" width="10.3984375" style="14" customWidth="1"/>
    <col min="7165" max="7165" width="10.5" style="14" customWidth="1"/>
    <col min="7166" max="7166" width="11.8984375" style="14" customWidth="1"/>
    <col min="7167" max="7167" width="19.5" style="14" customWidth="1"/>
    <col min="7168" max="7168" width="11.5" style="14" customWidth="1"/>
    <col min="7169" max="7170" width="0" style="14" hidden="1" customWidth="1"/>
    <col min="7171" max="7171" width="19.09765625" style="14" customWidth="1"/>
    <col min="7172" max="7172" width="19.5" style="14" customWidth="1"/>
    <col min="7173" max="7414" width="11.19921875" style="14"/>
    <col min="7415" max="7415" width="3" style="14" customWidth="1"/>
    <col min="7416" max="7416" width="20.19921875" style="14" bestFit="1" customWidth="1"/>
    <col min="7417" max="7417" width="0.69921875" style="14" customWidth="1"/>
    <col min="7418" max="7418" width="17.5" style="14" bestFit="1" customWidth="1"/>
    <col min="7419" max="7419" width="6.19921875" style="14" customWidth="1"/>
    <col min="7420" max="7420" width="10.3984375" style="14" customWidth="1"/>
    <col min="7421" max="7421" width="10.5" style="14" customWidth="1"/>
    <col min="7422" max="7422" width="11.8984375" style="14" customWidth="1"/>
    <col min="7423" max="7423" width="19.5" style="14" customWidth="1"/>
    <col min="7424" max="7424" width="11.5" style="14" customWidth="1"/>
    <col min="7425" max="7426" width="0" style="14" hidden="1" customWidth="1"/>
    <col min="7427" max="7427" width="19.09765625" style="14" customWidth="1"/>
    <col min="7428" max="7428" width="19.5" style="14" customWidth="1"/>
    <col min="7429" max="7670" width="11.19921875" style="14"/>
    <col min="7671" max="7671" width="3" style="14" customWidth="1"/>
    <col min="7672" max="7672" width="20.19921875" style="14" bestFit="1" customWidth="1"/>
    <col min="7673" max="7673" width="0.69921875" style="14" customWidth="1"/>
    <col min="7674" max="7674" width="17.5" style="14" bestFit="1" customWidth="1"/>
    <col min="7675" max="7675" width="6.19921875" style="14" customWidth="1"/>
    <col min="7676" max="7676" width="10.3984375" style="14" customWidth="1"/>
    <col min="7677" max="7677" width="10.5" style="14" customWidth="1"/>
    <col min="7678" max="7678" width="11.8984375" style="14" customWidth="1"/>
    <col min="7679" max="7679" width="19.5" style="14" customWidth="1"/>
    <col min="7680" max="7680" width="11.5" style="14" customWidth="1"/>
    <col min="7681" max="7682" width="0" style="14" hidden="1" customWidth="1"/>
    <col min="7683" max="7683" width="19.09765625" style="14" customWidth="1"/>
    <col min="7684" max="7684" width="19.5" style="14" customWidth="1"/>
    <col min="7685" max="7926" width="11.19921875" style="14"/>
    <col min="7927" max="7927" width="3" style="14" customWidth="1"/>
    <col min="7928" max="7928" width="20.19921875" style="14" bestFit="1" customWidth="1"/>
    <col min="7929" max="7929" width="0.69921875" style="14" customWidth="1"/>
    <col min="7930" max="7930" width="17.5" style="14" bestFit="1" customWidth="1"/>
    <col min="7931" max="7931" width="6.19921875" style="14" customWidth="1"/>
    <col min="7932" max="7932" width="10.3984375" style="14" customWidth="1"/>
    <col min="7933" max="7933" width="10.5" style="14" customWidth="1"/>
    <col min="7934" max="7934" width="11.8984375" style="14" customWidth="1"/>
    <col min="7935" max="7935" width="19.5" style="14" customWidth="1"/>
    <col min="7936" max="7936" width="11.5" style="14" customWidth="1"/>
    <col min="7937" max="7938" width="0" style="14" hidden="1" customWidth="1"/>
    <col min="7939" max="7939" width="19.09765625" style="14" customWidth="1"/>
    <col min="7940" max="7940" width="19.5" style="14" customWidth="1"/>
    <col min="7941" max="8182" width="11.19921875" style="14"/>
    <col min="8183" max="8183" width="3" style="14" customWidth="1"/>
    <col min="8184" max="8184" width="20.19921875" style="14" bestFit="1" customWidth="1"/>
    <col min="8185" max="8185" width="0.69921875" style="14" customWidth="1"/>
    <col min="8186" max="8186" width="17.5" style="14" bestFit="1" customWidth="1"/>
    <col min="8187" max="8187" width="6.19921875" style="14" customWidth="1"/>
    <col min="8188" max="8188" width="10.3984375" style="14" customWidth="1"/>
    <col min="8189" max="8189" width="10.5" style="14" customWidth="1"/>
    <col min="8190" max="8190" width="11.8984375" style="14" customWidth="1"/>
    <col min="8191" max="8191" width="19.5" style="14" customWidth="1"/>
    <col min="8192" max="8192" width="11.5" style="14" customWidth="1"/>
    <col min="8193" max="8194" width="0" style="14" hidden="1" customWidth="1"/>
    <col min="8195" max="8195" width="19.09765625" style="14" customWidth="1"/>
    <col min="8196" max="8196" width="19.5" style="14" customWidth="1"/>
    <col min="8197" max="8438" width="11.19921875" style="14"/>
    <col min="8439" max="8439" width="3" style="14" customWidth="1"/>
    <col min="8440" max="8440" width="20.19921875" style="14" bestFit="1" customWidth="1"/>
    <col min="8441" max="8441" width="0.69921875" style="14" customWidth="1"/>
    <col min="8442" max="8442" width="17.5" style="14" bestFit="1" customWidth="1"/>
    <col min="8443" max="8443" width="6.19921875" style="14" customWidth="1"/>
    <col min="8444" max="8444" width="10.3984375" style="14" customWidth="1"/>
    <col min="8445" max="8445" width="10.5" style="14" customWidth="1"/>
    <col min="8446" max="8446" width="11.8984375" style="14" customWidth="1"/>
    <col min="8447" max="8447" width="19.5" style="14" customWidth="1"/>
    <col min="8448" max="8448" width="11.5" style="14" customWidth="1"/>
    <col min="8449" max="8450" width="0" style="14" hidden="1" customWidth="1"/>
    <col min="8451" max="8451" width="19.09765625" style="14" customWidth="1"/>
    <col min="8452" max="8452" width="19.5" style="14" customWidth="1"/>
    <col min="8453" max="8694" width="11.19921875" style="14"/>
    <col min="8695" max="8695" width="3" style="14" customWidth="1"/>
    <col min="8696" max="8696" width="20.19921875" style="14" bestFit="1" customWidth="1"/>
    <col min="8697" max="8697" width="0.69921875" style="14" customWidth="1"/>
    <col min="8698" max="8698" width="17.5" style="14" bestFit="1" customWidth="1"/>
    <col min="8699" max="8699" width="6.19921875" style="14" customWidth="1"/>
    <col min="8700" max="8700" width="10.3984375" style="14" customWidth="1"/>
    <col min="8701" max="8701" width="10.5" style="14" customWidth="1"/>
    <col min="8702" max="8702" width="11.8984375" style="14" customWidth="1"/>
    <col min="8703" max="8703" width="19.5" style="14" customWidth="1"/>
    <col min="8704" max="8704" width="11.5" style="14" customWidth="1"/>
    <col min="8705" max="8706" width="0" style="14" hidden="1" customWidth="1"/>
    <col min="8707" max="8707" width="19.09765625" style="14" customWidth="1"/>
    <col min="8708" max="8708" width="19.5" style="14" customWidth="1"/>
    <col min="8709" max="8950" width="11.19921875" style="14"/>
    <col min="8951" max="8951" width="3" style="14" customWidth="1"/>
    <col min="8952" max="8952" width="20.19921875" style="14" bestFit="1" customWidth="1"/>
    <col min="8953" max="8953" width="0.69921875" style="14" customWidth="1"/>
    <col min="8954" max="8954" width="17.5" style="14" bestFit="1" customWidth="1"/>
    <col min="8955" max="8955" width="6.19921875" style="14" customWidth="1"/>
    <col min="8956" max="8956" width="10.3984375" style="14" customWidth="1"/>
    <col min="8957" max="8957" width="10.5" style="14" customWidth="1"/>
    <col min="8958" max="8958" width="11.8984375" style="14" customWidth="1"/>
    <col min="8959" max="8959" width="19.5" style="14" customWidth="1"/>
    <col min="8960" max="8960" width="11.5" style="14" customWidth="1"/>
    <col min="8961" max="8962" width="0" style="14" hidden="1" customWidth="1"/>
    <col min="8963" max="8963" width="19.09765625" style="14" customWidth="1"/>
    <col min="8964" max="8964" width="19.5" style="14" customWidth="1"/>
    <col min="8965" max="9206" width="11.19921875" style="14"/>
    <col min="9207" max="9207" width="3" style="14" customWidth="1"/>
    <col min="9208" max="9208" width="20.19921875" style="14" bestFit="1" customWidth="1"/>
    <col min="9209" max="9209" width="0.69921875" style="14" customWidth="1"/>
    <col min="9210" max="9210" width="17.5" style="14" bestFit="1" customWidth="1"/>
    <col min="9211" max="9211" width="6.19921875" style="14" customWidth="1"/>
    <col min="9212" max="9212" width="10.3984375" style="14" customWidth="1"/>
    <col min="9213" max="9213" width="10.5" style="14" customWidth="1"/>
    <col min="9214" max="9214" width="11.8984375" style="14" customWidth="1"/>
    <col min="9215" max="9215" width="19.5" style="14" customWidth="1"/>
    <col min="9216" max="9216" width="11.5" style="14" customWidth="1"/>
    <col min="9217" max="9218" width="0" style="14" hidden="1" customWidth="1"/>
    <col min="9219" max="9219" width="19.09765625" style="14" customWidth="1"/>
    <col min="9220" max="9220" width="19.5" style="14" customWidth="1"/>
    <col min="9221" max="9462" width="11.19921875" style="14"/>
    <col min="9463" max="9463" width="3" style="14" customWidth="1"/>
    <col min="9464" max="9464" width="20.19921875" style="14" bestFit="1" customWidth="1"/>
    <col min="9465" max="9465" width="0.69921875" style="14" customWidth="1"/>
    <col min="9466" max="9466" width="17.5" style="14" bestFit="1" customWidth="1"/>
    <col min="9467" max="9467" width="6.19921875" style="14" customWidth="1"/>
    <col min="9468" max="9468" width="10.3984375" style="14" customWidth="1"/>
    <col min="9469" max="9469" width="10.5" style="14" customWidth="1"/>
    <col min="9470" max="9470" width="11.8984375" style="14" customWidth="1"/>
    <col min="9471" max="9471" width="19.5" style="14" customWidth="1"/>
    <col min="9472" max="9472" width="11.5" style="14" customWidth="1"/>
    <col min="9473" max="9474" width="0" style="14" hidden="1" customWidth="1"/>
    <col min="9475" max="9475" width="19.09765625" style="14" customWidth="1"/>
    <col min="9476" max="9476" width="19.5" style="14" customWidth="1"/>
    <col min="9477" max="9718" width="11.19921875" style="14"/>
    <col min="9719" max="9719" width="3" style="14" customWidth="1"/>
    <col min="9720" max="9720" width="20.19921875" style="14" bestFit="1" customWidth="1"/>
    <col min="9721" max="9721" width="0.69921875" style="14" customWidth="1"/>
    <col min="9722" max="9722" width="17.5" style="14" bestFit="1" customWidth="1"/>
    <col min="9723" max="9723" width="6.19921875" style="14" customWidth="1"/>
    <col min="9724" max="9724" width="10.3984375" style="14" customWidth="1"/>
    <col min="9725" max="9725" width="10.5" style="14" customWidth="1"/>
    <col min="9726" max="9726" width="11.8984375" style="14" customWidth="1"/>
    <col min="9727" max="9727" width="19.5" style="14" customWidth="1"/>
    <col min="9728" max="9728" width="11.5" style="14" customWidth="1"/>
    <col min="9729" max="9730" width="0" style="14" hidden="1" customWidth="1"/>
    <col min="9731" max="9731" width="19.09765625" style="14" customWidth="1"/>
    <col min="9732" max="9732" width="19.5" style="14" customWidth="1"/>
    <col min="9733" max="9974" width="11.19921875" style="14"/>
    <col min="9975" max="9975" width="3" style="14" customWidth="1"/>
    <col min="9976" max="9976" width="20.19921875" style="14" bestFit="1" customWidth="1"/>
    <col min="9977" max="9977" width="0.69921875" style="14" customWidth="1"/>
    <col min="9978" max="9978" width="17.5" style="14" bestFit="1" customWidth="1"/>
    <col min="9979" max="9979" width="6.19921875" style="14" customWidth="1"/>
    <col min="9980" max="9980" width="10.3984375" style="14" customWidth="1"/>
    <col min="9981" max="9981" width="10.5" style="14" customWidth="1"/>
    <col min="9982" max="9982" width="11.8984375" style="14" customWidth="1"/>
    <col min="9983" max="9983" width="19.5" style="14" customWidth="1"/>
    <col min="9984" max="9984" width="11.5" style="14" customWidth="1"/>
    <col min="9985" max="9986" width="0" style="14" hidden="1" customWidth="1"/>
    <col min="9987" max="9987" width="19.09765625" style="14" customWidth="1"/>
    <col min="9988" max="9988" width="19.5" style="14" customWidth="1"/>
    <col min="9989" max="10230" width="11.19921875" style="14"/>
    <col min="10231" max="10231" width="3" style="14" customWidth="1"/>
    <col min="10232" max="10232" width="20.19921875" style="14" bestFit="1" customWidth="1"/>
    <col min="10233" max="10233" width="0.69921875" style="14" customWidth="1"/>
    <col min="10234" max="10234" width="17.5" style="14" bestFit="1" customWidth="1"/>
    <col min="10235" max="10235" width="6.19921875" style="14" customWidth="1"/>
    <col min="10236" max="10236" width="10.3984375" style="14" customWidth="1"/>
    <col min="10237" max="10237" width="10.5" style="14" customWidth="1"/>
    <col min="10238" max="10238" width="11.8984375" style="14" customWidth="1"/>
    <col min="10239" max="10239" width="19.5" style="14" customWidth="1"/>
    <col min="10240" max="10240" width="11.5" style="14" customWidth="1"/>
    <col min="10241" max="10242" width="0" style="14" hidden="1" customWidth="1"/>
    <col min="10243" max="10243" width="19.09765625" style="14" customWidth="1"/>
    <col min="10244" max="10244" width="19.5" style="14" customWidth="1"/>
    <col min="10245" max="10486" width="11.19921875" style="14"/>
    <col min="10487" max="10487" width="3" style="14" customWidth="1"/>
    <col min="10488" max="10488" width="20.19921875" style="14" bestFit="1" customWidth="1"/>
    <col min="10489" max="10489" width="0.69921875" style="14" customWidth="1"/>
    <col min="10490" max="10490" width="17.5" style="14" bestFit="1" customWidth="1"/>
    <col min="10491" max="10491" width="6.19921875" style="14" customWidth="1"/>
    <col min="10492" max="10492" width="10.3984375" style="14" customWidth="1"/>
    <col min="10493" max="10493" width="10.5" style="14" customWidth="1"/>
    <col min="10494" max="10494" width="11.8984375" style="14" customWidth="1"/>
    <col min="10495" max="10495" width="19.5" style="14" customWidth="1"/>
    <col min="10496" max="10496" width="11.5" style="14" customWidth="1"/>
    <col min="10497" max="10498" width="0" style="14" hidden="1" customWidth="1"/>
    <col min="10499" max="10499" width="19.09765625" style="14" customWidth="1"/>
    <col min="10500" max="10500" width="19.5" style="14" customWidth="1"/>
    <col min="10501" max="10742" width="11.19921875" style="14"/>
    <col min="10743" max="10743" width="3" style="14" customWidth="1"/>
    <col min="10744" max="10744" width="20.19921875" style="14" bestFit="1" customWidth="1"/>
    <col min="10745" max="10745" width="0.69921875" style="14" customWidth="1"/>
    <col min="10746" max="10746" width="17.5" style="14" bestFit="1" customWidth="1"/>
    <col min="10747" max="10747" width="6.19921875" style="14" customWidth="1"/>
    <col min="10748" max="10748" width="10.3984375" style="14" customWidth="1"/>
    <col min="10749" max="10749" width="10.5" style="14" customWidth="1"/>
    <col min="10750" max="10750" width="11.8984375" style="14" customWidth="1"/>
    <col min="10751" max="10751" width="19.5" style="14" customWidth="1"/>
    <col min="10752" max="10752" width="11.5" style="14" customWidth="1"/>
    <col min="10753" max="10754" width="0" style="14" hidden="1" customWidth="1"/>
    <col min="10755" max="10755" width="19.09765625" style="14" customWidth="1"/>
    <col min="10756" max="10756" width="19.5" style="14" customWidth="1"/>
    <col min="10757" max="10998" width="11.19921875" style="14"/>
    <col min="10999" max="10999" width="3" style="14" customWidth="1"/>
    <col min="11000" max="11000" width="20.19921875" style="14" bestFit="1" customWidth="1"/>
    <col min="11001" max="11001" width="0.69921875" style="14" customWidth="1"/>
    <col min="11002" max="11002" width="17.5" style="14" bestFit="1" customWidth="1"/>
    <col min="11003" max="11003" width="6.19921875" style="14" customWidth="1"/>
    <col min="11004" max="11004" width="10.3984375" style="14" customWidth="1"/>
    <col min="11005" max="11005" width="10.5" style="14" customWidth="1"/>
    <col min="11006" max="11006" width="11.8984375" style="14" customWidth="1"/>
    <col min="11007" max="11007" width="19.5" style="14" customWidth="1"/>
    <col min="11008" max="11008" width="11.5" style="14" customWidth="1"/>
    <col min="11009" max="11010" width="0" style="14" hidden="1" customWidth="1"/>
    <col min="11011" max="11011" width="19.09765625" style="14" customWidth="1"/>
    <col min="11012" max="11012" width="19.5" style="14" customWidth="1"/>
    <col min="11013" max="11254" width="11.19921875" style="14"/>
    <col min="11255" max="11255" width="3" style="14" customWidth="1"/>
    <col min="11256" max="11256" width="20.19921875" style="14" bestFit="1" customWidth="1"/>
    <col min="11257" max="11257" width="0.69921875" style="14" customWidth="1"/>
    <col min="11258" max="11258" width="17.5" style="14" bestFit="1" customWidth="1"/>
    <col min="11259" max="11259" width="6.19921875" style="14" customWidth="1"/>
    <col min="11260" max="11260" width="10.3984375" style="14" customWidth="1"/>
    <col min="11261" max="11261" width="10.5" style="14" customWidth="1"/>
    <col min="11262" max="11262" width="11.8984375" style="14" customWidth="1"/>
    <col min="11263" max="11263" width="19.5" style="14" customWidth="1"/>
    <col min="11264" max="11264" width="11.5" style="14" customWidth="1"/>
    <col min="11265" max="11266" width="0" style="14" hidden="1" customWidth="1"/>
    <col min="11267" max="11267" width="19.09765625" style="14" customWidth="1"/>
    <col min="11268" max="11268" width="19.5" style="14" customWidth="1"/>
    <col min="11269" max="11510" width="11.19921875" style="14"/>
    <col min="11511" max="11511" width="3" style="14" customWidth="1"/>
    <col min="11512" max="11512" width="20.19921875" style="14" bestFit="1" customWidth="1"/>
    <col min="11513" max="11513" width="0.69921875" style="14" customWidth="1"/>
    <col min="11514" max="11514" width="17.5" style="14" bestFit="1" customWidth="1"/>
    <col min="11515" max="11515" width="6.19921875" style="14" customWidth="1"/>
    <col min="11516" max="11516" width="10.3984375" style="14" customWidth="1"/>
    <col min="11517" max="11517" width="10.5" style="14" customWidth="1"/>
    <col min="11518" max="11518" width="11.8984375" style="14" customWidth="1"/>
    <col min="11519" max="11519" width="19.5" style="14" customWidth="1"/>
    <col min="11520" max="11520" width="11.5" style="14" customWidth="1"/>
    <col min="11521" max="11522" width="0" style="14" hidden="1" customWidth="1"/>
    <col min="11523" max="11523" width="19.09765625" style="14" customWidth="1"/>
    <col min="11524" max="11524" width="19.5" style="14" customWidth="1"/>
    <col min="11525" max="11766" width="11.19921875" style="14"/>
    <col min="11767" max="11767" width="3" style="14" customWidth="1"/>
    <col min="11768" max="11768" width="20.19921875" style="14" bestFit="1" customWidth="1"/>
    <col min="11769" max="11769" width="0.69921875" style="14" customWidth="1"/>
    <col min="11770" max="11770" width="17.5" style="14" bestFit="1" customWidth="1"/>
    <col min="11771" max="11771" width="6.19921875" style="14" customWidth="1"/>
    <col min="11772" max="11772" width="10.3984375" style="14" customWidth="1"/>
    <col min="11773" max="11773" width="10.5" style="14" customWidth="1"/>
    <col min="11774" max="11774" width="11.8984375" style="14" customWidth="1"/>
    <col min="11775" max="11775" width="19.5" style="14" customWidth="1"/>
    <col min="11776" max="11776" width="11.5" style="14" customWidth="1"/>
    <col min="11777" max="11778" width="0" style="14" hidden="1" customWidth="1"/>
    <col min="11779" max="11779" width="19.09765625" style="14" customWidth="1"/>
    <col min="11780" max="11780" width="19.5" style="14" customWidth="1"/>
    <col min="11781" max="12022" width="11.19921875" style="14"/>
    <col min="12023" max="12023" width="3" style="14" customWidth="1"/>
    <col min="12024" max="12024" width="20.19921875" style="14" bestFit="1" customWidth="1"/>
    <col min="12025" max="12025" width="0.69921875" style="14" customWidth="1"/>
    <col min="12026" max="12026" width="17.5" style="14" bestFit="1" customWidth="1"/>
    <col min="12027" max="12027" width="6.19921875" style="14" customWidth="1"/>
    <col min="12028" max="12028" width="10.3984375" style="14" customWidth="1"/>
    <col min="12029" max="12029" width="10.5" style="14" customWidth="1"/>
    <col min="12030" max="12030" width="11.8984375" style="14" customWidth="1"/>
    <col min="12031" max="12031" width="19.5" style="14" customWidth="1"/>
    <col min="12032" max="12032" width="11.5" style="14" customWidth="1"/>
    <col min="12033" max="12034" width="0" style="14" hidden="1" customWidth="1"/>
    <col min="12035" max="12035" width="19.09765625" style="14" customWidth="1"/>
    <col min="12036" max="12036" width="19.5" style="14" customWidth="1"/>
    <col min="12037" max="12278" width="11.19921875" style="14"/>
    <col min="12279" max="12279" width="3" style="14" customWidth="1"/>
    <col min="12280" max="12280" width="20.19921875" style="14" bestFit="1" customWidth="1"/>
    <col min="12281" max="12281" width="0.69921875" style="14" customWidth="1"/>
    <col min="12282" max="12282" width="17.5" style="14" bestFit="1" customWidth="1"/>
    <col min="12283" max="12283" width="6.19921875" style="14" customWidth="1"/>
    <col min="12284" max="12284" width="10.3984375" style="14" customWidth="1"/>
    <col min="12285" max="12285" width="10.5" style="14" customWidth="1"/>
    <col min="12286" max="12286" width="11.8984375" style="14" customWidth="1"/>
    <col min="12287" max="12287" width="19.5" style="14" customWidth="1"/>
    <col min="12288" max="12288" width="11.5" style="14" customWidth="1"/>
    <col min="12289" max="12290" width="0" style="14" hidden="1" customWidth="1"/>
    <col min="12291" max="12291" width="19.09765625" style="14" customWidth="1"/>
    <col min="12292" max="12292" width="19.5" style="14" customWidth="1"/>
    <col min="12293" max="12534" width="11.19921875" style="14"/>
    <col min="12535" max="12535" width="3" style="14" customWidth="1"/>
    <col min="12536" max="12536" width="20.19921875" style="14" bestFit="1" customWidth="1"/>
    <col min="12537" max="12537" width="0.69921875" style="14" customWidth="1"/>
    <col min="12538" max="12538" width="17.5" style="14" bestFit="1" customWidth="1"/>
    <col min="12539" max="12539" width="6.19921875" style="14" customWidth="1"/>
    <col min="12540" max="12540" width="10.3984375" style="14" customWidth="1"/>
    <col min="12541" max="12541" width="10.5" style="14" customWidth="1"/>
    <col min="12542" max="12542" width="11.8984375" style="14" customWidth="1"/>
    <col min="12543" max="12543" width="19.5" style="14" customWidth="1"/>
    <col min="12544" max="12544" width="11.5" style="14" customWidth="1"/>
    <col min="12545" max="12546" width="0" style="14" hidden="1" customWidth="1"/>
    <col min="12547" max="12547" width="19.09765625" style="14" customWidth="1"/>
    <col min="12548" max="12548" width="19.5" style="14" customWidth="1"/>
    <col min="12549" max="12790" width="11.19921875" style="14"/>
    <col min="12791" max="12791" width="3" style="14" customWidth="1"/>
    <col min="12792" max="12792" width="20.19921875" style="14" bestFit="1" customWidth="1"/>
    <col min="12793" max="12793" width="0.69921875" style="14" customWidth="1"/>
    <col min="12794" max="12794" width="17.5" style="14" bestFit="1" customWidth="1"/>
    <col min="12795" max="12795" width="6.19921875" style="14" customWidth="1"/>
    <col min="12796" max="12796" width="10.3984375" style="14" customWidth="1"/>
    <col min="12797" max="12797" width="10.5" style="14" customWidth="1"/>
    <col min="12798" max="12798" width="11.8984375" style="14" customWidth="1"/>
    <col min="12799" max="12799" width="19.5" style="14" customWidth="1"/>
    <col min="12800" max="12800" width="11.5" style="14" customWidth="1"/>
    <col min="12801" max="12802" width="0" style="14" hidden="1" customWidth="1"/>
    <col min="12803" max="12803" width="19.09765625" style="14" customWidth="1"/>
    <col min="12804" max="12804" width="19.5" style="14" customWidth="1"/>
    <col min="12805" max="13046" width="11.19921875" style="14"/>
    <col min="13047" max="13047" width="3" style="14" customWidth="1"/>
    <col min="13048" max="13048" width="20.19921875" style="14" bestFit="1" customWidth="1"/>
    <col min="13049" max="13049" width="0.69921875" style="14" customWidth="1"/>
    <col min="13050" max="13050" width="17.5" style="14" bestFit="1" customWidth="1"/>
    <col min="13051" max="13051" width="6.19921875" style="14" customWidth="1"/>
    <col min="13052" max="13052" width="10.3984375" style="14" customWidth="1"/>
    <col min="13053" max="13053" width="10.5" style="14" customWidth="1"/>
    <col min="13054" max="13054" width="11.8984375" style="14" customWidth="1"/>
    <col min="13055" max="13055" width="19.5" style="14" customWidth="1"/>
    <col min="13056" max="13056" width="11.5" style="14" customWidth="1"/>
    <col min="13057" max="13058" width="0" style="14" hidden="1" customWidth="1"/>
    <col min="13059" max="13059" width="19.09765625" style="14" customWidth="1"/>
    <col min="13060" max="13060" width="19.5" style="14" customWidth="1"/>
    <col min="13061" max="13302" width="11.19921875" style="14"/>
    <col min="13303" max="13303" width="3" style="14" customWidth="1"/>
    <col min="13304" max="13304" width="20.19921875" style="14" bestFit="1" customWidth="1"/>
    <col min="13305" max="13305" width="0.69921875" style="14" customWidth="1"/>
    <col min="13306" max="13306" width="17.5" style="14" bestFit="1" customWidth="1"/>
    <col min="13307" max="13307" width="6.19921875" style="14" customWidth="1"/>
    <col min="13308" max="13308" width="10.3984375" style="14" customWidth="1"/>
    <col min="13309" max="13309" width="10.5" style="14" customWidth="1"/>
    <col min="13310" max="13310" width="11.8984375" style="14" customWidth="1"/>
    <col min="13311" max="13311" width="19.5" style="14" customWidth="1"/>
    <col min="13312" max="13312" width="11.5" style="14" customWidth="1"/>
    <col min="13313" max="13314" width="0" style="14" hidden="1" customWidth="1"/>
    <col min="13315" max="13315" width="19.09765625" style="14" customWidth="1"/>
    <col min="13316" max="13316" width="19.5" style="14" customWidth="1"/>
    <col min="13317" max="13558" width="11.19921875" style="14"/>
    <col min="13559" max="13559" width="3" style="14" customWidth="1"/>
    <col min="13560" max="13560" width="20.19921875" style="14" bestFit="1" customWidth="1"/>
    <col min="13561" max="13561" width="0.69921875" style="14" customWidth="1"/>
    <col min="13562" max="13562" width="17.5" style="14" bestFit="1" customWidth="1"/>
    <col min="13563" max="13563" width="6.19921875" style="14" customWidth="1"/>
    <col min="13564" max="13564" width="10.3984375" style="14" customWidth="1"/>
    <col min="13565" max="13565" width="10.5" style="14" customWidth="1"/>
    <col min="13566" max="13566" width="11.8984375" style="14" customWidth="1"/>
    <col min="13567" max="13567" width="19.5" style="14" customWidth="1"/>
    <col min="13568" max="13568" width="11.5" style="14" customWidth="1"/>
    <col min="13569" max="13570" width="0" style="14" hidden="1" customWidth="1"/>
    <col min="13571" max="13571" width="19.09765625" style="14" customWidth="1"/>
    <col min="13572" max="13572" width="19.5" style="14" customWidth="1"/>
    <col min="13573" max="13814" width="11.19921875" style="14"/>
    <col min="13815" max="13815" width="3" style="14" customWidth="1"/>
    <col min="13816" max="13816" width="20.19921875" style="14" bestFit="1" customWidth="1"/>
    <col min="13817" max="13817" width="0.69921875" style="14" customWidth="1"/>
    <col min="13818" max="13818" width="17.5" style="14" bestFit="1" customWidth="1"/>
    <col min="13819" max="13819" width="6.19921875" style="14" customWidth="1"/>
    <col min="13820" max="13820" width="10.3984375" style="14" customWidth="1"/>
    <col min="13821" max="13821" width="10.5" style="14" customWidth="1"/>
    <col min="13822" max="13822" width="11.8984375" style="14" customWidth="1"/>
    <col min="13823" max="13823" width="19.5" style="14" customWidth="1"/>
    <col min="13824" max="13824" width="11.5" style="14" customWidth="1"/>
    <col min="13825" max="13826" width="0" style="14" hidden="1" customWidth="1"/>
    <col min="13827" max="13827" width="19.09765625" style="14" customWidth="1"/>
    <col min="13828" max="13828" width="19.5" style="14" customWidth="1"/>
    <col min="13829" max="14070" width="11.19921875" style="14"/>
    <col min="14071" max="14071" width="3" style="14" customWidth="1"/>
    <col min="14072" max="14072" width="20.19921875" style="14" bestFit="1" customWidth="1"/>
    <col min="14073" max="14073" width="0.69921875" style="14" customWidth="1"/>
    <col min="14074" max="14074" width="17.5" style="14" bestFit="1" customWidth="1"/>
    <col min="14075" max="14075" width="6.19921875" style="14" customWidth="1"/>
    <col min="14076" max="14076" width="10.3984375" style="14" customWidth="1"/>
    <col min="14077" max="14077" width="10.5" style="14" customWidth="1"/>
    <col min="14078" max="14078" width="11.8984375" style="14" customWidth="1"/>
    <col min="14079" max="14079" width="19.5" style="14" customWidth="1"/>
    <col min="14080" max="14080" width="11.5" style="14" customWidth="1"/>
    <col min="14081" max="14082" width="0" style="14" hidden="1" customWidth="1"/>
    <col min="14083" max="14083" width="19.09765625" style="14" customWidth="1"/>
    <col min="14084" max="14084" width="19.5" style="14" customWidth="1"/>
    <col min="14085" max="14326" width="11.19921875" style="14"/>
    <col min="14327" max="14327" width="3" style="14" customWidth="1"/>
    <col min="14328" max="14328" width="20.19921875" style="14" bestFit="1" customWidth="1"/>
    <col min="14329" max="14329" width="0.69921875" style="14" customWidth="1"/>
    <col min="14330" max="14330" width="17.5" style="14" bestFit="1" customWidth="1"/>
    <col min="14331" max="14331" width="6.19921875" style="14" customWidth="1"/>
    <col min="14332" max="14332" width="10.3984375" style="14" customWidth="1"/>
    <col min="14333" max="14333" width="10.5" style="14" customWidth="1"/>
    <col min="14334" max="14334" width="11.8984375" style="14" customWidth="1"/>
    <col min="14335" max="14335" width="19.5" style="14" customWidth="1"/>
    <col min="14336" max="14336" width="11.5" style="14" customWidth="1"/>
    <col min="14337" max="14338" width="0" style="14" hidden="1" customWidth="1"/>
    <col min="14339" max="14339" width="19.09765625" style="14" customWidth="1"/>
    <col min="14340" max="14340" width="19.5" style="14" customWidth="1"/>
    <col min="14341" max="14582" width="11.19921875" style="14"/>
    <col min="14583" max="14583" width="3" style="14" customWidth="1"/>
    <col min="14584" max="14584" width="20.19921875" style="14" bestFit="1" customWidth="1"/>
    <col min="14585" max="14585" width="0.69921875" style="14" customWidth="1"/>
    <col min="14586" max="14586" width="17.5" style="14" bestFit="1" customWidth="1"/>
    <col min="14587" max="14587" width="6.19921875" style="14" customWidth="1"/>
    <col min="14588" max="14588" width="10.3984375" style="14" customWidth="1"/>
    <col min="14589" max="14589" width="10.5" style="14" customWidth="1"/>
    <col min="14590" max="14590" width="11.8984375" style="14" customWidth="1"/>
    <col min="14591" max="14591" width="19.5" style="14" customWidth="1"/>
    <col min="14592" max="14592" width="11.5" style="14" customWidth="1"/>
    <col min="14593" max="14594" width="0" style="14" hidden="1" customWidth="1"/>
    <col min="14595" max="14595" width="19.09765625" style="14" customWidth="1"/>
    <col min="14596" max="14596" width="19.5" style="14" customWidth="1"/>
    <col min="14597" max="14838" width="11.19921875" style="14"/>
    <col min="14839" max="14839" width="3" style="14" customWidth="1"/>
    <col min="14840" max="14840" width="20.19921875" style="14" bestFit="1" customWidth="1"/>
    <col min="14841" max="14841" width="0.69921875" style="14" customWidth="1"/>
    <col min="14842" max="14842" width="17.5" style="14" bestFit="1" customWidth="1"/>
    <col min="14843" max="14843" width="6.19921875" style="14" customWidth="1"/>
    <col min="14844" max="14844" width="10.3984375" style="14" customWidth="1"/>
    <col min="14845" max="14845" width="10.5" style="14" customWidth="1"/>
    <col min="14846" max="14846" width="11.8984375" style="14" customWidth="1"/>
    <col min="14847" max="14847" width="19.5" style="14" customWidth="1"/>
    <col min="14848" max="14848" width="11.5" style="14" customWidth="1"/>
    <col min="14849" max="14850" width="0" style="14" hidden="1" customWidth="1"/>
    <col min="14851" max="14851" width="19.09765625" style="14" customWidth="1"/>
    <col min="14852" max="14852" width="19.5" style="14" customWidth="1"/>
    <col min="14853" max="15094" width="11.19921875" style="14"/>
    <col min="15095" max="15095" width="3" style="14" customWidth="1"/>
    <col min="15096" max="15096" width="20.19921875" style="14" bestFit="1" customWidth="1"/>
    <col min="15097" max="15097" width="0.69921875" style="14" customWidth="1"/>
    <col min="15098" max="15098" width="17.5" style="14" bestFit="1" customWidth="1"/>
    <col min="15099" max="15099" width="6.19921875" style="14" customWidth="1"/>
    <col min="15100" max="15100" width="10.3984375" style="14" customWidth="1"/>
    <col min="15101" max="15101" width="10.5" style="14" customWidth="1"/>
    <col min="15102" max="15102" width="11.8984375" style="14" customWidth="1"/>
    <col min="15103" max="15103" width="19.5" style="14" customWidth="1"/>
    <col min="15104" max="15104" width="11.5" style="14" customWidth="1"/>
    <col min="15105" max="15106" width="0" style="14" hidden="1" customWidth="1"/>
    <col min="15107" max="15107" width="19.09765625" style="14" customWidth="1"/>
    <col min="15108" max="15108" width="19.5" style="14" customWidth="1"/>
    <col min="15109" max="15350" width="11.19921875" style="14"/>
    <col min="15351" max="15351" width="3" style="14" customWidth="1"/>
    <col min="15352" max="15352" width="20.19921875" style="14" bestFit="1" customWidth="1"/>
    <col min="15353" max="15353" width="0.69921875" style="14" customWidth="1"/>
    <col min="15354" max="15354" width="17.5" style="14" bestFit="1" customWidth="1"/>
    <col min="15355" max="15355" width="6.19921875" style="14" customWidth="1"/>
    <col min="15356" max="15356" width="10.3984375" style="14" customWidth="1"/>
    <col min="15357" max="15357" width="10.5" style="14" customWidth="1"/>
    <col min="15358" max="15358" width="11.8984375" style="14" customWidth="1"/>
    <col min="15359" max="15359" width="19.5" style="14" customWidth="1"/>
    <col min="15360" max="15360" width="11.5" style="14" customWidth="1"/>
    <col min="15361" max="15362" width="0" style="14" hidden="1" customWidth="1"/>
    <col min="15363" max="15363" width="19.09765625" style="14" customWidth="1"/>
    <col min="15364" max="15364" width="19.5" style="14" customWidth="1"/>
    <col min="15365" max="15606" width="11.19921875" style="14"/>
    <col min="15607" max="15607" width="3" style="14" customWidth="1"/>
    <col min="15608" max="15608" width="20.19921875" style="14" bestFit="1" customWidth="1"/>
    <col min="15609" max="15609" width="0.69921875" style="14" customWidth="1"/>
    <col min="15610" max="15610" width="17.5" style="14" bestFit="1" customWidth="1"/>
    <col min="15611" max="15611" width="6.19921875" style="14" customWidth="1"/>
    <col min="15612" max="15612" width="10.3984375" style="14" customWidth="1"/>
    <col min="15613" max="15613" width="10.5" style="14" customWidth="1"/>
    <col min="15614" max="15614" width="11.8984375" style="14" customWidth="1"/>
    <col min="15615" max="15615" width="19.5" style="14" customWidth="1"/>
    <col min="15616" max="15616" width="11.5" style="14" customWidth="1"/>
    <col min="15617" max="15618" width="0" style="14" hidden="1" customWidth="1"/>
    <col min="15619" max="15619" width="19.09765625" style="14" customWidth="1"/>
    <col min="15620" max="15620" width="19.5" style="14" customWidth="1"/>
    <col min="15621" max="15862" width="11.19921875" style="14"/>
    <col min="15863" max="15863" width="3" style="14" customWidth="1"/>
    <col min="15864" max="15864" width="20.19921875" style="14" bestFit="1" customWidth="1"/>
    <col min="15865" max="15865" width="0.69921875" style="14" customWidth="1"/>
    <col min="15866" max="15866" width="17.5" style="14" bestFit="1" customWidth="1"/>
    <col min="15867" max="15867" width="6.19921875" style="14" customWidth="1"/>
    <col min="15868" max="15868" width="10.3984375" style="14" customWidth="1"/>
    <col min="15869" max="15869" width="10.5" style="14" customWidth="1"/>
    <col min="15870" max="15870" width="11.8984375" style="14" customWidth="1"/>
    <col min="15871" max="15871" width="19.5" style="14" customWidth="1"/>
    <col min="15872" max="15872" width="11.5" style="14" customWidth="1"/>
    <col min="15873" max="15874" width="0" style="14" hidden="1" customWidth="1"/>
    <col min="15875" max="15875" width="19.09765625" style="14" customWidth="1"/>
    <col min="15876" max="15876" width="19.5" style="14" customWidth="1"/>
    <col min="15877" max="16118" width="11.19921875" style="14"/>
    <col min="16119" max="16119" width="3" style="14" customWidth="1"/>
    <col min="16120" max="16120" width="20.19921875" style="14" bestFit="1" customWidth="1"/>
    <col min="16121" max="16121" width="0.69921875" style="14" customWidth="1"/>
    <col min="16122" max="16122" width="17.5" style="14" bestFit="1" customWidth="1"/>
    <col min="16123" max="16123" width="6.19921875" style="14" customWidth="1"/>
    <col min="16124" max="16124" width="10.3984375" style="14" customWidth="1"/>
    <col min="16125" max="16125" width="10.5" style="14" customWidth="1"/>
    <col min="16126" max="16126" width="11.8984375" style="14" customWidth="1"/>
    <col min="16127" max="16127" width="19.5" style="14" customWidth="1"/>
    <col min="16128" max="16128" width="11.5" style="14" customWidth="1"/>
    <col min="16129" max="16130" width="0" style="14" hidden="1" customWidth="1"/>
    <col min="16131" max="16131" width="19.09765625" style="14" customWidth="1"/>
    <col min="16132" max="16132" width="19.5" style="14" customWidth="1"/>
    <col min="16133" max="16374" width="11.19921875" style="14"/>
    <col min="16375" max="16384" width="11" style="14" customWidth="1"/>
  </cols>
  <sheetData>
    <row r="1" spans="1:17" s="4" customFormat="1" ht="24" customHeight="1" x14ac:dyDescent="0.3">
      <c r="A1" s="178" t="s">
        <v>84</v>
      </c>
      <c r="B1" s="179"/>
      <c r="C1" s="179"/>
      <c r="D1" s="179"/>
      <c r="E1" s="179"/>
      <c r="F1" s="179"/>
      <c r="G1" s="179"/>
      <c r="H1" s="179"/>
      <c r="I1" s="180"/>
    </row>
    <row r="2" spans="1:17" s="4" customFormat="1" ht="24" customHeight="1" x14ac:dyDescent="0.3">
      <c r="A2" s="167" t="s">
        <v>51</v>
      </c>
      <c r="B2" s="168"/>
      <c r="C2" s="168"/>
      <c r="D2" s="168"/>
      <c r="E2" s="168"/>
      <c r="F2" s="168"/>
      <c r="G2" s="168"/>
      <c r="H2" s="168"/>
      <c r="I2" s="169"/>
    </row>
    <row r="3" spans="1:17" s="4" customFormat="1" ht="24" customHeight="1" x14ac:dyDescent="0.3">
      <c r="A3" s="167" t="s">
        <v>117</v>
      </c>
      <c r="B3" s="168"/>
      <c r="C3" s="168"/>
      <c r="D3" s="168"/>
      <c r="E3" s="168"/>
      <c r="F3" s="168"/>
      <c r="G3" s="168"/>
      <c r="H3" s="168"/>
      <c r="I3" s="169"/>
    </row>
    <row r="4" spans="1:17" s="4" customFormat="1" ht="24" customHeight="1" x14ac:dyDescent="0.3">
      <c r="A4" s="112"/>
      <c r="B4" s="124"/>
      <c r="C4" s="54"/>
      <c r="D4" s="54"/>
      <c r="E4" s="54"/>
      <c r="F4" s="54"/>
      <c r="G4" s="54"/>
      <c r="H4" s="54"/>
      <c r="I4" s="113"/>
    </row>
    <row r="5" spans="1:17" s="4" customFormat="1" ht="18" customHeight="1" thickBot="1" x14ac:dyDescent="0.35">
      <c r="A5" s="170" t="s">
        <v>32</v>
      </c>
      <c r="B5" s="171"/>
      <c r="C5" s="171"/>
      <c r="D5" s="171"/>
      <c r="E5" s="171"/>
      <c r="F5" s="171"/>
      <c r="G5" s="171"/>
      <c r="H5" s="171"/>
      <c r="I5" s="172"/>
      <c r="J5" s="58"/>
      <c r="K5" s="58"/>
      <c r="L5" s="58"/>
      <c r="M5" s="58"/>
      <c r="N5" s="58"/>
      <c r="O5" s="58"/>
      <c r="P5" s="58"/>
      <c r="Q5" s="58"/>
    </row>
    <row r="6" spans="1:17" ht="15.6" x14ac:dyDescent="0.3">
      <c r="A6" s="8" t="s">
        <v>33</v>
      </c>
      <c r="B6" s="122"/>
      <c r="C6" s="117"/>
      <c r="D6" s="10">
        <v>45920</v>
      </c>
      <c r="E6" s="10"/>
      <c r="F6" s="11"/>
      <c r="G6" s="12"/>
      <c r="H6" s="12"/>
      <c r="I6" s="13"/>
      <c r="J6" s="44"/>
      <c r="K6" s="44"/>
      <c r="L6" s="161" t="s">
        <v>33</v>
      </c>
      <c r="M6" s="162"/>
      <c r="N6" s="162"/>
      <c r="O6" s="162"/>
      <c r="P6" s="162"/>
      <c r="Q6" s="163"/>
    </row>
    <row r="7" spans="1:17" ht="14.4" thickBot="1" x14ac:dyDescent="0.3">
      <c r="A7" s="15"/>
      <c r="B7" s="18" t="s">
        <v>35</v>
      </c>
      <c r="C7" s="17" t="s">
        <v>1</v>
      </c>
      <c r="D7" s="18" t="s">
        <v>36</v>
      </c>
      <c r="E7" s="19"/>
      <c r="F7" s="20" t="s">
        <v>37</v>
      </c>
      <c r="G7" s="20" t="s">
        <v>38</v>
      </c>
      <c r="H7" s="20" t="s">
        <v>39</v>
      </c>
      <c r="I7" s="20" t="s">
        <v>40</v>
      </c>
      <c r="J7" s="56"/>
      <c r="K7" s="56"/>
      <c r="L7" s="68" t="s">
        <v>64</v>
      </c>
      <c r="M7" s="69"/>
      <c r="N7" s="69" t="s">
        <v>65</v>
      </c>
      <c r="O7" s="69" t="s">
        <v>64</v>
      </c>
      <c r="P7" s="70"/>
      <c r="Q7" s="71" t="s">
        <v>65</v>
      </c>
    </row>
    <row r="8" spans="1:17" x14ac:dyDescent="0.25">
      <c r="A8" s="53">
        <f>IF(B8="KSC 07 Schifferstadt",1,IF(B8="AC Altrip",2,IF(B8="AC Mutterstadt II",3,IF(B8="KSV Grünstadt II",4,IF(B8="TSG Hassloch",5,IF(B8="KSC 07 Schifferstadt II",6,IF(B8="AV 03 Speyer II",7,IF(B8="KSV Langen II",8,IF(B8="KG Kindsbach/Rodalben",9,IF(B8="KG Kindsbach/Rodalben",10,IF(B8="TSG Kaiserslautern",11,IF(B8="AC Weisenau",12,IF(B8="ASC Zeilsheim",13,IF(B8="KSV Worms",14,IF(B8="KTH Ehrang I",15,IF(B8="AC Heros Wemmetsweiler",16,IF(B8="AC Altrip II",17,IF(B8="KSV Hostenbach",18,))))))))))))))))))</f>
        <v>11</v>
      </c>
      <c r="B8" s="114" t="s">
        <v>20</v>
      </c>
      <c r="C8" s="118" t="str">
        <f>Auslosung_7_OL_2223!E3</f>
        <v>:</v>
      </c>
      <c r="D8" s="114" t="s">
        <v>70</v>
      </c>
      <c r="E8" s="24"/>
      <c r="F8" s="133">
        <v>0.75</v>
      </c>
      <c r="G8" s="145">
        <v>0.79166666666666663</v>
      </c>
      <c r="H8" s="27" t="s">
        <v>134</v>
      </c>
      <c r="I8" s="144" t="s">
        <v>121</v>
      </c>
      <c r="J8" s="15">
        <f>IF(B8="FTG Pfungstadt",1,IF(B8="AC Altrip",2,IF(B8="AC Mutterstadt II",3,IF(B8="KSV Grünstadt II",4,IF(B8="TSG Hassloch",5,IF(B8="KSC 07 Schifferstadt II",6,IF(B8="AV 03 Speyer II",7,IF(B8="KSV Langen II",8,IF(B8="KG Kinds./Rod.",9,IF(B8="KG Kindsbach/Rodalben",10,IF(B8="TSG Kaiserslautern",11,IF(B8="AC Weisenau",12,IF(B8="ASC Zeilsheim",13,IF(B8="KG Worms/Laubenheim",14,IF(B8="KTH Ehrang II",19,IF(B8="AC Heros Wemmetsweiler",16,IF(B8="AC Altrip II",17,IF(B8="KSV Hostenbach",18,))))))))))))))))))</f>
        <v>11</v>
      </c>
      <c r="K8" s="15">
        <f>IF(D8="FTG Pfungstadt",1,IF(D8="AC Altrip",2,IF(D8="AC Mutterstadt II",3,IF(D8="KSV Grünstadt II",4,IF(D8="TSG Hassloch",5,IF(D8="KSC 07 Schifferstadt II",6,IF(D8="AV 03 Speyer II",7,IF(D8="KSV Langen II",8,IF(D8="KG Kinds./Rod.",9,IF(D8="VFL Rodalben",10,IF(D8="TSG Kaiserslautern",11,IF(D8="AC Weisenau",12,IF(D8="ASC Zeilsheim",13,IF(D8="KSV Worms",14,IF(D8="KTH Ehrang",15,IF(D8="AC Heros Wemmetsweiler",16,IF(D8="AC Altrip II",17,IF(D8="KSV Hostenbach",18,))))))))))))))))))</f>
        <v>0</v>
      </c>
      <c r="L8" s="79"/>
      <c r="M8" s="65" t="s">
        <v>1</v>
      </c>
      <c r="N8" s="65"/>
      <c r="O8" s="66">
        <f>IF(L8&gt;N8,2,0)</f>
        <v>0</v>
      </c>
      <c r="P8" s="67" t="s">
        <v>1</v>
      </c>
      <c r="Q8" s="80">
        <f>IF(L8&lt;N8,2,0)</f>
        <v>0</v>
      </c>
    </row>
    <row r="9" spans="1:17" x14ac:dyDescent="0.25">
      <c r="A9" s="53">
        <f>IF(B9="KSC 07 Schifferstadt",1,IF(B9="AC Altrip",2,IF(B9="AC Mutterstadt II",3,IF(B9="KSV Grünstadt II",4,IF(B9="TSG Hassloch",5,IF(B9="KSC 07 Schifferstadt II",6,IF(B9="AV 03 Speyer II",7,IF(B9="KSV Langen II",8,IF(B9="KG Kindsbach/Rodalben",9,IF(B9="VFL Rodalben",10,IF(B9="TSG Kaiserslautern",11,IF(B9="AC Weisenau",12,IF(B9="ASC Zeilsheim",13,IF(B9="KSV Worms",14,IF(B9="KTH Ehrang I",15,IF(B9="AC Heros Wemmetsweiler",16,IF(B9="AC Altrip II",17,IF(B9="KSV Hostenbach",18,))))))))))))))))))</f>
        <v>0</v>
      </c>
      <c r="B9" s="114" t="s">
        <v>110</v>
      </c>
      <c r="C9" s="118" t="str">
        <f>Auslosung_7_OL_2223!E4</f>
        <v>:</v>
      </c>
      <c r="D9" s="114" t="s">
        <v>112</v>
      </c>
      <c r="E9" s="28"/>
      <c r="F9" s="133">
        <v>0.625</v>
      </c>
      <c r="G9" s="145">
        <v>0.66666666666666663</v>
      </c>
      <c r="H9" s="27" t="s">
        <v>133</v>
      </c>
      <c r="I9" s="29"/>
      <c r="J9" s="15">
        <f t="shared" ref="J9:J11" si="0">IF(B9="FTG Pfungstadt",1,IF(B9="AC Altrip",2,IF(B9="AC Mutterstadt II",3,IF(B9="KSV Grünstadt II",4,IF(B9="TSG Hassloch",5,IF(B9="KSC 07 Schifferstadt II",6,IF(B9="AV 03 Speyer II",7,IF(B9="KSV Langen II",8,IF(B9="KG Kinds./Rod.",9,IF(B9="KG Kindsbach/Rodalben",10,IF(B9="TSG Kaiserslautern",11,IF(B9="AC Weisenau",12,IF(B9="ASC Zeilsheim",13,IF(B9="KG Worms/Laubenheim",14,IF(B9="KTH Ehrang II",19,IF(B9="AC Heros Wemmetsweiler",16,IF(B9="AC Altrip II",17,IF(B9="KSV Hostenbach",18,))))))))))))))))))</f>
        <v>0</v>
      </c>
      <c r="K9" s="15">
        <f t="shared" ref="K9:K11" si="1">IF(D9="FTG Pfungstadt",1,IF(D9="AC Altrip",2,IF(D9="AC Mutterstadt II",3,IF(D9="KSV Grünstadt II",4,IF(D9="TSG Hassloch",5,IF(D9="KSC 07 Schifferstadt II",6,IF(D9="AV 03 Speyer II",7,IF(D9="KSV Langen II",8,IF(D9="KG Kinds./Rod.",9,IF(D9="VFL Rodalben",10,IF(D9="TSG Kaiserslautern",11,IF(D9="AC Weisenau",12,IF(D9="ASC Zeilsheim",13,IF(D9="KSV Worms",14,IF(D9="KTH Ehrang",15,IF(D9="AC Heros Wemmetsweiler",16,IF(D9="AC Altrip II",17,IF(D9="KSV Hostenbach",18,))))))))))))))))))</f>
        <v>0</v>
      </c>
      <c r="L9" s="81"/>
      <c r="M9" s="62" t="s">
        <v>1</v>
      </c>
      <c r="N9" s="62"/>
      <c r="O9" s="63">
        <f>IF(L9&gt;N9,2,0)</f>
        <v>0</v>
      </c>
      <c r="P9" s="64" t="s">
        <v>1</v>
      </c>
      <c r="Q9" s="82">
        <f>IF(L9&lt;N9,2,0)</f>
        <v>0</v>
      </c>
    </row>
    <row r="10" spans="1:17" x14ac:dyDescent="0.25">
      <c r="A10" s="53">
        <f>IF(B10="KSC 07 Schifferstadt",1,IF(B10="AC Altrip",2,IF(B10="AC Mutterstadt II",3,IF(B10="KSV Grünstadt II",4,IF(B10="TSG Hassloch",5,IF(B10="KSC 07 Schifferstadt II",6,IF(B10="AV 03 Speyer II",7,IF(B10="KSV Langen II",8,IF(B10="KG Kindsbach/Rodalben",9,IF(B10="VFL Rodalben",10,IF(B10="TSG Kaiserslautern",11,IF(B10="AC Weisenau",12,IF(B10="ASC Zeilsheim",13,IF(B10="KSV Worms",14,IF(B10="KTH Ehrang I",15,IF(B10="AC Heros Wemmetsweiler",16,IF(B10="AC Altrip II",17,IF(B10="KSV Hostenbach",18,))))))))))))))))))</f>
        <v>0</v>
      </c>
      <c r="B10" s="21"/>
      <c r="C10" s="118"/>
      <c r="D10" s="21"/>
      <c r="E10" s="28"/>
      <c r="F10" s="133"/>
      <c r="G10" s="134"/>
      <c r="H10" s="29"/>
      <c r="I10" s="29"/>
      <c r="J10" s="15">
        <f t="shared" si="0"/>
        <v>0</v>
      </c>
      <c r="K10" s="15">
        <f t="shared" si="1"/>
        <v>0</v>
      </c>
      <c r="L10" s="83"/>
      <c r="M10" s="72"/>
      <c r="N10" s="72"/>
      <c r="O10" s="73"/>
      <c r="P10" s="74"/>
      <c r="Q10" s="84"/>
    </row>
    <row r="11" spans="1:17" ht="13.8" thickBot="1" x14ac:dyDescent="0.3">
      <c r="A11" s="53">
        <f>IF(B11="KSC 07 Schifferstadt",1,IF(B11="AC Altrip",2,IF(B11="AC Mutterstadt II",3,IF(B11="KSV Grünstadt II",4,IF(B11="TSG Hassloch",5,IF(B11="KSC 07 Schifferstadt II",6,IF(B11="AV 03 Speyer II",7,IF(B11="KSV Langen II",8,IF(B11="KG Kindsbach/Rodalben",9,IF(B11="VFL Rodalben",10,IF(B11="TSG Kaiserslautern",11,IF(B11="AC Weisenau",12,IF(B11="ASC Zeilsheim",13,IF(B11="KSV Worms",14,IF(B11="KTH Ehrang I",15,IF(B11="AC Heros Wemmetsweiler",16,IF(B11="AC Altrip II",17,IF(B11="KSV Hostenbach",18,))))))))))))))))))</f>
        <v>0</v>
      </c>
      <c r="B11" s="21"/>
      <c r="C11" s="118"/>
      <c r="D11" s="21"/>
      <c r="E11" s="28"/>
      <c r="F11" s="133"/>
      <c r="G11" s="134"/>
      <c r="H11" s="27"/>
      <c r="I11" s="27"/>
      <c r="J11" s="15">
        <f t="shared" si="0"/>
        <v>0</v>
      </c>
      <c r="K11" s="15">
        <f t="shared" si="1"/>
        <v>0</v>
      </c>
      <c r="L11" s="83"/>
      <c r="M11" s="72"/>
      <c r="N11" s="72"/>
      <c r="O11" s="73"/>
      <c r="P11" s="74"/>
      <c r="Q11" s="84"/>
    </row>
    <row r="12" spans="1:17" ht="15.6" x14ac:dyDescent="0.3">
      <c r="A12" s="8" t="s">
        <v>42</v>
      </c>
      <c r="B12" s="122"/>
      <c r="C12" s="117"/>
      <c r="D12" s="10">
        <v>45948</v>
      </c>
      <c r="E12" s="9"/>
      <c r="F12" s="135"/>
      <c r="G12" s="136"/>
      <c r="H12" s="13"/>
      <c r="I12" s="13"/>
      <c r="J12" s="44"/>
      <c r="K12" s="44"/>
      <c r="L12" s="161" t="s">
        <v>42</v>
      </c>
      <c r="M12" s="162"/>
      <c r="N12" s="162"/>
      <c r="O12" s="162"/>
      <c r="P12" s="162"/>
      <c r="Q12" s="163"/>
    </row>
    <row r="13" spans="1:17" ht="14.4" thickBot="1" x14ac:dyDescent="0.3">
      <c r="A13" s="15"/>
      <c r="B13" s="18" t="s">
        <v>35</v>
      </c>
      <c r="C13" s="17" t="s">
        <v>1</v>
      </c>
      <c r="D13" s="18" t="s">
        <v>36</v>
      </c>
      <c r="E13" s="19"/>
      <c r="F13" s="20" t="s">
        <v>37</v>
      </c>
      <c r="G13" s="20" t="s">
        <v>38</v>
      </c>
      <c r="H13" s="20" t="s">
        <v>39</v>
      </c>
      <c r="I13" s="20" t="s">
        <v>40</v>
      </c>
      <c r="J13" s="56"/>
      <c r="K13" s="56"/>
      <c r="L13" s="68"/>
      <c r="M13" s="69"/>
      <c r="N13" s="69"/>
      <c r="O13" s="70"/>
      <c r="P13" s="75"/>
      <c r="Q13" s="76"/>
    </row>
    <row r="14" spans="1:17" x14ac:dyDescent="0.25">
      <c r="A14" s="53">
        <f t="shared" ref="A14:A17" si="2">IF(B14="FTG Pfungstadt",1,IF(B14="AC Altrip",2,IF(B14="AC Mutterstadt II",3,IF(B14="KSV Grünstadt II",4,IF(B14="TSG Haßloch",5,IF(B14="KSC 07 Schifferstadt II",6,IF(B14="AV 03 Speyer II",7,IF(B14="KSV Langen II",8,IF(B14="KG Kindsbach/Rodalben",9,IF(B14="VFL Rodalben",10,IF(B14="TSG Kaiserslautern",11,IF(B14="AC Weisenau",12,IF(B14="ASC Zeilsheim",13,IF(B14="KSV Worms",14,IF(B14="KTH Ehrang II",19,IF(B14="AC Heros Wemmetsweiler",16,IF(B14="AC Altrip II",17,IF(B14="KSV Hostenbach",18,))))))))))))))))))</f>
        <v>9</v>
      </c>
      <c r="B14" s="129" t="s">
        <v>23</v>
      </c>
      <c r="C14" s="118" t="str">
        <f>Auslosung_7_OL_2223!I3</f>
        <v>:</v>
      </c>
      <c r="D14" s="114" t="s">
        <v>110</v>
      </c>
      <c r="E14" s="28"/>
      <c r="F14" s="133">
        <v>0.70833333333333337</v>
      </c>
      <c r="G14" s="145">
        <v>0.75</v>
      </c>
      <c r="H14" s="27" t="s">
        <v>135</v>
      </c>
      <c r="I14" s="144" t="s">
        <v>126</v>
      </c>
      <c r="J14" s="15">
        <f t="shared" ref="J14:J17" si="3">IF(B14="FTG Pfungstadt",1,IF(B14="AC Altrip",2,IF(B14="AC Mutterstadt II",3,IF(B14="KSV Grünstadt II",4,IF(B14="TSG Hassloch",5,IF(B14="KSC 07 Schifferstadt II",6,IF(B14="AV 03 Speyer II",7,IF(B14="KSV Langen II",8,IF(B14="KG Kinds./Rod.",9,IF(B14="KG Kindsbach/Rodalben",10,IF(B14="TSG Kaiserslautern",11,IF(B14="AC Weisenau",12,IF(B14="ASC Zeilsheim",13,IF(B14="KG Worms/Laubenheim",14,IF(B14="KTH Ehrang II",19,IF(B14="AC Heros Wemmetsweiler",16,IF(B14="AC Altrip II",17,IF(B14="KSV Hostenbach",18,))))))))))))))))))</f>
        <v>10</v>
      </c>
      <c r="K14" s="15">
        <f>IF(D14="FTG Pfungstadt",1,IF(D14="AC Altrip",2,IF(D14="AC Mutterstadt II",3,IF(D14="KSV Grünstadt II",4,IF(D14="TSG Hassloch",5,IF(D14="KSC 07 Schifferstadt II",6,IF(D14="AV 03 Speyer II",7,IF(D14="KSV Langen II",8,IF(D14="KG Kinds./Rod.",9,IF(D14="VFL Rodalben",10,IF(D14="TSG Kaiserslautern",11,IF(D14="AC Weisenau",12,IF(D14="ASC Zeilsheim",13,IF(D14="KSV Worms",14,IF(D14="KTH Ehrang",15,IF(D14="AC Heros Wemmetsweiler",16,IF(D14="AC Altrip II",17,IF(D14="KSV Hostenbach",18,))))))))))))))))))</f>
        <v>0</v>
      </c>
      <c r="L14" s="79"/>
      <c r="M14" s="65" t="s">
        <v>1</v>
      </c>
      <c r="N14" s="65"/>
      <c r="O14" s="66">
        <f>IF(L14&gt;N14,2,0)</f>
        <v>0</v>
      </c>
      <c r="P14" s="67" t="s">
        <v>1</v>
      </c>
      <c r="Q14" s="80">
        <f>IF(L14&lt;N14,2,0)</f>
        <v>0</v>
      </c>
    </row>
    <row r="15" spans="1:17" x14ac:dyDescent="0.25">
      <c r="A15" s="53">
        <f t="shared" si="2"/>
        <v>0</v>
      </c>
      <c r="B15" s="114" t="s">
        <v>112</v>
      </c>
      <c r="C15" s="119" t="s">
        <v>1</v>
      </c>
      <c r="D15" s="114" t="s">
        <v>20</v>
      </c>
      <c r="E15" s="28"/>
      <c r="F15" s="133">
        <v>0.70833333333333337</v>
      </c>
      <c r="G15" s="145">
        <v>0.75</v>
      </c>
      <c r="H15" s="27" t="s">
        <v>136</v>
      </c>
      <c r="I15" s="36"/>
      <c r="J15" s="15">
        <f t="shared" si="3"/>
        <v>0</v>
      </c>
      <c r="K15" s="15"/>
      <c r="L15" s="79"/>
      <c r="M15" s="65"/>
      <c r="N15" s="65"/>
      <c r="O15" s="66"/>
      <c r="P15" s="67"/>
      <c r="Q15" s="80"/>
    </row>
    <row r="16" spans="1:17" x14ac:dyDescent="0.25">
      <c r="A16" s="53">
        <f t="shared" si="2"/>
        <v>0</v>
      </c>
      <c r="B16" s="21"/>
      <c r="C16" s="118"/>
      <c r="D16" s="21"/>
      <c r="E16" s="28"/>
      <c r="F16" s="133"/>
      <c r="G16" s="134"/>
      <c r="H16" s="27"/>
      <c r="I16" s="27"/>
      <c r="J16" s="15">
        <f t="shared" si="3"/>
        <v>0</v>
      </c>
      <c r="K16" s="15">
        <f>IF(D16="FTG Pfungstadt",1,IF(D16="AC Altrip",2,IF(D16="AC Mutterstadt II",3,IF(D16="KSV Grünstadt II",4,IF(D16="TSG Hassloch",5,IF(D16="KSC 07 Schifferstadt II",6,IF(D16="AV 03 Speyer II",7,IF(D16="KSV Langen II",8,IF(D16="KG Kinds./Rod.",9,IF(D16="VFL Rodalben",10,IF(D16="TSG Kaiserslautern",11,IF(D16="AC Weisenau",12,IF(D16="ASC Zeilsheim",13,IF(D16="KSV Worms",14,IF(D16="KTH Ehrang",15,IF(D16="AC Heros Wemmetsweiler",16,IF(D16="AC Altrip II",17,IF(D16="KSV Hostenbach",18,))))))))))))))))))</f>
        <v>0</v>
      </c>
      <c r="L16" s="81"/>
      <c r="M16" s="62" t="s">
        <v>1</v>
      </c>
      <c r="N16" s="62"/>
      <c r="O16" s="63">
        <f>IF(L16&gt;N16,2,0)</f>
        <v>0</v>
      </c>
      <c r="P16" s="64" t="s">
        <v>1</v>
      </c>
      <c r="Q16" s="82">
        <f>IF(L16&lt;N16,2,0)</f>
        <v>0</v>
      </c>
    </row>
    <row r="17" spans="1:17" ht="13.8" thickBot="1" x14ac:dyDescent="0.3">
      <c r="A17" s="53">
        <f t="shared" si="2"/>
        <v>0</v>
      </c>
      <c r="B17" s="21"/>
      <c r="C17" s="118"/>
      <c r="D17" s="21"/>
      <c r="E17" s="28"/>
      <c r="F17" s="133"/>
      <c r="G17" s="134"/>
      <c r="H17" s="29"/>
      <c r="I17" s="29"/>
      <c r="J17" s="15">
        <f t="shared" si="3"/>
        <v>0</v>
      </c>
      <c r="K17" s="15">
        <f>IF(D17="FTG Pfungstadt",1,IF(D17="AC Altrip",2,IF(D17="AC Mutterstadt II",3,IF(D17="KSV Grünstadt II",4,IF(D17="TSG Hassloch",5,IF(D17="KSC 07 Schifferstadt II",6,IF(D17="AV 03 Speyer II",7,IF(D17="KSV Langen II",8,IF(D17="KG Kinds./Rod.",9,IF(D17="VFL Rodalben",10,IF(D17="TSG Kaiserslautern",11,IF(D17="AC Weisenau",12,IF(D17="ASC Zeilsheim",13,IF(D17="KSV Worms",14,IF(D17="KTH Ehrang",15,IF(D17="AC Heros Wemmetsweiler",16,IF(D17="AC Altrip II",17,IF(D17="KSV Hostenbach",18,))))))))))))))))))</f>
        <v>0</v>
      </c>
      <c r="L17" s="83"/>
      <c r="M17" s="72"/>
      <c r="N17" s="72"/>
      <c r="O17" s="73"/>
      <c r="P17" s="77"/>
      <c r="Q17" s="84"/>
    </row>
    <row r="18" spans="1:17" ht="15.6" x14ac:dyDescent="0.3">
      <c r="A18" s="8" t="s">
        <v>43</v>
      </c>
      <c r="B18" s="122"/>
      <c r="C18" s="117"/>
      <c r="D18" s="10">
        <v>45976</v>
      </c>
      <c r="E18" s="9"/>
      <c r="F18" s="138"/>
      <c r="G18" s="139"/>
      <c r="H18" s="34"/>
      <c r="I18" s="34"/>
      <c r="J18" s="19"/>
      <c r="K18" s="19"/>
      <c r="L18" s="161" t="s">
        <v>43</v>
      </c>
      <c r="M18" s="162"/>
      <c r="N18" s="162"/>
      <c r="O18" s="162"/>
      <c r="P18" s="162"/>
      <c r="Q18" s="163"/>
    </row>
    <row r="19" spans="1:17" ht="14.4" thickBot="1" x14ac:dyDescent="0.3">
      <c r="A19" s="15"/>
      <c r="B19" s="18" t="s">
        <v>35</v>
      </c>
      <c r="C19" s="17" t="s">
        <v>1</v>
      </c>
      <c r="D19" s="18" t="s">
        <v>36</v>
      </c>
      <c r="E19" s="19"/>
      <c r="F19" s="20" t="s">
        <v>37</v>
      </c>
      <c r="G19" s="20" t="s">
        <v>38</v>
      </c>
      <c r="H19" s="20" t="s">
        <v>39</v>
      </c>
      <c r="I19" s="20" t="s">
        <v>40</v>
      </c>
      <c r="J19" s="56"/>
      <c r="K19" s="56"/>
      <c r="L19" s="68"/>
      <c r="M19" s="69"/>
      <c r="N19" s="69"/>
      <c r="O19" s="70"/>
      <c r="P19" s="78"/>
      <c r="Q19" s="76"/>
    </row>
    <row r="20" spans="1:17" x14ac:dyDescent="0.25">
      <c r="A20" s="53">
        <f t="shared" ref="A20:A23" si="4">IF(B20="FTG Pfungstadt",1,IF(B20="AC Altrip",2,IF(B20="AC Mutterstadt II",3,IF(B20="KSV Grünstadt II",4,IF(B20="TSG Haßloch",5,IF(B20="KSC 07 Schifferstadt II",6,IF(B20="AV 03 Speyer II",7,IF(B20="KSV Langen II",8,IF(B20="KG Kindsbach/Rodalben",9,IF(B20="VFL Rodalben",10,IF(B20="TSG Kaiserslautern",11,IF(B20="AC Weisenau",12,IF(B20="ASC Zeilsheim",13,IF(B20="KSV Worms",14,IF(B20="KTH Ehrang II",19,IF(B20="AC Heros Wemmetsweiler",16,IF(B20="AC Altrip II",17,IF(B20="KSV Hostenbach",18,))))))))))))))))))</f>
        <v>11</v>
      </c>
      <c r="B20" s="114" t="s">
        <v>20</v>
      </c>
      <c r="C20" s="118" t="str">
        <f>Auslosung_7_OL_2223!M3</f>
        <v>:</v>
      </c>
      <c r="D20" s="129" t="s">
        <v>23</v>
      </c>
      <c r="E20" s="28"/>
      <c r="F20" s="133">
        <v>0.75</v>
      </c>
      <c r="G20" s="145">
        <v>0.79166666666666663</v>
      </c>
      <c r="H20" s="27" t="s">
        <v>137</v>
      </c>
      <c r="I20" s="29"/>
      <c r="J20" s="15">
        <f t="shared" ref="J20:J23" si="5">IF(B20="FTG Pfungstadt",1,IF(B20="AC Altrip",2,IF(B20="AC Mutterstadt II",3,IF(B20="KSV Grünstadt II",4,IF(B20="TSG Hassloch",5,IF(B20="KSC 07 Schifferstadt II",6,IF(B20="AV 03 Speyer II",7,IF(B20="KSV Langen II",8,IF(B20="KG Kinds./Rod.",9,IF(B20="KG Kindsbach/Rodalben",10,IF(B20="TSG Kaiserslautern",11,IF(B20="AC Weisenau",12,IF(B20="ASC Zeilsheim",13,IF(B20="KG Worms/Laubenheim",14,IF(B20="KTH Ehrang II",19,IF(B20="AC Heros Wemmetsweiler",16,IF(B20="AC Altrip II",17,IF(B20="KSV Hostenbach",18,))))))))))))))))))</f>
        <v>11</v>
      </c>
      <c r="K20" s="15">
        <f>IF(D20="FTG Pfungstadt",1,IF(D20="AC Altrip",2,IF(D20="AC Mutterstadt II",3,IF(D20="KSV Grünstadt II",4,IF(D20="TSG Hassloch",5,IF(D20="KSC 07 Schifferstadt II",6,IF(D20="AV 03 Speyer II",7,IF(D20="KSV Langen II",8,IF(D20="KG Kinds./Rod.",9,IF(D20="VFL Rodalben",10,IF(D20="TSG Kaiserslautern",11,IF(D20="AC Weisenau",12,IF(D20="ASC Zeilsheim",13,IF(D20="KSV Worms",14,IF(D20="KTH Ehrang",15,IF(D20="AC Heros Wemmetsweiler",16,IF(D20="AC Altrip II",17,IF(D20="KSV Hostenbach",18,))))))))))))))))))</f>
        <v>0</v>
      </c>
      <c r="L20" s="79"/>
      <c r="M20" s="65" t="s">
        <v>1</v>
      </c>
      <c r="N20" s="65"/>
      <c r="O20" s="66">
        <f>IF(L20&gt;N20,2,0)</f>
        <v>0</v>
      </c>
      <c r="P20" s="67" t="s">
        <v>1</v>
      </c>
      <c r="Q20" s="80">
        <f>IF(L20&lt;N20,2,0)</f>
        <v>0</v>
      </c>
    </row>
    <row r="21" spans="1:17" x14ac:dyDescent="0.25">
      <c r="A21" s="53">
        <f t="shared" si="4"/>
        <v>19</v>
      </c>
      <c r="B21" s="129" t="s">
        <v>70</v>
      </c>
      <c r="C21" s="130" t="str">
        <f>Auslosung_7_OL_2223!M4</f>
        <v>:</v>
      </c>
      <c r="D21" s="131" t="s">
        <v>112</v>
      </c>
      <c r="E21" s="132"/>
      <c r="F21" s="140">
        <v>0.66666666666666663</v>
      </c>
      <c r="G21" s="146">
        <v>0.70833333333333337</v>
      </c>
      <c r="H21" s="27" t="s">
        <v>138</v>
      </c>
      <c r="I21" s="144" t="s">
        <v>125</v>
      </c>
      <c r="J21" s="15">
        <f t="shared" si="5"/>
        <v>19</v>
      </c>
      <c r="K21" s="15"/>
      <c r="L21" s="79"/>
      <c r="M21" s="65"/>
      <c r="N21" s="65"/>
      <c r="O21" s="66"/>
      <c r="P21" s="67"/>
      <c r="Q21" s="80"/>
    </row>
    <row r="22" spans="1:17" x14ac:dyDescent="0.25">
      <c r="A22" s="53">
        <f t="shared" si="4"/>
        <v>0</v>
      </c>
      <c r="B22" s="129"/>
      <c r="C22" s="130"/>
      <c r="D22" s="35"/>
      <c r="E22" s="28"/>
      <c r="F22" s="133"/>
      <c r="G22" s="134"/>
      <c r="H22" s="27"/>
      <c r="I22" s="143"/>
      <c r="J22" s="15">
        <f t="shared" si="5"/>
        <v>0</v>
      </c>
      <c r="K22" s="15">
        <f>IF(D22="FTG Pfungstadt",1,IF(D22="AC Altrip",2,IF(D22="AC Mutterstadt II",3,IF(D22="KSV Grünstadt II",4,IF(D22="TSG Hassloch",5,IF(D22="KSC 07 Schifferstadt II",6,IF(D22="AV 03 Speyer II",7,IF(D22="KSV Langen II",8,IF(D22="KG Kinds./Rod.",9,IF(D22="VFL Rodalben",10,IF(D22="TSG Kaiserslautern",11,IF(D22="AC Weisenau",12,IF(D22="ASC Zeilsheim",13,IF(D22="KSV Worms",14,IF(D22="KTH Ehrang",15,IF(D22="AC Heros Wemmetsweiler",16,IF(D22="AC Altrip II",17,IF(D22="KSV Hostenbach",18,))))))))))))))))))</f>
        <v>0</v>
      </c>
      <c r="L22" s="81"/>
      <c r="M22" s="62" t="s">
        <v>1</v>
      </c>
      <c r="N22" s="62"/>
      <c r="O22" s="63">
        <f>IF(L22&gt;N22,2,0)</f>
        <v>0</v>
      </c>
      <c r="P22" s="64" t="s">
        <v>1</v>
      </c>
      <c r="Q22" s="82">
        <f>IF(L22&lt;N22,2,0)</f>
        <v>0</v>
      </c>
    </row>
    <row r="23" spans="1:17" ht="13.8" thickBot="1" x14ac:dyDescent="0.3">
      <c r="A23" s="53">
        <f t="shared" si="4"/>
        <v>0</v>
      </c>
      <c r="B23" s="21"/>
      <c r="C23" s="130"/>
      <c r="D23" s="35"/>
      <c r="E23" s="28"/>
      <c r="F23" s="133"/>
      <c r="G23" s="134"/>
      <c r="H23" s="27"/>
      <c r="I23" s="143"/>
      <c r="J23" s="15">
        <f t="shared" si="5"/>
        <v>0</v>
      </c>
      <c r="K23" s="15">
        <f>IF(D23="FTG Pfungstadt",1,IF(D23="AC Altrip",2,IF(D23="AC Mutterstadt II",3,IF(D23="KSV Grünstadt II",4,IF(D23="TSG Hassloch",5,IF(D23="KSC 07 Schifferstadt II",6,IF(D23="AV 03 Speyer II",7,IF(D23="KSV Langen II",8,IF(D23="KG Kinds./Rod.",9,IF(D23="VFL Rodalben",10,IF(D23="TSG Kaiserslautern",11,IF(D23="AC Weisenau",12,IF(D23="ASC Zeilsheim",13,IF(D23="KSV Worms",14,IF(D23="KTH Ehrang",15,IF(D23="AC Heros Wemmetsweiler",16,IF(D23="AC Altrip II",17,IF(D23="KSV Hostenbach",18,))))))))))))))))))</f>
        <v>0</v>
      </c>
      <c r="L23" s="83"/>
      <c r="M23" s="72"/>
      <c r="N23" s="72"/>
      <c r="O23" s="73"/>
      <c r="P23" s="77"/>
      <c r="Q23" s="84"/>
    </row>
    <row r="24" spans="1:17" ht="15.6" x14ac:dyDescent="0.3">
      <c r="A24" s="8" t="s">
        <v>44</v>
      </c>
      <c r="B24" s="122"/>
      <c r="C24" s="117"/>
      <c r="D24" s="10">
        <v>45997</v>
      </c>
      <c r="E24" s="9"/>
      <c r="F24" s="138"/>
      <c r="G24" s="139"/>
      <c r="H24" s="34"/>
      <c r="I24" s="34"/>
      <c r="J24" s="19"/>
      <c r="K24" s="19"/>
      <c r="L24" s="161" t="s">
        <v>44</v>
      </c>
      <c r="M24" s="162"/>
      <c r="N24" s="162"/>
      <c r="O24" s="162"/>
      <c r="P24" s="162"/>
      <c r="Q24" s="163"/>
    </row>
    <row r="25" spans="1:17" ht="14.4" thickBot="1" x14ac:dyDescent="0.3">
      <c r="A25" s="15"/>
      <c r="B25" s="18" t="s">
        <v>35</v>
      </c>
      <c r="C25" s="17" t="s">
        <v>1</v>
      </c>
      <c r="D25" s="18" t="s">
        <v>36</v>
      </c>
      <c r="E25" s="19"/>
      <c r="F25" s="20" t="s">
        <v>37</v>
      </c>
      <c r="G25" s="20" t="s">
        <v>38</v>
      </c>
      <c r="H25" s="20" t="s">
        <v>39</v>
      </c>
      <c r="I25" s="20" t="s">
        <v>40</v>
      </c>
      <c r="J25" s="56"/>
      <c r="K25" s="56"/>
      <c r="L25" s="68"/>
      <c r="M25" s="69"/>
      <c r="N25" s="69"/>
      <c r="O25" s="70"/>
      <c r="P25" s="78"/>
      <c r="Q25" s="76"/>
    </row>
    <row r="26" spans="1:17" x14ac:dyDescent="0.25">
      <c r="A26" s="53">
        <f t="shared" ref="A26:A29" si="6">IF(B26="FTG Pfungstadt",1,IF(B26="AC Altrip",2,IF(B26="AC Mutterstadt II",3,IF(B26="KSV Grünstadt II",4,IF(B26="TSG Haßloch",5,IF(B26="KSC 07 Schifferstadt II",6,IF(B26="AV 03 Speyer II",7,IF(B26="KSV Langen II",8,IF(B26="KG Kindsbach/Rodalben",9,IF(B26="VFL Rodalben",10,IF(B26="TSG Kaiserslautern",11,IF(B26="AC Weisenau",12,IF(B26="ASC Zeilsheim",13,IF(B26="KSV Worms",14,IF(B26="KTH Ehrang II",19,IF(B26="AC Heros Wemmetsweiler",16,IF(B26="AC Altrip II",17,IF(B26="KSV Hostenbach",18,))))))))))))))))))</f>
        <v>0</v>
      </c>
      <c r="B26" s="115" t="s">
        <v>110</v>
      </c>
      <c r="C26" s="118" t="str">
        <f>Auslosung_7_OL_2223!Q3</f>
        <v>:</v>
      </c>
      <c r="D26" s="114" t="s">
        <v>20</v>
      </c>
      <c r="E26" s="28"/>
      <c r="F26" s="133">
        <v>0.70833333333333337</v>
      </c>
      <c r="G26" s="145">
        <v>0.75</v>
      </c>
      <c r="H26" s="27" t="s">
        <v>133</v>
      </c>
      <c r="I26" s="27"/>
      <c r="J26" s="15">
        <f t="shared" ref="J26:J29" si="7">IF(B26="FTG Pfungstadt",1,IF(B26="AC Altrip",2,IF(B26="AC Mutterstadt II",3,IF(B26="KSV Grünstadt II",4,IF(B26="TSG Hassloch",5,IF(B26="KSC 07 Schifferstadt II",6,IF(B26="AV 03 Speyer II",7,IF(B26="KSV Langen II",8,IF(B26="KG Kinds./Rod.",9,IF(B26="KG Kindsbach/Rodalben",10,IF(B26="TSG Kaiserslautern",11,IF(B26="AC Weisenau",12,IF(B26="ASC Zeilsheim",13,IF(B26="KG Worms/Laubenheim",14,IF(B26="KTH Ehrang II",19,IF(B26="AC Heros Wemmetsweiler",16,IF(B26="AC Altrip II",17,IF(B26="KSV Hostenbach",18,))))))))))))))))))</f>
        <v>0</v>
      </c>
      <c r="K26" s="15">
        <f>IF(D26="FTG Pfungstadt",1,IF(D26="AC Altrip",2,IF(D26="AC Mutterstadt II",3,IF(D26="KSV Grünstadt II",4,IF(D26="TSG Hassloch",5,IF(D26="KSC 07 Schifferstadt II",6,IF(D26="AV 03 Speyer II",7,IF(D26="KSV Langen II",8,IF(D26="KG Kinds./Rod.",9,IF(D26="VFL Rodalben",10,IF(D26="TSG Kaiserslautern",11,IF(D26="AC Weisenau",12,IF(D26="ASC Zeilsheim",13,IF(D26="KSV Worms",14,IF(D26="KTH Ehrang",15,IF(D26="AC Heros Wemmetsweiler",16,IF(D26="AC Altrip II",17,IF(D26="KSV Hostenbach",18,))))))))))))))))))</f>
        <v>11</v>
      </c>
      <c r="L26" s="79"/>
      <c r="M26" s="65" t="s">
        <v>1</v>
      </c>
      <c r="N26" s="65"/>
      <c r="O26" s="66">
        <f>IF(L26&gt;N26,2,0)</f>
        <v>0</v>
      </c>
      <c r="P26" s="67" t="s">
        <v>1</v>
      </c>
      <c r="Q26" s="80">
        <f>IF(L26&lt;N26,2,0)</f>
        <v>0</v>
      </c>
    </row>
    <row r="27" spans="1:17" x14ac:dyDescent="0.25">
      <c r="A27" s="53">
        <f t="shared" si="6"/>
        <v>9</v>
      </c>
      <c r="B27" s="129" t="s">
        <v>23</v>
      </c>
      <c r="C27" s="119" t="s">
        <v>1</v>
      </c>
      <c r="D27" s="129" t="s">
        <v>70</v>
      </c>
      <c r="E27" s="28"/>
      <c r="F27" s="133">
        <v>0.70833333333333337</v>
      </c>
      <c r="G27" s="145">
        <v>0.75</v>
      </c>
      <c r="H27" s="27" t="s">
        <v>139</v>
      </c>
      <c r="I27" s="144" t="s">
        <v>127</v>
      </c>
      <c r="J27" s="15">
        <f t="shared" si="7"/>
        <v>10</v>
      </c>
      <c r="K27" s="15"/>
      <c r="L27" s="79"/>
      <c r="M27" s="65"/>
      <c r="N27" s="65"/>
      <c r="O27" s="66"/>
      <c r="P27" s="67"/>
      <c r="Q27" s="80"/>
    </row>
    <row r="28" spans="1:17" x14ac:dyDescent="0.25">
      <c r="A28" s="53">
        <f t="shared" si="6"/>
        <v>0</v>
      </c>
      <c r="B28" s="21"/>
      <c r="C28" s="118"/>
      <c r="D28" s="35"/>
      <c r="E28" s="28"/>
      <c r="F28" s="133"/>
      <c r="G28" s="134"/>
      <c r="H28" s="29"/>
      <c r="I28" s="29"/>
      <c r="J28" s="15">
        <f t="shared" si="7"/>
        <v>0</v>
      </c>
      <c r="K28" s="15">
        <f>IF(D28="FTG Pfungstadt",1,IF(D28="AC Altrip",2,IF(D28="AC Mutterstadt II",3,IF(D28="KSV Grünstadt II",4,IF(D28="TSG Hassloch",5,IF(D28="KSC 07 Schifferstadt II",6,IF(D28="AV 03 Speyer II",7,IF(D28="KSV Langen II",8,IF(D28="KG Kinds./Rod.",9,IF(D28="VFL Rodalben",10,IF(D28="TSG Kaiserslautern",11,IF(D28="AC Weisenau",12,IF(D28="ASC Zeilsheim",13,IF(D28="KSV Worms",14,IF(D28="KTH Ehrang",15,IF(D28="AC Heros Wemmetsweiler",16,IF(D28="AC Altrip II",17,IF(D28="KSV Hostenbach",18,))))))))))))))))))</f>
        <v>0</v>
      </c>
      <c r="L28" s="81"/>
      <c r="M28" s="62" t="s">
        <v>1</v>
      </c>
      <c r="N28" s="62"/>
      <c r="O28" s="63">
        <f>IF(L28&gt;N28,2,0)</f>
        <v>0</v>
      </c>
      <c r="P28" s="64" t="s">
        <v>1</v>
      </c>
      <c r="Q28" s="82">
        <f>IF(L28&lt;N28,2,0)</f>
        <v>0</v>
      </c>
    </row>
    <row r="29" spans="1:17" s="19" customFormat="1" ht="13.8" thickBot="1" x14ac:dyDescent="0.3">
      <c r="A29" s="53">
        <f t="shared" si="6"/>
        <v>0</v>
      </c>
      <c r="B29" s="21"/>
      <c r="C29" s="118"/>
      <c r="D29" s="35"/>
      <c r="E29" s="110"/>
      <c r="F29" s="133"/>
      <c r="G29" s="134"/>
      <c r="H29" s="27"/>
      <c r="I29" s="27"/>
      <c r="J29" s="15">
        <f t="shared" si="7"/>
        <v>0</v>
      </c>
      <c r="K29" s="15">
        <f>IF(D29="FTG Pfungstadt",1,IF(D29="AC Altrip",2,IF(D29="AC Mutterstadt II",3,IF(D29="KSV Grünstadt II",4,IF(D29="TSG Hassloch",5,IF(D29="KSC 07 Schifferstadt II",6,IF(D29="AV 03 Speyer II",7,IF(D29="KSV Langen II",8,IF(D29="KG Kinds./Rod.",9,IF(D29="VFL Rodalben",10,IF(D29="TSG Kaiserslautern",11,IF(D29="AC Weisenau",12,IF(D29="ASC Zeilsheim",13,IF(D29="KSV Worms",14,IF(D29="KTH Ehrang",15,IF(D29="AC Heros Wemmetsweiler",16,IF(D29="AC Altrip II",17,IF(D29="KSV Hostenbach",18,))))))))))))))))))</f>
        <v>0</v>
      </c>
      <c r="L29" s="83"/>
      <c r="M29" s="72"/>
      <c r="N29" s="72"/>
      <c r="O29" s="72"/>
      <c r="P29" s="77"/>
      <c r="Q29" s="85"/>
    </row>
    <row r="30" spans="1:17" ht="15.6" x14ac:dyDescent="0.3">
      <c r="A30" s="8" t="s">
        <v>45</v>
      </c>
      <c r="B30" s="122"/>
      <c r="C30" s="117"/>
      <c r="D30" s="10">
        <v>46046</v>
      </c>
      <c r="E30" s="9"/>
      <c r="F30" s="138"/>
      <c r="G30" s="139"/>
      <c r="H30" s="34"/>
      <c r="I30" s="34"/>
      <c r="J30" s="19"/>
      <c r="K30" s="19"/>
      <c r="L30" s="161" t="s">
        <v>45</v>
      </c>
      <c r="M30" s="162"/>
      <c r="N30" s="162"/>
      <c r="O30" s="162"/>
      <c r="P30" s="162"/>
      <c r="Q30" s="163"/>
    </row>
    <row r="31" spans="1:17" ht="14.4" thickBot="1" x14ac:dyDescent="0.3">
      <c r="A31" s="15"/>
      <c r="B31" s="18" t="s">
        <v>35</v>
      </c>
      <c r="C31" s="17" t="s">
        <v>1</v>
      </c>
      <c r="D31" s="18" t="s">
        <v>36</v>
      </c>
      <c r="E31" s="19"/>
      <c r="F31" s="20" t="s">
        <v>37</v>
      </c>
      <c r="G31" s="20" t="s">
        <v>38</v>
      </c>
      <c r="H31" s="20" t="s">
        <v>39</v>
      </c>
      <c r="I31" s="20" t="s">
        <v>40</v>
      </c>
      <c r="J31" s="56"/>
      <c r="K31" s="56"/>
      <c r="L31" s="68"/>
      <c r="M31" s="69"/>
      <c r="N31" s="69"/>
      <c r="O31" s="70"/>
      <c r="P31" s="78"/>
      <c r="Q31" s="76"/>
    </row>
    <row r="32" spans="1:17" x14ac:dyDescent="0.25">
      <c r="A32" s="53">
        <f t="shared" ref="A32:A34" si="8">IF(B32="FTG Pfungstadt",1,IF(B32="AC Altrip",2,IF(B32="AC Mutterstadt II",3,IF(B32="KSV Grünstadt II",4,IF(B32="TSG Hassloch",5,IF(B32="KSC 07 Schifferstadt II",6,IF(B32="AV 03 Speyer II",7,IF(B32="KSV Langen II",8,IF(B32="KG Kinds./Rod.",9,IF(B32="VFL Rodalben",10,IF(B32="TSG Kaiserslautern",11,IF(B32="AC Weisenau",12,IF(B32="ASC Zeilsheim",13,IF(B32="KSV Worms",14,IF(B32="KTH Ehrang",15,IF(B32="AC Heros Wemmetsweiler",16,IF(B32="AC Altrip II",17,IF(B32="KSV Hostenbach",18,))))))))))))))))))</f>
        <v>0</v>
      </c>
      <c r="B32" s="129" t="s">
        <v>70</v>
      </c>
      <c r="C32" s="118" t="str">
        <f>Auslosung_7_OL_2223!U3</f>
        <v>:</v>
      </c>
      <c r="D32" s="115" t="s">
        <v>110</v>
      </c>
      <c r="E32" s="24"/>
      <c r="F32" s="133">
        <v>0.66666666666666663</v>
      </c>
      <c r="G32" s="145">
        <v>0.70833333333333337</v>
      </c>
      <c r="H32" s="27" t="s">
        <v>138</v>
      </c>
      <c r="I32" s="144" t="s">
        <v>140</v>
      </c>
      <c r="J32" s="15">
        <f t="shared" ref="J32:J35" si="9">IF(B32="FTG Pfungstadt",1,IF(B32="AC Altrip",2,IF(B32="AC Mutterstadt II",3,IF(B32="KSV Grünstadt II",4,IF(B32="TSG Hassloch",5,IF(B32="KSC 07 Schifferstadt II",6,IF(B32="AV 03 Speyer II",7,IF(B32="KSV Langen II",8,IF(B32="KG Kinds./Rod.",9,IF(B32="KG Kindsbach/Rodalben",10,IF(B32="TSG Kaiserslautern",11,IF(B32="AC Weisenau",12,IF(B32="ASC Zeilsheim",13,IF(B32="KG Worms/Laubenheim",14,IF(B32="KTH Ehrang II",19,IF(B32="AC Heros Wemmetsweiler",16,IF(B32="AC Altrip II",17,IF(B32="KSV Hostenbach",18,))))))))))))))))))</f>
        <v>19</v>
      </c>
      <c r="K32" s="15">
        <f>IF(D32="FTG Pfungstadt",1,IF(D32="AC Altrip",2,IF(D32="AC Mutterstadt II",3,IF(D32="KSV Grünstadt II",4,IF(D32="TSG Hassloch",5,IF(D32="KSC 07 Schifferstadt II",6,IF(D32="AV 03 Speyer II",7,IF(D32="KSV Langen II",8,IF(D32="KG Kinds./Rod.",9,IF(D32="VFL Rodalben",10,IF(D32="TSG Kaiserslautern",11,IF(D32="AC Weisenau",12,IF(D32="ASC Zeilsheim",13,IF(D32="KSV Worms",14,IF(D32="KTH Ehrang",15,IF(D32="AC Heros Wemmetsweiler",16,IF(D32="AC Altrip II",17,IF(D32="KSV Hostenbach",18,))))))))))))))))))</f>
        <v>0</v>
      </c>
      <c r="L32" s="79"/>
      <c r="M32" s="65" t="s">
        <v>1</v>
      </c>
      <c r="N32" s="65"/>
      <c r="O32" s="66">
        <f>IF(L32&gt;N32,2,0)</f>
        <v>0</v>
      </c>
      <c r="P32" s="67" t="s">
        <v>1</v>
      </c>
      <c r="Q32" s="80">
        <f>IF(L32&lt;N32,2,0)</f>
        <v>0</v>
      </c>
    </row>
    <row r="33" spans="1:17" x14ac:dyDescent="0.25">
      <c r="A33" s="53"/>
      <c r="B33" s="131" t="s">
        <v>112</v>
      </c>
      <c r="C33" s="118" t="str">
        <f>Auslosung_7_OL_2223!U4</f>
        <v>:</v>
      </c>
      <c r="D33" s="129" t="s">
        <v>23</v>
      </c>
      <c r="E33" s="24"/>
      <c r="F33" s="133">
        <v>0.70833333333333337</v>
      </c>
      <c r="G33" s="145">
        <v>0.75</v>
      </c>
      <c r="H33" s="27" t="s">
        <v>141</v>
      </c>
      <c r="I33" s="144" t="s">
        <v>122</v>
      </c>
      <c r="J33" s="15">
        <f t="shared" si="9"/>
        <v>0</v>
      </c>
      <c r="K33" s="15"/>
      <c r="L33" s="79"/>
      <c r="M33" s="65"/>
      <c r="N33" s="65"/>
      <c r="O33" s="66"/>
      <c r="P33" s="67"/>
      <c r="Q33" s="80"/>
    </row>
    <row r="34" spans="1:17" x14ac:dyDescent="0.25">
      <c r="A34" s="53">
        <f t="shared" si="8"/>
        <v>0</v>
      </c>
      <c r="B34" s="21"/>
      <c r="C34" s="118"/>
      <c r="D34" s="21"/>
      <c r="E34" s="24"/>
      <c r="F34" s="133"/>
      <c r="G34" s="134"/>
      <c r="H34" s="27"/>
      <c r="I34" s="27"/>
      <c r="J34" s="15">
        <f t="shared" si="9"/>
        <v>0</v>
      </c>
      <c r="K34" s="15">
        <f>IF(D34="FTG Pfungstadt",1,IF(D34="AC Altrip",2,IF(D34="AC Mutterstadt II",3,IF(D34="KSV Grünstadt II",4,IF(D34="TSG Hassloch",5,IF(D34="KSC 07 Schifferstadt II",6,IF(D34="AV 03 Speyer II",7,IF(D34="KSV Langen II",8,IF(D34="KG Kinds./Rod.",9,IF(D34="VFL Rodalben",10,IF(D34="TSG Kaiserslautern",11,IF(D34="AC Weisenau",12,IF(D34="ASC Zeilsheim",13,IF(D34="KSV Worms",14,IF(D34="KTH Ehrang",15,IF(D34="AC Heros Wemmetsweiler",16,IF(D34="AC Altrip II",17,IF(D34="KSV Hostenbach",18,))))))))))))))))))</f>
        <v>0</v>
      </c>
      <c r="L34" s="81"/>
      <c r="M34" s="62" t="s">
        <v>1</v>
      </c>
      <c r="N34" s="62"/>
      <c r="O34" s="63">
        <f>IF(L34&gt;N34,2,0)</f>
        <v>0</v>
      </c>
      <c r="P34" s="64" t="s">
        <v>1</v>
      </c>
      <c r="Q34" s="82">
        <f>IF(L34&lt;N34,2,0)</f>
        <v>0</v>
      </c>
    </row>
    <row r="35" spans="1:17" ht="13.8" thickBot="1" x14ac:dyDescent="0.3">
      <c r="A35" s="15"/>
      <c r="B35" s="21"/>
      <c r="C35" s="118"/>
      <c r="D35" s="21"/>
      <c r="E35" s="24"/>
      <c r="F35" s="133"/>
      <c r="G35" s="134"/>
      <c r="H35" s="29"/>
      <c r="I35" s="29"/>
      <c r="J35" s="15">
        <f t="shared" si="9"/>
        <v>0</v>
      </c>
      <c r="K35" s="15">
        <f>IF(D35="FTG Pfungstadt",1,IF(D35="AC Altrip",2,IF(D35="AC Mutterstadt II",3,IF(D35="KSV Grünstadt II",4,IF(D35="TSG Hassloch",5,IF(D35="KSC 07 Schifferstadt II",6,IF(D35="AV 03 Speyer II",7,IF(D35="KSV Langen II",8,IF(D35="KG Kinds./Rod.",9,IF(D35="VFL Rodalben",10,IF(D35="TSG Kaiserslautern",11,IF(D35="AC Weisenau",12,IF(D35="ASC Zeilsheim",13,IF(D35="KSV Worms",14,IF(D35="KTH Ehrang",15,IF(D35="AC Heros Wemmetsweiler",16,IF(D35="AC Altrip II",17,IF(D35="KSV Hostenbach",18,))))))))))))))))))</f>
        <v>0</v>
      </c>
      <c r="L35" s="83"/>
      <c r="M35" s="72"/>
      <c r="N35" s="72"/>
      <c r="O35" s="73"/>
      <c r="P35" s="77"/>
      <c r="Q35" s="84"/>
    </row>
    <row r="36" spans="1:17" ht="15.6" x14ac:dyDescent="0.3">
      <c r="A36" s="8" t="s">
        <v>46</v>
      </c>
      <c r="B36" s="122"/>
      <c r="C36" s="117"/>
      <c r="D36" s="10">
        <v>46060</v>
      </c>
      <c r="E36" s="9"/>
      <c r="F36" s="138"/>
      <c r="G36" s="139"/>
      <c r="H36" s="34"/>
      <c r="I36" s="34"/>
      <c r="J36" s="19"/>
      <c r="K36" s="19"/>
      <c r="L36" s="161" t="s">
        <v>46</v>
      </c>
      <c r="M36" s="162"/>
      <c r="N36" s="162"/>
      <c r="O36" s="162"/>
      <c r="P36" s="162"/>
      <c r="Q36" s="163"/>
    </row>
    <row r="37" spans="1:17" ht="14.4" thickBot="1" x14ac:dyDescent="0.3">
      <c r="A37" s="15"/>
      <c r="B37" s="18" t="s">
        <v>35</v>
      </c>
      <c r="C37" s="17" t="s">
        <v>1</v>
      </c>
      <c r="D37" s="18" t="s">
        <v>36</v>
      </c>
      <c r="E37" s="19"/>
      <c r="F37" s="20" t="s">
        <v>37</v>
      </c>
      <c r="G37" s="20" t="s">
        <v>38</v>
      </c>
      <c r="H37" s="20" t="s">
        <v>39</v>
      </c>
      <c r="I37" s="20" t="s">
        <v>40</v>
      </c>
      <c r="J37" s="56"/>
      <c r="K37" s="56"/>
      <c r="L37" s="68"/>
      <c r="M37" s="69"/>
      <c r="N37" s="69"/>
      <c r="O37" s="70"/>
      <c r="P37" s="75"/>
      <c r="Q37" s="76"/>
    </row>
    <row r="38" spans="1:17" x14ac:dyDescent="0.25">
      <c r="A38" s="53">
        <f t="shared" ref="A38:A40" si="10">IF(B38="FTG Pfungstadt",1,IF(B38="AC Altrip",2,IF(B38="AC Mutterstadt II",3,IF(B38="KSV Grünstadt II",4,IF(B38="TSG Hassloch",5,IF(B38="KSC 07 Schifferstadt II",6,IF(B38="AV 03 Speyer II",7,IF(B38="KSV Langen II",8,IF(B38="KG Kinds./Rod.",9,IF(B38="VFL Rodalben",10,IF(B38="TSG Kaiserslautern",11,IF(B38="AC Weisenau",12,IF(B38="ASC Zeilsheim",13,IF(B38="KSV Worms",14,IF(B38="KTH Ehrang",15,IF(B38="AC Heros Wemmetsweiler",16,IF(B38="AC Altrip II",17,IF(B38="KSV Hostenbach",18,))))))))))))))))))</f>
        <v>0</v>
      </c>
      <c r="B38" s="129" t="s">
        <v>70</v>
      </c>
      <c r="C38" s="118" t="str">
        <f>Auslosung_7_OL_2223!Y3</f>
        <v>:</v>
      </c>
      <c r="D38" s="114" t="s">
        <v>20</v>
      </c>
      <c r="E38" s="24"/>
      <c r="F38" s="133">
        <v>0.66666666666666663</v>
      </c>
      <c r="G38" s="145">
        <v>0.70833333333333337</v>
      </c>
      <c r="H38" s="27" t="s">
        <v>142</v>
      </c>
      <c r="I38" s="36"/>
      <c r="J38" s="15">
        <f t="shared" ref="J38:J41" si="11">IF(B38="FTG Pfungstadt",1,IF(B38="AC Altrip",2,IF(B38="AC Mutterstadt II",3,IF(B38="KSV Grünstadt II",4,IF(B38="TSG Hassloch",5,IF(B38="KSC 07 Schifferstadt II",6,IF(B38="AV 03 Speyer II",7,IF(B38="KSV Langen II",8,IF(B38="KG Kinds./Rod.",9,IF(B38="KG Kindsbach/Rodalben",10,IF(B38="TSG Kaiserslautern",11,IF(B38="AC Weisenau",12,IF(B38="ASC Zeilsheim",13,IF(B38="KG Worms/Laubenheim",14,IF(B38="KTH Ehrang II",19,IF(B38="AC Heros Wemmetsweiler",16,IF(B38="AC Altrip II",17,IF(B38="KSV Hostenbach",18,))))))))))))))))))</f>
        <v>19</v>
      </c>
      <c r="K38" s="15">
        <f>IF(D38="FTG Pfungstadt",1,IF(D38="AC Altrip",2,IF(D38="AC Mutterstadt II",3,IF(D38="KSV Grünstadt II",4,IF(D38="TSG Hassloch",5,IF(D38="KSC 07 Schifferstadt II",6,IF(D38="AV 03 Speyer II",7,IF(D38="KSV Langen II",8,IF(D38="KG Kinds./Rod.",9,IF(D38="VFL Rodalben",10,IF(D38="TSG Kaiserslautern",11,IF(D38="AC Weisenau",12,IF(D38="ASC Zeilsheim",13,IF(D38="KSV Worms",14,IF(D38="KTH Ehrang",15,IF(D38="AC Heros Wemmetsweiler",16,IF(D38="AC Altrip II",17,IF(D38="KSV Hostenbach",18,))))))))))))))))))</f>
        <v>11</v>
      </c>
      <c r="L38" s="79"/>
      <c r="M38" s="65" t="s">
        <v>1</v>
      </c>
      <c r="N38" s="65"/>
      <c r="O38" s="66">
        <f>IF(L38&gt;N38,2,0)</f>
        <v>0</v>
      </c>
      <c r="P38" s="67" t="s">
        <v>1</v>
      </c>
      <c r="Q38" s="80">
        <f>IF(L38&lt;N38,2,0)</f>
        <v>0</v>
      </c>
    </row>
    <row r="39" spans="1:17" x14ac:dyDescent="0.25">
      <c r="A39" s="53"/>
      <c r="B39" s="131" t="s">
        <v>112</v>
      </c>
      <c r="C39" s="119" t="s">
        <v>1</v>
      </c>
      <c r="D39" s="115" t="s">
        <v>110</v>
      </c>
      <c r="E39" s="24"/>
      <c r="F39" s="133">
        <v>0.70833333333333337</v>
      </c>
      <c r="G39" s="145">
        <v>0.75</v>
      </c>
      <c r="H39" s="27" t="s">
        <v>139</v>
      </c>
      <c r="I39" s="36"/>
      <c r="J39" s="15">
        <f t="shared" si="11"/>
        <v>0</v>
      </c>
      <c r="K39" s="15"/>
      <c r="L39" s="79"/>
      <c r="M39" s="65"/>
      <c r="N39" s="65"/>
      <c r="O39" s="66"/>
      <c r="P39" s="67"/>
      <c r="Q39" s="80"/>
    </row>
    <row r="40" spans="1:17" x14ac:dyDescent="0.25">
      <c r="A40" s="53">
        <f t="shared" si="10"/>
        <v>0</v>
      </c>
      <c r="B40" s="21"/>
      <c r="C40" s="118"/>
      <c r="D40" s="35"/>
      <c r="E40" s="24"/>
      <c r="F40" s="133"/>
      <c r="G40" s="134"/>
      <c r="H40" s="29"/>
      <c r="I40" s="29"/>
      <c r="J40" s="15">
        <f t="shared" si="11"/>
        <v>0</v>
      </c>
      <c r="K40" s="15">
        <f>IF(D40="FTG Pfungstadt",1,IF(D40="AC Altrip",2,IF(D40="AC Mutterstadt II",3,IF(D40="KSV Grünstadt II",4,IF(D40="TSG Hassloch",5,IF(D40="KSC 07 Schifferstadt II",6,IF(D40="AV 03 Speyer II",7,IF(D40="KSV Langen II",8,IF(D40="KG Kinds./Rod.",9,IF(D40="VFL Rodalben",10,IF(D40="TSG Kaiserslautern",11,IF(D40="AC Weisenau",12,IF(D40="ASC Zeilsheim",13,IF(D40="KSV Worms",14,IF(D40="KTH Ehrang",15,IF(D40="AC Heros Wemmetsweiler",16,IF(D40="AC Altrip II",17,IF(D40="KSV Hostenbach",18,))))))))))))))))))</f>
        <v>0</v>
      </c>
      <c r="L40" s="81"/>
      <c r="M40" s="62" t="s">
        <v>1</v>
      </c>
      <c r="N40" s="62"/>
      <c r="O40" s="63">
        <f>IF(L40&gt;N40,2,0)</f>
        <v>0</v>
      </c>
      <c r="P40" s="64" t="s">
        <v>1</v>
      </c>
      <c r="Q40" s="82">
        <f>IF(L40&lt;N40,2,0)</f>
        <v>0</v>
      </c>
    </row>
    <row r="41" spans="1:17" ht="13.8" thickBot="1" x14ac:dyDescent="0.3">
      <c r="A41" s="15"/>
      <c r="B41" s="21"/>
      <c r="C41" s="118"/>
      <c r="D41" s="35"/>
      <c r="E41" s="24"/>
      <c r="F41" s="133"/>
      <c r="G41" s="134"/>
      <c r="H41" s="27"/>
      <c r="I41" s="27"/>
      <c r="J41" s="15">
        <f t="shared" si="11"/>
        <v>0</v>
      </c>
      <c r="K41" s="15">
        <f>IF(D41="FTG Pfungstadt",1,IF(D41="AC Altrip",2,IF(D41="AC Mutterstadt II",3,IF(D41="KSV Grünstadt II",4,IF(D41="TSG Hassloch",5,IF(D41="KSC 07 Schifferstadt II",6,IF(D41="AV 03 Speyer II",7,IF(D41="KSV Langen II",8,IF(D41="KG Kinds./Rod.",9,IF(D41="VFL Rodalben",10,IF(D41="TSG Kaiserslautern",11,IF(D41="AC Weisenau",12,IF(D41="ASC Zeilsheim",13,IF(D41="KSV Worms",14,IF(D41="KTH Ehrang",15,IF(D41="AC Heros Wemmetsweiler",16,IF(D41="AC Altrip II",17,IF(D41="KSV Hostenbach",18,))))))))))))))))))</f>
        <v>0</v>
      </c>
      <c r="L41" s="83"/>
      <c r="M41" s="72"/>
      <c r="N41" s="72"/>
      <c r="O41" s="73"/>
      <c r="P41" s="74"/>
      <c r="Q41" s="84"/>
    </row>
    <row r="42" spans="1:17" ht="15.6" x14ac:dyDescent="0.3">
      <c r="A42" s="8" t="s">
        <v>47</v>
      </c>
      <c r="B42" s="122"/>
      <c r="C42" s="117"/>
      <c r="D42" s="10">
        <v>46074</v>
      </c>
      <c r="E42" s="9"/>
      <c r="F42" s="138"/>
      <c r="G42" s="139"/>
      <c r="H42" s="34"/>
      <c r="I42" s="34"/>
      <c r="J42" s="19"/>
      <c r="K42" s="19"/>
      <c r="L42" s="161" t="s">
        <v>47</v>
      </c>
      <c r="M42" s="162"/>
      <c r="N42" s="162"/>
      <c r="O42" s="162"/>
      <c r="P42" s="162"/>
      <c r="Q42" s="163"/>
    </row>
    <row r="43" spans="1:17" ht="14.4" thickBot="1" x14ac:dyDescent="0.3">
      <c r="A43" s="15"/>
      <c r="B43" s="18" t="s">
        <v>35</v>
      </c>
      <c r="C43" s="17" t="s">
        <v>1</v>
      </c>
      <c r="D43" s="18" t="s">
        <v>36</v>
      </c>
      <c r="E43" s="19"/>
      <c r="F43" s="147" t="s">
        <v>37</v>
      </c>
      <c r="G43" s="147" t="s">
        <v>38</v>
      </c>
      <c r="H43" s="20" t="s">
        <v>39</v>
      </c>
      <c r="I43" s="20" t="s">
        <v>40</v>
      </c>
      <c r="J43" s="56"/>
      <c r="K43" s="56"/>
      <c r="L43" s="68"/>
      <c r="M43" s="69"/>
      <c r="N43" s="69"/>
      <c r="O43" s="70"/>
      <c r="P43" s="75"/>
      <c r="Q43" s="76"/>
    </row>
    <row r="44" spans="1:17" x14ac:dyDescent="0.25">
      <c r="A44" s="53">
        <f t="shared" ref="A44" si="12">IF(B44="FTG Pfungstadt",1,IF(B44="AC Altrip",2,IF(B44="AC Mutterstadt II",3,IF(B44="KSV Grünstadt II",4,IF(B44="TSG Hassloch",5,IF(B44="KSC 07 Schifferstadt II",6,IF(B44="AV 03 Speyer II",7,IF(B44="KSV Langen II",8,IF(B44="KG Kinds./Rod.",9,IF(B44="VFL Rodalben",10,IF(B44="TSG Kaiserslautern",11,IF(B44="AC Weisenau",12,IF(B44="ASC Zeilsheim",13,IF(B44="KSV Worms",14,IF(B44="KTH Ehrang",15,IF(B44="AC Heros Wemmetsweiler",16,IF(B44="AC Altrip II",17,IF(B44="KSV Hostenbach",18,))))))))))))))))))</f>
        <v>0</v>
      </c>
      <c r="B44" s="115" t="s">
        <v>110</v>
      </c>
      <c r="C44" s="119" t="s">
        <v>1</v>
      </c>
      <c r="D44" s="129" t="s">
        <v>23</v>
      </c>
      <c r="E44" s="24"/>
      <c r="F44" s="133">
        <v>0.70833333333333337</v>
      </c>
      <c r="G44" s="145">
        <v>0.75</v>
      </c>
      <c r="H44" s="27" t="s">
        <v>137</v>
      </c>
      <c r="I44" s="36"/>
      <c r="J44" s="15">
        <f t="shared" ref="J44:J47" si="13">IF(B44="FTG Pfungstadt",1,IF(B44="AC Altrip",2,IF(B44="AC Mutterstadt II",3,IF(B44="KSV Grünstadt II",4,IF(B44="TSG Hassloch",5,IF(B44="KSC 07 Schifferstadt II",6,IF(B44="AV 03 Speyer II",7,IF(B44="KSV Langen II",8,IF(B44="KG Kinds./Rod.",9,IF(B44="KG Kindsbach/Rodalben",10,IF(B44="TSG Kaiserslautern",11,IF(B44="AC Weisenau",12,IF(B44="ASC Zeilsheim",13,IF(B44="KG Worms/Laubenheim",14,IF(B44="KTH Ehrang II",19,IF(B44="AC Heros Wemmetsweiler",16,IF(B44="AC Altrip II",17,IF(B44="KSV Hostenbach",18,))))))))))))))))))</f>
        <v>0</v>
      </c>
      <c r="K44" s="15">
        <f>IF(D44="FTG Pfungstadt",1,IF(D44="AC Altrip",2,IF(D44="AC Mutterstadt II",3,IF(D44="KSV Grünstadt II",4,IF(D44="TSG Hassloch",5,IF(D44="KSC 07 Schifferstadt II",6,IF(D44="AV 03 Speyer II",7,IF(D44="KSV Langen II",8,IF(D44="KG Kinds./Rod.",9,IF(D44="VFL Rodalben",10,IF(D44="TSG Kaiserslautern",11,IF(D44="AC Weisenau",12,IF(D44="ASC Zeilsheim",13,IF(D44="KSV Worms",14,IF(D44="KTH Ehrang",15,IF(D44="AC Heros Wemmetsweiler",16,IF(D44="AC Altrip II",17,IF(D44="KSV Hostenbach",18,))))))))))))))))))</f>
        <v>0</v>
      </c>
      <c r="L44" s="79"/>
      <c r="M44" s="65" t="s">
        <v>1</v>
      </c>
      <c r="N44" s="65"/>
      <c r="O44" s="66">
        <f>IF(L44&gt;N44,2,0)</f>
        <v>0</v>
      </c>
      <c r="P44" s="67" t="s">
        <v>1</v>
      </c>
      <c r="Q44" s="80">
        <f>IF(L44&lt;N44,2,0)</f>
        <v>0</v>
      </c>
    </row>
    <row r="45" spans="1:17" x14ac:dyDescent="0.25">
      <c r="A45" s="53"/>
      <c r="B45" s="131" t="s">
        <v>20</v>
      </c>
      <c r="C45" s="119" t="s">
        <v>1</v>
      </c>
      <c r="D45" s="115" t="s">
        <v>16</v>
      </c>
      <c r="E45" s="24"/>
      <c r="F45" s="133">
        <v>0.75</v>
      </c>
      <c r="G45" s="145">
        <v>0.79166666666666663</v>
      </c>
      <c r="H45" s="27" t="s">
        <v>134</v>
      </c>
      <c r="I45" s="36"/>
      <c r="J45" s="15">
        <f t="shared" si="13"/>
        <v>11</v>
      </c>
      <c r="K45" s="15"/>
      <c r="L45" s="79"/>
      <c r="M45" s="65"/>
      <c r="N45" s="65"/>
      <c r="O45" s="66"/>
      <c r="P45" s="67"/>
      <c r="Q45" s="80"/>
    </row>
    <row r="46" spans="1:17" x14ac:dyDescent="0.25">
      <c r="A46" s="53">
        <f t="shared" ref="A46" si="14">IF(B46="FTG Pfungstadt",1,IF(B46="AC Altrip",2,IF(B46="AC Mutterstadt II",3,IF(B46="KSV Grünstadt II",4,IF(B46="TSG Hassloch",5,IF(B46="KSC 07 Schifferstadt II",6,IF(B46="AV 03 Speyer II",7,IF(B46="KSV Langen II",8,IF(B46="KG Kinds./Rod.",9,IF(B46="VFL Rodalben",10,IF(B46="TSG Kaiserslautern",11,IF(B46="AC Weisenau",12,IF(B46="ASC Zeilsheim",13,IF(B46="KSV Worms",14,IF(B46="KTH Ehrang",15,IF(B46="AC Heros Wemmetsweiler",16,IF(B46="AC Altrip II",17,IF(B46="KSV Hostenbach",18,))))))))))))))))))</f>
        <v>0</v>
      </c>
      <c r="B46" s="21"/>
      <c r="C46" s="118"/>
      <c r="D46" s="35"/>
      <c r="E46" s="24"/>
      <c r="F46" s="133"/>
      <c r="G46" s="134"/>
      <c r="H46" s="29"/>
      <c r="I46" s="29"/>
      <c r="J46" s="15">
        <f t="shared" si="13"/>
        <v>0</v>
      </c>
      <c r="K46" s="15">
        <f>IF(D46="FTG Pfungstadt",1,IF(D46="AC Altrip",2,IF(D46="AC Mutterstadt II",3,IF(D46="KSV Grünstadt II",4,IF(D46="TSG Hassloch",5,IF(D46="KSC 07 Schifferstadt II",6,IF(D46="AV 03 Speyer II",7,IF(D46="KSV Langen II",8,IF(D46="KG Kinds./Rod.",9,IF(D46="VFL Rodalben",10,IF(D46="TSG Kaiserslautern",11,IF(D46="AC Weisenau",12,IF(D46="ASC Zeilsheim",13,IF(D46="KSV Worms",14,IF(D46="KTH Ehrang",15,IF(D46="AC Heros Wemmetsweiler",16,IF(D46="AC Altrip II",17,IF(D46="KSV Hostenbach",18,))))))))))))))))))</f>
        <v>0</v>
      </c>
      <c r="L46" s="81"/>
      <c r="M46" s="62" t="s">
        <v>1</v>
      </c>
      <c r="N46" s="62"/>
      <c r="O46" s="63">
        <f>IF(L46&gt;N46,2,0)</f>
        <v>0</v>
      </c>
      <c r="P46" s="64" t="s">
        <v>1</v>
      </c>
      <c r="Q46" s="82">
        <f>IF(L46&lt;N46,2,0)</f>
        <v>0</v>
      </c>
    </row>
    <row r="47" spans="1:17" ht="13.8" thickBot="1" x14ac:dyDescent="0.3">
      <c r="A47" s="15"/>
      <c r="B47" s="21"/>
      <c r="C47" s="118"/>
      <c r="D47" s="35"/>
      <c r="E47" s="24"/>
      <c r="F47" s="133"/>
      <c r="G47" s="134"/>
      <c r="H47" s="27"/>
      <c r="I47" s="27"/>
      <c r="J47" s="15">
        <f t="shared" si="13"/>
        <v>0</v>
      </c>
      <c r="K47" s="15">
        <f>IF(D47="FTG Pfungstadt",1,IF(D47="AC Altrip",2,IF(D47="AC Mutterstadt II",3,IF(D47="KSV Grünstadt II",4,IF(D47="TSG Hassloch",5,IF(D47="KSC 07 Schifferstadt II",6,IF(D47="AV 03 Speyer II",7,IF(D47="KSV Langen II",8,IF(D47="KG Kinds./Rod.",9,IF(D47="VFL Rodalben",10,IF(D47="TSG Kaiserslautern",11,IF(D47="AC Weisenau",12,IF(D47="ASC Zeilsheim",13,IF(D47="KSV Worms",14,IF(D47="KTH Ehrang",15,IF(D47="AC Heros Wemmetsweiler",16,IF(D47="AC Altrip II",17,IF(D47="KSV Hostenbach",18,))))))))))))))))))</f>
        <v>0</v>
      </c>
      <c r="L47" s="83"/>
      <c r="M47" s="72"/>
      <c r="N47" s="72"/>
      <c r="O47" s="73"/>
      <c r="P47" s="74"/>
      <c r="Q47" s="84"/>
    </row>
    <row r="48" spans="1:17" ht="15.6" hidden="1" x14ac:dyDescent="0.3">
      <c r="A48" s="8" t="s">
        <v>48</v>
      </c>
      <c r="B48" s="122"/>
      <c r="C48" s="117"/>
      <c r="D48" s="10">
        <f>Auslosung_OL_2122!L6</f>
        <v>44618</v>
      </c>
      <c r="E48" s="9"/>
      <c r="F48" s="32"/>
      <c r="G48" s="33"/>
      <c r="H48" s="34"/>
      <c r="I48" s="34"/>
      <c r="J48" s="19"/>
      <c r="K48" s="19"/>
      <c r="L48" s="161" t="s">
        <v>48</v>
      </c>
      <c r="M48" s="162"/>
      <c r="N48" s="162"/>
      <c r="O48" s="162"/>
      <c r="P48" s="162"/>
      <c r="Q48" s="163"/>
    </row>
    <row r="49" spans="1:17" ht="14.4" hidden="1" thickBot="1" x14ac:dyDescent="0.3">
      <c r="A49" s="15"/>
      <c r="B49" s="18" t="s">
        <v>35</v>
      </c>
      <c r="C49" s="17" t="s">
        <v>1</v>
      </c>
      <c r="D49" s="18" t="s">
        <v>36</v>
      </c>
      <c r="E49" s="19"/>
      <c r="F49" s="20" t="s">
        <v>37</v>
      </c>
      <c r="G49" s="20" t="s">
        <v>38</v>
      </c>
      <c r="H49" s="20" t="s">
        <v>39</v>
      </c>
      <c r="I49" s="20" t="s">
        <v>40</v>
      </c>
      <c r="J49" s="56"/>
      <c r="K49" s="56"/>
      <c r="L49" s="68"/>
      <c r="M49" s="69"/>
      <c r="N49" s="69"/>
      <c r="O49" s="70"/>
      <c r="P49" s="75"/>
      <c r="Q49" s="76"/>
    </row>
    <row r="50" spans="1:17" hidden="1" x14ac:dyDescent="0.25">
      <c r="A50" s="53">
        <f t="shared" ref="A50:A51" si="15">IF(B50="FTG Pfungstadt",1,IF(B50="AC Altrip",2,IF(B50="AC Mutterstadt II",3,IF(B50="KSV Grünstadt II",4,IF(B50="TSG Hassloch",5,IF(B50="KSC 07 Schifferstadt II",6,IF(B50="AV 03 Speyer II",7,IF(B50="KSV Langen II",8,IF(B50="KG Kinds./Rod.",9,IF(B50="VFL Rodalben",10,IF(B50="TSG Kaiserslautern",11,IF(B50="AC Weisenau",12,IF(B50="ASC Zeilsheim",13,IF(B50="KSV Worms",14,IF(B50="KTH Ehrang",15,IF(B50="AC Heros Wemmetsweiler",16,IF(B50="AC Altrip II",17,IF(B50="KSV Hostenbach",18,))))))))))))))))))</f>
        <v>0</v>
      </c>
      <c r="B50" s="21"/>
      <c r="C50" s="22"/>
      <c r="D50" s="176"/>
      <c r="E50" s="177"/>
      <c r="F50" s="25" t="e">
        <f>VLOOKUP(J50,Wiegezeiten!$B$4:$E$21,3,FALSE)</f>
        <v>#N/A</v>
      </c>
      <c r="G50" s="26" t="e">
        <f>VLOOKUP(J50,Wiegezeiten!$B$4:$E$21,4,FALSE)</f>
        <v>#N/A</v>
      </c>
      <c r="H50" s="29"/>
      <c r="I50" s="29"/>
      <c r="J50" s="15">
        <f t="shared" ref="J50:J52" si="16">IF(B50="FTG Pfungstadt",1,IF(B50="AC Altrip",2,IF(B50="AC Mutterstadt II",3,IF(B50="KSV Grünstadt II",4,IF(B50="TSG Hassloch",5,IF(B50="KSC 07 Schifferstadt II",6,IF(B50="AV 03 Speyer II",7,IF(B50="KSV Langen II",8,IF(B50="KG Kinds./Rod.",9,IF(B50="VFL Rodalben",10,IF(B50="TSG Kaiserslautern",11,IF(B50="AC Weisenau",12,IF(B50="ASC Zeilsheim",13,IF(B50="KSV Worms",14,IF(B50="KTH Ehrang II",19,IF(B50="AC Heros Wemmetsweiler",16,IF(B50="AC Altrip II",17,IF(B50="KSV Hostenbach",18,))))))))))))))))))</f>
        <v>0</v>
      </c>
      <c r="K50" s="15">
        <f>IF(D50="FTG Pfungstadt",1,IF(D50="AC Altrip",2,IF(D50="AC Mutterstadt II",3,IF(D50="KSV Grünstadt II",4,IF(D50="TSG Hassloch",5,IF(D50="KSC 07 Schifferstadt II",6,IF(D50="AV 03 Speyer II",7,IF(D50="KSV Langen II",8,IF(D50="KG Kinds./Rod.",9,IF(D50="VFL Rodalben",10,IF(D50="TSG Kaiserslautern",11,IF(D50="AC Weisenau",12,IF(D50="ASC Zeilsheim",13,IF(D50="KSV Worms",14,IF(D50="KTH Ehrang",15,IF(D50="AC Heros Wemmetsweiler",16,IF(D50="AC Altrip II",17,IF(D50="KSV Hostenbach",18,))))))))))))))))))</f>
        <v>0</v>
      </c>
      <c r="L50" s="79"/>
      <c r="M50" s="65" t="s">
        <v>1</v>
      </c>
      <c r="N50" s="65"/>
      <c r="O50" s="66">
        <f>IF(L50&gt;N50,2,0)</f>
        <v>0</v>
      </c>
      <c r="P50" s="67" t="s">
        <v>1</v>
      </c>
      <c r="Q50" s="80">
        <f>IF(L50&lt;N50,2,0)</f>
        <v>0</v>
      </c>
    </row>
    <row r="51" spans="1:17" hidden="1" x14ac:dyDescent="0.25">
      <c r="A51" s="53">
        <f t="shared" si="15"/>
        <v>0</v>
      </c>
      <c r="B51" s="21"/>
      <c r="C51" s="22"/>
      <c r="D51" s="176"/>
      <c r="E51" s="177"/>
      <c r="F51" s="25" t="e">
        <f>VLOOKUP(J51,Wiegezeiten!$B$4:$E$21,3,FALSE)</f>
        <v>#N/A</v>
      </c>
      <c r="G51" s="26" t="e">
        <f>VLOOKUP(J51,Wiegezeiten!$B$4:$E$21,4,FALSE)</f>
        <v>#N/A</v>
      </c>
      <c r="H51" s="27"/>
      <c r="I51" s="27"/>
      <c r="J51" s="15">
        <f t="shared" si="16"/>
        <v>0</v>
      </c>
      <c r="K51" s="15">
        <f>IF(D51="FTG Pfungstadt",1,IF(D51="AC Altrip",2,IF(D51="AC Mutterstadt II",3,IF(D51="KSV Grünstadt II",4,IF(D51="TSG Hassloch",5,IF(D51="KSC 07 Schifferstadt II",6,IF(D51="AV 03 Speyer II",7,IF(D51="KSV Langen II",8,IF(D51="KG Kinds./Rod.",9,IF(D51="VFL Rodalben",10,IF(D51="TSG Kaiserslautern",11,IF(D51="AC Weisenau",12,IF(D51="ASC Zeilsheim",13,IF(D51="KSV Worms",14,IF(D51="KTH Ehrang",15,IF(D51="AC Heros Wemmetsweiler",16,IF(D51="AC Altrip II",17,IF(D51="KSV Hostenbach",18,))))))))))))))))))</f>
        <v>0</v>
      </c>
      <c r="L51" s="81"/>
      <c r="M51" s="62" t="s">
        <v>1</v>
      </c>
      <c r="N51" s="62"/>
      <c r="O51" s="63">
        <f>IF(L51&gt;N51,2,0)</f>
        <v>0</v>
      </c>
      <c r="P51" s="64" t="s">
        <v>1</v>
      </c>
      <c r="Q51" s="82">
        <f>IF(L51&lt;N51,2,0)</f>
        <v>0</v>
      </c>
    </row>
    <row r="52" spans="1:17" hidden="1" x14ac:dyDescent="0.25">
      <c r="A52" s="15"/>
      <c r="B52" s="21"/>
      <c r="C52" s="22"/>
      <c r="D52" s="176"/>
      <c r="E52" s="177"/>
      <c r="F52" s="25" t="e">
        <f>VLOOKUP(J52,Wiegezeiten!$B$4:$E$21,3,FALSE)</f>
        <v>#N/A</v>
      </c>
      <c r="G52" s="26" t="e">
        <f>VLOOKUP(J52,Wiegezeiten!$B$4:$E$21,4,FALSE)</f>
        <v>#N/A</v>
      </c>
      <c r="H52" s="27"/>
      <c r="I52" s="27"/>
      <c r="J52" s="15">
        <f t="shared" si="16"/>
        <v>0</v>
      </c>
      <c r="K52" s="15">
        <f>IF(D52="FTG Pfungstadt",1,IF(D52="AC Altrip",2,IF(D52="AC Mutterstadt II",3,IF(D52="KSV Grünstadt II",4,IF(D52="TSG Hassloch",5,IF(D52="KSC 07 Schifferstadt II",6,IF(D52="AV 03 Speyer II",7,IF(D52="KSV Langen II",8,IF(D52="KG Kinds./Rod.",9,IF(D52="VFL Rodalben",10,IF(D52="TSG Kaiserslautern",11,IF(D52="AC Weisenau",12,IF(D52="ASC Zeilsheim",13,IF(D52="KSV Worms",14,IF(D52="KTH Ehrang",15,IF(D52="AC Heros Wemmetsweiler",16,IF(D52="AC Altrip II",17,IF(D52="KSV Hostenbach",18,))))))))))))))))))</f>
        <v>0</v>
      </c>
      <c r="L52" s="83"/>
      <c r="M52" s="72"/>
      <c r="N52" s="72"/>
      <c r="O52" s="73"/>
      <c r="P52" s="74"/>
      <c r="Q52" s="84"/>
    </row>
    <row r="53" spans="1:17" ht="15.6" hidden="1" x14ac:dyDescent="0.3">
      <c r="A53" s="8" t="s">
        <v>49</v>
      </c>
      <c r="B53" s="122"/>
      <c r="C53" s="117"/>
      <c r="D53" s="10">
        <f>Auslosung_OL_2122!P6</f>
        <v>44632</v>
      </c>
      <c r="E53" s="9"/>
      <c r="F53" s="32"/>
      <c r="G53" s="33"/>
      <c r="H53" s="34"/>
      <c r="I53" s="34"/>
      <c r="J53" s="19"/>
      <c r="K53" s="19"/>
      <c r="L53" s="161" t="s">
        <v>49</v>
      </c>
      <c r="M53" s="162"/>
      <c r="N53" s="162"/>
      <c r="O53" s="162"/>
      <c r="P53" s="162"/>
      <c r="Q53" s="163"/>
    </row>
    <row r="54" spans="1:17" ht="14.4" hidden="1" thickBot="1" x14ac:dyDescent="0.3">
      <c r="A54" s="15"/>
      <c r="B54" s="18" t="s">
        <v>35</v>
      </c>
      <c r="C54" s="17" t="s">
        <v>1</v>
      </c>
      <c r="D54" s="18" t="s">
        <v>36</v>
      </c>
      <c r="E54" s="19"/>
      <c r="F54" s="20" t="s">
        <v>37</v>
      </c>
      <c r="G54" s="20" t="s">
        <v>38</v>
      </c>
      <c r="H54" s="20" t="s">
        <v>39</v>
      </c>
      <c r="I54" s="20" t="s">
        <v>40</v>
      </c>
      <c r="J54" s="56"/>
      <c r="K54" s="56"/>
      <c r="L54" s="68"/>
      <c r="M54" s="69"/>
      <c r="N54" s="69"/>
      <c r="O54" s="70"/>
      <c r="P54" s="75"/>
      <c r="Q54" s="76"/>
    </row>
    <row r="55" spans="1:17" hidden="1" x14ac:dyDescent="0.25">
      <c r="A55" s="53">
        <f t="shared" ref="A55:A56" si="17">IF(B55="FTG Pfungstadt",1,IF(B55="AC Altrip",2,IF(B55="AC Mutterstadt II",3,IF(B55="KSV Grünstadt II",4,IF(B55="TSG Hassloch",5,IF(B55="KSC 07 Schifferstadt II",6,IF(B55="AV 03 Speyer II",7,IF(B55="KSV Langen II",8,IF(B55="KG Kinds./Rod.",9,IF(B55="VFL Rodalben",10,IF(B55="TSG Kaiserslautern",11,IF(B55="AC Weisenau",12,IF(B55="ASC Zeilsheim",13,IF(B55="KSV Worms",14,IF(B55="KTH Ehrang",15,IF(B55="AC Heros Wemmetsweiler",16,IF(B55="AC Altrip II",17,IF(B55="KSV Hostenbach",18,))))))))))))))))))</f>
        <v>0</v>
      </c>
      <c r="B55" s="21"/>
      <c r="C55" s="22"/>
      <c r="D55" s="173"/>
      <c r="E55" s="174"/>
      <c r="F55" s="25" t="e">
        <f>VLOOKUP(J55,Wiegezeiten!$B$4:$E$21,3,FALSE)</f>
        <v>#N/A</v>
      </c>
      <c r="G55" s="26" t="e">
        <f>VLOOKUP(J55,Wiegezeiten!$B$4:$E$21,4,FALSE)</f>
        <v>#N/A</v>
      </c>
      <c r="H55" s="27"/>
      <c r="I55" s="27"/>
      <c r="J55" s="15">
        <f t="shared" ref="J55:J57" si="18">IF(B55="FTG Pfungstadt",1,IF(B55="AC Altrip",2,IF(B55="AC Mutterstadt II",3,IF(B55="KSV Grünstadt II",4,IF(B55="TSG Hassloch",5,IF(B55="KSC 07 Schifferstadt II",6,IF(B55="AV 03 Speyer II",7,IF(B55="KSV Langen II",8,IF(B55="KG Kinds./Rod.",9,IF(B55="VFL Rodalben",10,IF(B55="TSG Kaiserslautern",11,IF(B55="AC Weisenau",12,IF(B55="ASC Zeilsheim",13,IF(B55="KSV Worms",14,IF(B55="KTH Ehrang II",19,IF(B55="AC Heros Wemmetsweiler",16,IF(B55="AC Altrip II",17,IF(B55="KSV Hostenbach",18,))))))))))))))))))</f>
        <v>0</v>
      </c>
      <c r="K55" s="15">
        <f>IF(D55="FTG Pfungstadt",1,IF(D55="AC Altrip",2,IF(D55="AC Mutterstadt II",3,IF(D55="KSV Grünstadt II",4,IF(D55="TSG Hassloch",5,IF(D55="KSC 07 Schifferstadt II",6,IF(D55="AV 03 Speyer II",7,IF(D55="KSV Langen II",8,IF(D55="KG Kinds./Rod.",9,IF(D55="VFL Rodalben",10,IF(D55="TSG Kaiserslautern",11,IF(D55="AC Weisenau",12,IF(D55="ASC Zeilsheim",13,IF(D55="KSV Worms",14,IF(D55="KTH Ehrang",15,IF(D55="AC Heros Wemmetsweiler",16,IF(D55="AC Altrip II",17,IF(D55="KSV Hostenbach",18,))))))))))))))))))</f>
        <v>0</v>
      </c>
      <c r="L55" s="79"/>
      <c r="M55" s="65" t="s">
        <v>1</v>
      </c>
      <c r="N55" s="65"/>
      <c r="O55" s="66">
        <f>IF(L55&gt;N55,2,0)</f>
        <v>0</v>
      </c>
      <c r="P55" s="67" t="s">
        <v>1</v>
      </c>
      <c r="Q55" s="80">
        <f>IF(L55&lt;N55,2,0)</f>
        <v>0</v>
      </c>
    </row>
    <row r="56" spans="1:17" hidden="1" x14ac:dyDescent="0.25">
      <c r="A56" s="53">
        <f t="shared" si="17"/>
        <v>0</v>
      </c>
      <c r="B56" s="21"/>
      <c r="C56" s="22"/>
      <c r="D56" s="173"/>
      <c r="E56" s="174"/>
      <c r="F56" s="25" t="e">
        <f>VLOOKUP(J56,Wiegezeiten!$B$4:$E$21,3,FALSE)</f>
        <v>#N/A</v>
      </c>
      <c r="G56" s="26" t="e">
        <f>VLOOKUP(J56,Wiegezeiten!$B$4:$E$21,4,FALSE)</f>
        <v>#N/A</v>
      </c>
      <c r="H56" s="29"/>
      <c r="I56" s="36"/>
      <c r="J56" s="15">
        <f t="shared" si="18"/>
        <v>0</v>
      </c>
      <c r="K56" s="15">
        <f>IF(D56="FTG Pfungstadt",1,IF(D56="AC Altrip",2,IF(D56="AC Mutterstadt II",3,IF(D56="KSV Grünstadt II",4,IF(D56="TSG Hassloch",5,IF(D56="KSC 07 Schifferstadt II",6,IF(D56="AV 03 Speyer II",7,IF(D56="KSV Langen II",8,IF(D56="KG Kinds./Rod.",9,IF(D56="VFL Rodalben",10,IF(D56="TSG Kaiserslautern",11,IF(D56="AC Weisenau",12,IF(D56="ASC Zeilsheim",13,IF(D56="KSV Worms",14,IF(D56="KTH Ehrang",15,IF(D56="AC Heros Wemmetsweiler",16,IF(D56="AC Altrip II",17,IF(D56="KSV Hostenbach",18,))))))))))))))))))</f>
        <v>0</v>
      </c>
      <c r="L56" s="81"/>
      <c r="M56" s="62" t="s">
        <v>1</v>
      </c>
      <c r="N56" s="62"/>
      <c r="O56" s="63">
        <f>IF(L56&gt;N56,2,0)</f>
        <v>0</v>
      </c>
      <c r="P56" s="64" t="s">
        <v>1</v>
      </c>
      <c r="Q56" s="82">
        <f>IF(L56&lt;N56,2,0)</f>
        <v>0</v>
      </c>
    </row>
    <row r="57" spans="1:17" hidden="1" x14ac:dyDescent="0.25">
      <c r="A57" s="15"/>
      <c r="B57" s="21"/>
      <c r="C57" s="22"/>
      <c r="D57" s="173"/>
      <c r="E57" s="174"/>
      <c r="F57" s="25" t="e">
        <f>VLOOKUP(J57,Wiegezeiten!$B$4:$E$21,3,FALSE)</f>
        <v>#N/A</v>
      </c>
      <c r="G57" s="26" t="e">
        <f>VLOOKUP(J57,Wiegezeiten!$B$4:$E$21,4,FALSE)</f>
        <v>#N/A</v>
      </c>
      <c r="H57" s="27"/>
      <c r="I57" s="27"/>
      <c r="J57" s="15">
        <f t="shared" si="18"/>
        <v>0</v>
      </c>
      <c r="K57" s="15">
        <f>IF(D57="FTG Pfungstadt",1,IF(D57="AC Altrip",2,IF(D57="AC Mutterstadt II",3,IF(D57="KSV Grünstadt II",4,IF(D57="TSG Hassloch",5,IF(D57="KSC 07 Schifferstadt II",6,IF(D57="AV 03 Speyer II",7,IF(D57="KSV Langen II",8,IF(D57="KG Kinds./Rod.",9,IF(D57="VFL Rodalben",10,IF(D57="TSG Kaiserslautern",11,IF(D57="AC Weisenau",12,IF(D57="ASC Zeilsheim",13,IF(D57="KSV Worms",14,IF(D57="KTH Ehrang",15,IF(D57="AC Heros Wemmetsweiler",16,IF(D57="AC Altrip II",17,IF(D57="KSV Hostenbach",18,))))))))))))))))))</f>
        <v>0</v>
      </c>
      <c r="L57" s="83"/>
      <c r="M57" s="72"/>
      <c r="N57" s="72"/>
      <c r="O57" s="73"/>
      <c r="P57" s="74"/>
      <c r="Q57" s="84"/>
    </row>
    <row r="58" spans="1:17" ht="15.6" hidden="1" x14ac:dyDescent="0.3">
      <c r="A58" s="8" t="s">
        <v>50</v>
      </c>
      <c r="B58" s="122"/>
      <c r="C58" s="117"/>
      <c r="D58" s="10">
        <f>Auslosung_OL_2122!T6</f>
        <v>44646</v>
      </c>
      <c r="E58" s="9"/>
      <c r="F58" s="32"/>
      <c r="G58" s="33"/>
      <c r="H58" s="34"/>
      <c r="I58" s="34"/>
      <c r="J58" s="19"/>
      <c r="K58" s="19"/>
      <c r="L58" s="161" t="s">
        <v>50</v>
      </c>
      <c r="M58" s="162"/>
      <c r="N58" s="162"/>
      <c r="O58" s="162"/>
      <c r="P58" s="162"/>
      <c r="Q58" s="163"/>
    </row>
    <row r="59" spans="1:17" ht="14.4" hidden="1" thickBot="1" x14ac:dyDescent="0.3">
      <c r="A59" s="15"/>
      <c r="B59" s="18" t="s">
        <v>35</v>
      </c>
      <c r="C59" s="17" t="s">
        <v>1</v>
      </c>
      <c r="D59" s="18" t="s">
        <v>36</v>
      </c>
      <c r="E59" s="19"/>
      <c r="F59" s="20" t="s">
        <v>37</v>
      </c>
      <c r="G59" s="20" t="s">
        <v>38</v>
      </c>
      <c r="H59" s="20" t="s">
        <v>39</v>
      </c>
      <c r="I59" s="20" t="s">
        <v>40</v>
      </c>
      <c r="J59" s="56"/>
      <c r="K59" s="56"/>
      <c r="L59" s="68"/>
      <c r="M59" s="69"/>
      <c r="N59" s="69"/>
      <c r="O59" s="70"/>
      <c r="P59" s="78"/>
      <c r="Q59" s="76"/>
    </row>
    <row r="60" spans="1:17" hidden="1" x14ac:dyDescent="0.25">
      <c r="A60" s="53">
        <f t="shared" ref="A60:A61" si="19">IF(B60="FTG Pfungstadt",1,IF(B60="AC Altrip",2,IF(B60="AC Mutterstadt II",3,IF(B60="KSV Grünstadt II",4,IF(B60="TSG Hassloch",5,IF(B60="KSC 07 Schifferstadt II",6,IF(B60="AV 03 Speyer II",7,IF(B60="KSV Langen II",8,IF(B60="KG Kinds./Rod.",9,IF(B60="VFL Rodalben",10,IF(B60="TSG Kaiserslautern",11,IF(B60="AC Weisenau",12,IF(B60="ASC Zeilsheim",13,IF(B60="KSV Worms",14,IF(B60="KTH Ehrang",15,IF(B60="AC Heros Wemmetsweiler",16,IF(B60="AC Altrip II",17,IF(B60="KSV Hostenbach",18,))))))))))))))))))</f>
        <v>0</v>
      </c>
      <c r="B60" s="21"/>
      <c r="C60" s="22"/>
      <c r="D60" s="173"/>
      <c r="E60" s="174"/>
      <c r="F60" s="25" t="e">
        <f>VLOOKUP(J60,Wiegezeiten!$B$4:$E$22,3,FALSE)</f>
        <v>#N/A</v>
      </c>
      <c r="G60" s="26" t="e">
        <f>VLOOKUP(J60,Wiegezeiten!$B$4:$E$22,4,FALSE)</f>
        <v>#N/A</v>
      </c>
      <c r="H60" s="26"/>
      <c r="I60" s="27"/>
      <c r="J60" s="15">
        <f t="shared" ref="J60:J62" si="20">IF(B60="FTG Pfungstadt",1,IF(B60="AC Altrip",2,IF(B60="AC Mutterstadt II",3,IF(B60="KSV Grünstadt II",4,IF(B60="TSG Hassloch",5,IF(B60="KSC 07 Schifferstadt II",6,IF(B60="AV 03 Speyer II",7,IF(B60="KSV Langen II",8,IF(B60="KG Kinds./Rod.",9,IF(B60="VFL Rodalben",10,IF(B60="TSG Kaiserslautern",11,IF(B60="AC Weisenau",12,IF(B60="ASC Zeilsheim",13,IF(B60="KSV Worms",14,IF(B60="KTH Ehrang II",19,IF(B60="AC Heros Wemmetsweiler",16,IF(B60="AC Altrip II",17,IF(B60="KSV Hostenbach",18,))))))))))))))))))</f>
        <v>0</v>
      </c>
      <c r="K60" s="15">
        <f>IF(D60="FTG Pfungstadt",1,IF(D60="AC Altrip",2,IF(D60="AC Mutterstadt II",3,IF(D60="KSV Grünstadt II",4,IF(D60="TSG Hassloch",5,IF(D60="KSC 07 Schifferstadt II",6,IF(D60="AV 03 Speyer II",7,IF(D60="KSV Langen II",8,IF(D60="KG Kinds./Rod.",9,IF(D60="VFL Rodalben",10,IF(D60="TSG Kaiserslautern",11,IF(D60="AC Weisenau",12,IF(D60="ASC Zeilsheim",13,IF(D60="KSV Worms",14,IF(D60="KTH Ehrang",15,IF(D60="AC Heros Wemmetsweiler",16,IF(D60="AC Altrip II",17,IF(D60="KSV Hostenbach",18,))))))))))))))))))</f>
        <v>0</v>
      </c>
      <c r="L60" s="79"/>
      <c r="M60" s="65" t="s">
        <v>1</v>
      </c>
      <c r="N60" s="65"/>
      <c r="O60" s="66">
        <f>IF(L60&gt;N60,2,0)</f>
        <v>0</v>
      </c>
      <c r="P60" s="67" t="s">
        <v>1</v>
      </c>
      <c r="Q60" s="80">
        <f>IF(L60&lt;N60,2,0)</f>
        <v>0</v>
      </c>
    </row>
    <row r="61" spans="1:17" hidden="1" x14ac:dyDescent="0.25">
      <c r="A61" s="53">
        <f t="shared" si="19"/>
        <v>0</v>
      </c>
      <c r="B61" s="21"/>
      <c r="C61" s="22"/>
      <c r="D61" s="173"/>
      <c r="E61" s="174"/>
      <c r="F61" s="25" t="e">
        <f>VLOOKUP(J61,Wiegezeiten!$B$4:$E$21,3,FALSE)</f>
        <v>#N/A</v>
      </c>
      <c r="G61" s="26" t="e">
        <f>VLOOKUP(J61,Wiegezeiten!$B$4:$E$21,4,FALSE)</f>
        <v>#N/A</v>
      </c>
      <c r="H61" s="26"/>
      <c r="I61" s="27"/>
      <c r="J61" s="15">
        <f t="shared" si="20"/>
        <v>0</v>
      </c>
      <c r="K61" s="15">
        <f>IF(D61="FTG Pfungstadt",1,IF(D61="AC Altrip",2,IF(D61="AC Mutterstadt II",3,IF(D61="KSV Grünstadt II",4,IF(D61="TSG Hassloch",5,IF(D61="KSC 07 Schifferstadt II",6,IF(D61="AV 03 Speyer II",7,IF(D61="KSV Langen II",8,IF(D61="KG Kinds./Rod.",9,IF(D61="VFL Rodalben",10,IF(D61="TSG Kaiserslautern",11,IF(D61="AC Weisenau",12,IF(D61="ASC Zeilsheim",13,IF(D61="KSV Worms",14,IF(D61="KTH Ehrang",15,IF(D61="AC Heros Wemmetsweiler",16,IF(D61="AC Altrip II",17,IF(D61="KSV Hostenbach",18,))))))))))))))))))</f>
        <v>0</v>
      </c>
      <c r="L61" s="81"/>
      <c r="M61" s="62" t="s">
        <v>1</v>
      </c>
      <c r="N61" s="62"/>
      <c r="O61" s="63">
        <f>IF(L61&gt;N61,2,0)</f>
        <v>0</v>
      </c>
      <c r="P61" s="64" t="s">
        <v>1</v>
      </c>
      <c r="Q61" s="82">
        <f>IF(L61&lt;N61,2,0)</f>
        <v>0</v>
      </c>
    </row>
    <row r="62" spans="1:17" ht="13.8" hidden="1" thickBot="1" x14ac:dyDescent="0.3">
      <c r="A62" s="39"/>
      <c r="B62" s="21"/>
      <c r="C62" s="22"/>
      <c r="D62" s="173"/>
      <c r="E62" s="174"/>
      <c r="F62" s="25" t="e">
        <f>VLOOKUP(J62,Wiegezeiten!$B$4:$E$21,3,FALSE)</f>
        <v>#N/A</v>
      </c>
      <c r="G62" s="26" t="e">
        <f>VLOOKUP(J62,Wiegezeiten!$B$4:$E$21,4,FALSE)</f>
        <v>#N/A</v>
      </c>
      <c r="H62" s="26"/>
      <c r="I62" s="29"/>
      <c r="J62" s="15">
        <f t="shared" si="20"/>
        <v>0</v>
      </c>
      <c r="K62" s="15">
        <f>IF(D62="FTG Pfungstadt",1,IF(D62="AC Altrip",2,IF(D62="AC Mutterstadt II",3,IF(D62="KSV Grünstadt II",4,IF(D62="TSG Hassloch",5,IF(D62="KSC 07 Schifferstadt II",6,IF(D62="AV 03 Speyer II",7,IF(D62="KSV Langen II",8,IF(D62="KG Kinds./Rod.",9,IF(D62="VFL Rodalben",10,IF(D62="TSG Kaiserslautern",11,IF(D62="AC Weisenau",12,IF(D62="ASC Zeilsheim",13,IF(D62="KSV Worms",14,IF(D62="KTH Ehrang",15,IF(D62="AC Heros Wemmetsweiler",16,IF(D62="AC Altrip II",17,IF(D62="KSV Hostenbach",18,))))))))))))))))))</f>
        <v>0</v>
      </c>
      <c r="L62" s="68"/>
      <c r="M62" s="69"/>
      <c r="N62" s="69"/>
      <c r="O62" s="70"/>
      <c r="P62" s="78"/>
      <c r="Q62" s="76"/>
    </row>
    <row r="63" spans="1:17" ht="15.6" x14ac:dyDescent="0.3">
      <c r="A63" s="8" t="s">
        <v>48</v>
      </c>
      <c r="B63" s="122"/>
      <c r="C63" s="117"/>
      <c r="D63" s="10">
        <v>46088</v>
      </c>
      <c r="E63" s="9"/>
      <c r="F63" s="138"/>
      <c r="G63" s="139"/>
      <c r="H63" s="34"/>
      <c r="I63" s="34"/>
      <c r="J63" s="19"/>
      <c r="K63" s="19"/>
      <c r="L63" s="161" t="s">
        <v>47</v>
      </c>
      <c r="M63" s="162"/>
      <c r="N63" s="162"/>
      <c r="O63" s="162"/>
      <c r="P63" s="162"/>
      <c r="Q63" s="163"/>
    </row>
    <row r="64" spans="1:17" ht="14.4" thickBot="1" x14ac:dyDescent="0.3">
      <c r="A64" s="15"/>
      <c r="B64" s="18" t="s">
        <v>35</v>
      </c>
      <c r="C64" s="17" t="s">
        <v>1</v>
      </c>
      <c r="D64" s="18" t="s">
        <v>36</v>
      </c>
      <c r="E64" s="19"/>
      <c r="F64" s="147" t="s">
        <v>37</v>
      </c>
      <c r="G64" s="147" t="s">
        <v>38</v>
      </c>
      <c r="H64" s="20" t="s">
        <v>39</v>
      </c>
      <c r="I64" s="20" t="s">
        <v>40</v>
      </c>
      <c r="J64" s="56"/>
      <c r="K64" s="56"/>
      <c r="L64" s="68"/>
      <c r="M64" s="69"/>
      <c r="N64" s="69"/>
      <c r="O64" s="70"/>
      <c r="P64" s="75"/>
      <c r="Q64" s="76"/>
    </row>
    <row r="65" spans="1:17" x14ac:dyDescent="0.25">
      <c r="A65" s="53">
        <f t="shared" ref="A65" si="21">IF(B65="FTG Pfungstadt",1,IF(B65="AC Altrip",2,IF(B65="AC Mutterstadt II",3,IF(B65="KSV Grünstadt II",4,IF(B65="TSG Hassloch",5,IF(B65="KSC 07 Schifferstadt II",6,IF(B65="AV 03 Speyer II",7,IF(B65="KSV Langen II",8,IF(B65="KG Kinds./Rod.",9,IF(B65="VFL Rodalben",10,IF(B65="TSG Kaiserslautern",11,IF(B65="AC Weisenau",12,IF(B65="ASC Zeilsheim",13,IF(B65="KSV Worms",14,IF(B65="KTH Ehrang",15,IF(B65="AC Heros Wemmetsweiler",16,IF(B65="AC Altrip II",17,IF(B65="KSV Hostenbach",18,))))))))))))))))))</f>
        <v>0</v>
      </c>
      <c r="B65" s="129" t="s">
        <v>23</v>
      </c>
      <c r="C65" s="119" t="s">
        <v>1</v>
      </c>
      <c r="D65" s="114" t="s">
        <v>20</v>
      </c>
      <c r="E65" s="24"/>
      <c r="F65" s="133">
        <v>0.70833333333333337</v>
      </c>
      <c r="G65" s="145">
        <v>0.75</v>
      </c>
      <c r="H65" s="27" t="s">
        <v>137</v>
      </c>
      <c r="I65" s="144" t="s">
        <v>126</v>
      </c>
      <c r="J65" s="15">
        <f t="shared" ref="J65:J68" si="22">IF(B65="FTG Pfungstadt",1,IF(B65="AC Altrip",2,IF(B65="AC Mutterstadt II",3,IF(B65="KSV Grünstadt II",4,IF(B65="TSG Hassloch",5,IF(B65="KSC 07 Schifferstadt II",6,IF(B65="AV 03 Speyer II",7,IF(B65="KSV Langen II",8,IF(B65="KG Kinds./Rod.",9,IF(B65="KG Kindsbach/Rodalben",10,IF(B65="TSG Kaiserslautern",11,IF(B65="AC Weisenau",12,IF(B65="ASC Zeilsheim",13,IF(B65="KG Worms/Laubenheim",14,IF(B65="KTH Ehrang II",19,IF(B65="AC Heros Wemmetsweiler",16,IF(B65="AC Altrip II",17,IF(B65="KSV Hostenbach",18,))))))))))))))))))</f>
        <v>10</v>
      </c>
      <c r="K65" s="15">
        <f>IF(D65="FTG Pfungstadt",1,IF(D65="AC Altrip",2,IF(D65="AC Mutterstadt II",3,IF(D65="KSV Grünstadt II",4,IF(D65="TSG Hassloch",5,IF(D65="KSC 07 Schifferstadt II",6,IF(D65="AV 03 Speyer II",7,IF(D65="KSV Langen II",8,IF(D65="KG Kinds./Rod.",9,IF(D65="VFL Rodalben",10,IF(D65="TSG Kaiserslautern",11,IF(D65="AC Weisenau",12,IF(D65="ASC Zeilsheim",13,IF(D65="KSV Worms",14,IF(D65="KTH Ehrang",15,IF(D65="AC Heros Wemmetsweiler",16,IF(D65="AC Altrip II",17,IF(D65="KSV Hostenbach",18,))))))))))))))))))</f>
        <v>11</v>
      </c>
      <c r="L65" s="79"/>
      <c r="M65" s="65" t="s">
        <v>1</v>
      </c>
      <c r="N65" s="65"/>
      <c r="O65" s="66">
        <f>IF(L65&gt;N65,2,0)</f>
        <v>0</v>
      </c>
      <c r="P65" s="67" t="s">
        <v>1</v>
      </c>
      <c r="Q65" s="80">
        <f>IF(L65&lt;N65,2,0)</f>
        <v>0</v>
      </c>
    </row>
    <row r="66" spans="1:17" x14ac:dyDescent="0.25">
      <c r="A66" s="53"/>
      <c r="B66" s="131" t="s">
        <v>112</v>
      </c>
      <c r="C66" s="119" t="s">
        <v>1</v>
      </c>
      <c r="D66" s="129" t="s">
        <v>70</v>
      </c>
      <c r="E66" s="24"/>
      <c r="F66" s="133">
        <v>0.70833333333333337</v>
      </c>
      <c r="G66" s="145">
        <v>0.75</v>
      </c>
      <c r="H66" s="27" t="s">
        <v>136</v>
      </c>
      <c r="I66" s="36"/>
      <c r="J66" s="15">
        <f t="shared" si="22"/>
        <v>0</v>
      </c>
      <c r="K66" s="15"/>
      <c r="L66" s="79"/>
      <c r="M66" s="65"/>
      <c r="N66" s="65"/>
      <c r="O66" s="66"/>
      <c r="P66" s="67"/>
      <c r="Q66" s="80"/>
    </row>
    <row r="67" spans="1:17" x14ac:dyDescent="0.25">
      <c r="A67" s="53">
        <f t="shared" ref="A67" si="23">IF(B67="FTG Pfungstadt",1,IF(B67="AC Altrip",2,IF(B67="AC Mutterstadt II",3,IF(B67="KSV Grünstadt II",4,IF(B67="TSG Hassloch",5,IF(B67="KSC 07 Schifferstadt II",6,IF(B67="AV 03 Speyer II",7,IF(B67="KSV Langen II",8,IF(B67="KG Kinds./Rod.",9,IF(B67="VFL Rodalben",10,IF(B67="TSG Kaiserslautern",11,IF(B67="AC Weisenau",12,IF(B67="ASC Zeilsheim",13,IF(B67="KSV Worms",14,IF(B67="KTH Ehrang",15,IF(B67="AC Heros Wemmetsweiler",16,IF(B67="AC Altrip II",17,IF(B67="KSV Hostenbach",18,))))))))))))))))))</f>
        <v>0</v>
      </c>
      <c r="B67" s="21"/>
      <c r="C67" s="118"/>
      <c r="D67" s="35"/>
      <c r="E67" s="24"/>
      <c r="F67" s="133"/>
      <c r="G67" s="134"/>
      <c r="H67" s="29"/>
      <c r="I67" s="29"/>
      <c r="J67" s="15">
        <f t="shared" si="22"/>
        <v>0</v>
      </c>
      <c r="K67" s="15">
        <f>IF(D67="FTG Pfungstadt",1,IF(D67="AC Altrip",2,IF(D67="AC Mutterstadt II",3,IF(D67="KSV Grünstadt II",4,IF(D67="TSG Hassloch",5,IF(D67="KSC 07 Schifferstadt II",6,IF(D67="AV 03 Speyer II",7,IF(D67="KSV Langen II",8,IF(D67="KG Kinds./Rod.",9,IF(D67="VFL Rodalben",10,IF(D67="TSG Kaiserslautern",11,IF(D67="AC Weisenau",12,IF(D67="ASC Zeilsheim",13,IF(D67="KSV Worms",14,IF(D67="KTH Ehrang",15,IF(D67="AC Heros Wemmetsweiler",16,IF(D67="AC Altrip II",17,IF(D67="KSV Hostenbach",18,))))))))))))))))))</f>
        <v>0</v>
      </c>
      <c r="L67" s="81"/>
      <c r="M67" s="62" t="s">
        <v>1</v>
      </c>
      <c r="N67" s="62"/>
      <c r="O67" s="63">
        <f>IF(L67&gt;N67,2,0)</f>
        <v>0</v>
      </c>
      <c r="P67" s="64" t="s">
        <v>1</v>
      </c>
      <c r="Q67" s="82">
        <f>IF(L67&lt;N67,2,0)</f>
        <v>0</v>
      </c>
    </row>
    <row r="68" spans="1:17" ht="13.8" thickBot="1" x14ac:dyDescent="0.3">
      <c r="A68" s="15"/>
      <c r="B68" s="21"/>
      <c r="C68" s="118"/>
      <c r="D68" s="35"/>
      <c r="E68" s="24"/>
      <c r="F68" s="133"/>
      <c r="G68" s="134"/>
      <c r="H68" s="27"/>
      <c r="I68" s="27"/>
      <c r="J68" s="15">
        <f t="shared" si="22"/>
        <v>0</v>
      </c>
      <c r="K68" s="15">
        <f>IF(D68="FTG Pfungstadt",1,IF(D68="AC Altrip",2,IF(D68="AC Mutterstadt II",3,IF(D68="KSV Grünstadt II",4,IF(D68="TSG Hassloch",5,IF(D68="KSC 07 Schifferstadt II",6,IF(D68="AV 03 Speyer II",7,IF(D68="KSV Langen II",8,IF(D68="KG Kinds./Rod.",9,IF(D68="VFL Rodalben",10,IF(D68="TSG Kaiserslautern",11,IF(D68="AC Weisenau",12,IF(D68="ASC Zeilsheim",13,IF(D68="KSV Worms",14,IF(D68="KTH Ehrang",15,IF(D68="AC Heros Wemmetsweiler",16,IF(D68="AC Altrip II",17,IF(D68="KSV Hostenbach",18,))))))))))))))))))</f>
        <v>0</v>
      </c>
      <c r="L68" s="83"/>
      <c r="M68" s="72"/>
      <c r="N68" s="72"/>
      <c r="O68" s="73"/>
      <c r="P68" s="74"/>
      <c r="Q68" s="84"/>
    </row>
    <row r="69" spans="1:17" ht="15.6" x14ac:dyDescent="0.3">
      <c r="A69" s="8" t="s">
        <v>49</v>
      </c>
      <c r="B69" s="122"/>
      <c r="C69" s="117"/>
      <c r="D69" s="10">
        <v>46102</v>
      </c>
      <c r="E69" s="9"/>
      <c r="F69" s="138"/>
      <c r="G69" s="139"/>
      <c r="H69" s="34"/>
      <c r="I69" s="34"/>
      <c r="J69" s="19"/>
      <c r="K69" s="19"/>
      <c r="L69" s="161" t="s">
        <v>47</v>
      </c>
      <c r="M69" s="162"/>
      <c r="N69" s="162"/>
      <c r="O69" s="162"/>
      <c r="P69" s="162"/>
      <c r="Q69" s="163"/>
    </row>
    <row r="70" spans="1:17" ht="14.4" thickBot="1" x14ac:dyDescent="0.3">
      <c r="A70" s="15"/>
      <c r="B70" s="18" t="s">
        <v>35</v>
      </c>
      <c r="C70" s="17" t="s">
        <v>1</v>
      </c>
      <c r="D70" s="18" t="s">
        <v>36</v>
      </c>
      <c r="E70" s="19"/>
      <c r="F70" s="147" t="s">
        <v>37</v>
      </c>
      <c r="G70" s="147" t="s">
        <v>38</v>
      </c>
      <c r="H70" s="20" t="s">
        <v>39</v>
      </c>
      <c r="I70" s="20" t="s">
        <v>40</v>
      </c>
      <c r="J70" s="56"/>
      <c r="K70" s="56"/>
      <c r="L70" s="68"/>
      <c r="M70" s="69"/>
      <c r="N70" s="69"/>
      <c r="O70" s="70"/>
      <c r="P70" s="75"/>
      <c r="Q70" s="76"/>
    </row>
    <row r="71" spans="1:17" x14ac:dyDescent="0.25">
      <c r="A71" s="53">
        <f t="shared" ref="A71" si="24">IF(B71="FTG Pfungstadt",1,IF(B71="AC Altrip",2,IF(B71="AC Mutterstadt II",3,IF(B71="KSV Grünstadt II",4,IF(B71="TSG Hassloch",5,IF(B71="KSC 07 Schifferstadt II",6,IF(B71="AV 03 Speyer II",7,IF(B71="KSV Langen II",8,IF(B71="KG Kinds./Rod.",9,IF(B71="VFL Rodalben",10,IF(B71="TSG Kaiserslautern",11,IF(B71="AC Weisenau",12,IF(B71="ASC Zeilsheim",13,IF(B71="KSV Worms",14,IF(B71="KTH Ehrang",15,IF(B71="AC Heros Wemmetsweiler",16,IF(B71="AC Altrip II",17,IF(B71="KSV Hostenbach",18,))))))))))))))))))</f>
        <v>11</v>
      </c>
      <c r="B71" s="114" t="s">
        <v>20</v>
      </c>
      <c r="C71" s="119" t="s">
        <v>1</v>
      </c>
      <c r="D71" s="114" t="s">
        <v>110</v>
      </c>
      <c r="E71" s="24"/>
      <c r="F71" s="133">
        <v>0.75</v>
      </c>
      <c r="G71" s="145">
        <v>0.79166666666666663</v>
      </c>
      <c r="H71" s="27" t="s">
        <v>137</v>
      </c>
      <c r="I71" s="36"/>
      <c r="J71" s="15">
        <f t="shared" ref="J71:J74" si="25">IF(B71="FTG Pfungstadt",1,IF(B71="AC Altrip",2,IF(B71="AC Mutterstadt II",3,IF(B71="KSV Grünstadt II",4,IF(B71="TSG Hassloch",5,IF(B71="KSC 07 Schifferstadt II",6,IF(B71="AV 03 Speyer II",7,IF(B71="KSV Langen II",8,IF(B71="KG Kinds./Rod.",9,IF(B71="KG Kindsbach/Rodalben",10,IF(B71="TSG Kaiserslautern",11,IF(B71="AC Weisenau",12,IF(B71="ASC Zeilsheim",13,IF(B71="KG Worms/Laubenheim",14,IF(B71="KTH Ehrang II",19,IF(B71="AC Heros Wemmetsweiler",16,IF(B71="AC Altrip II",17,IF(B71="KSV Hostenbach",18,))))))))))))))))))</f>
        <v>11</v>
      </c>
      <c r="K71" s="15">
        <f>IF(D71="FTG Pfungstadt",1,IF(D71="AC Altrip",2,IF(D71="AC Mutterstadt II",3,IF(D71="KSV Grünstadt II",4,IF(D71="TSG Hassloch",5,IF(D71="KSC 07 Schifferstadt II",6,IF(D71="AV 03 Speyer II",7,IF(D71="KSV Langen II",8,IF(D71="KG Kinds./Rod.",9,IF(D71="VFL Rodalben",10,IF(D71="TSG Kaiserslautern",11,IF(D71="AC Weisenau",12,IF(D71="ASC Zeilsheim",13,IF(D71="KSV Worms",14,IF(D71="KTH Ehrang",15,IF(D71="AC Heros Wemmetsweiler",16,IF(D71="AC Altrip II",17,IF(D71="KSV Hostenbach",18,))))))))))))))))))</f>
        <v>0</v>
      </c>
      <c r="L71" s="79"/>
      <c r="M71" s="65" t="s">
        <v>1</v>
      </c>
      <c r="N71" s="65"/>
      <c r="O71" s="66">
        <f>IF(L71&gt;N71,2,0)</f>
        <v>0</v>
      </c>
      <c r="P71" s="67" t="s">
        <v>1</v>
      </c>
      <c r="Q71" s="80">
        <f>IF(L71&lt;N71,2,0)</f>
        <v>0</v>
      </c>
    </row>
    <row r="72" spans="1:17" x14ac:dyDescent="0.25">
      <c r="A72" s="53"/>
      <c r="B72" s="129" t="s">
        <v>70</v>
      </c>
      <c r="C72" s="119" t="s">
        <v>1</v>
      </c>
      <c r="D72" s="129" t="s">
        <v>23</v>
      </c>
      <c r="E72" s="24"/>
      <c r="F72" s="133">
        <v>0.66666666666666663</v>
      </c>
      <c r="G72" s="145">
        <v>0.70833333333333337</v>
      </c>
      <c r="H72" s="27" t="s">
        <v>138</v>
      </c>
      <c r="I72" s="36"/>
      <c r="J72" s="15">
        <f t="shared" si="25"/>
        <v>19</v>
      </c>
      <c r="K72" s="15"/>
      <c r="L72" s="79"/>
      <c r="M72" s="65"/>
      <c r="N72" s="65"/>
      <c r="O72" s="66"/>
      <c r="P72" s="67"/>
      <c r="Q72" s="80"/>
    </row>
    <row r="73" spans="1:17" x14ac:dyDescent="0.25">
      <c r="A73" s="53">
        <f t="shared" ref="A73" si="26">IF(B73="FTG Pfungstadt",1,IF(B73="AC Altrip",2,IF(B73="AC Mutterstadt II",3,IF(B73="KSV Grünstadt II",4,IF(B73="TSG Hassloch",5,IF(B73="KSC 07 Schifferstadt II",6,IF(B73="AV 03 Speyer II",7,IF(B73="KSV Langen II",8,IF(B73="KG Kinds./Rod.",9,IF(B73="VFL Rodalben",10,IF(B73="TSG Kaiserslautern",11,IF(B73="AC Weisenau",12,IF(B73="ASC Zeilsheim",13,IF(B73="KSV Worms",14,IF(B73="KTH Ehrang",15,IF(B73="AC Heros Wemmetsweiler",16,IF(B73="AC Altrip II",17,IF(B73="KSV Hostenbach",18,))))))))))))))))))</f>
        <v>0</v>
      </c>
      <c r="B73" s="21"/>
      <c r="C73" s="118"/>
      <c r="D73" s="35"/>
      <c r="E73" s="24"/>
      <c r="F73" s="133"/>
      <c r="G73" s="134"/>
      <c r="H73" s="29"/>
      <c r="I73" s="29"/>
      <c r="J73" s="15">
        <f t="shared" si="25"/>
        <v>0</v>
      </c>
      <c r="K73" s="15">
        <f>IF(D73="FTG Pfungstadt",1,IF(D73="AC Altrip",2,IF(D73="AC Mutterstadt II",3,IF(D73="KSV Grünstadt II",4,IF(D73="TSG Hassloch",5,IF(D73="KSC 07 Schifferstadt II",6,IF(D73="AV 03 Speyer II",7,IF(D73="KSV Langen II",8,IF(D73="KG Kinds./Rod.",9,IF(D73="VFL Rodalben",10,IF(D73="TSG Kaiserslautern",11,IF(D73="AC Weisenau",12,IF(D73="ASC Zeilsheim",13,IF(D73="KSV Worms",14,IF(D73="KTH Ehrang",15,IF(D73="AC Heros Wemmetsweiler",16,IF(D73="AC Altrip II",17,IF(D73="KSV Hostenbach",18,))))))))))))))))))</f>
        <v>0</v>
      </c>
      <c r="L73" s="81"/>
      <c r="M73" s="62" t="s">
        <v>1</v>
      </c>
      <c r="N73" s="62"/>
      <c r="O73" s="63">
        <f>IF(L73&gt;N73,2,0)</f>
        <v>0</v>
      </c>
      <c r="P73" s="64" t="s">
        <v>1</v>
      </c>
      <c r="Q73" s="82">
        <f>IF(L73&lt;N73,2,0)</f>
        <v>0</v>
      </c>
    </row>
    <row r="74" spans="1:17" ht="13.8" thickBot="1" x14ac:dyDescent="0.3">
      <c r="A74" s="15"/>
      <c r="B74" s="21"/>
      <c r="C74" s="118"/>
      <c r="D74" s="35"/>
      <c r="E74" s="24"/>
      <c r="F74" s="133"/>
      <c r="G74" s="134"/>
      <c r="H74" s="27"/>
      <c r="I74" s="27"/>
      <c r="J74" s="15">
        <f t="shared" si="25"/>
        <v>0</v>
      </c>
      <c r="K74" s="15">
        <f>IF(D74="FTG Pfungstadt",1,IF(D74="AC Altrip",2,IF(D74="AC Mutterstadt II",3,IF(D74="KSV Grünstadt II",4,IF(D74="TSG Hassloch",5,IF(D74="KSC 07 Schifferstadt II",6,IF(D74="AV 03 Speyer II",7,IF(D74="KSV Langen II",8,IF(D74="KG Kinds./Rod.",9,IF(D74="VFL Rodalben",10,IF(D74="TSG Kaiserslautern",11,IF(D74="AC Weisenau",12,IF(D74="ASC Zeilsheim",13,IF(D74="KSV Worms",14,IF(D74="KTH Ehrang",15,IF(D74="AC Heros Wemmetsweiler",16,IF(D74="AC Altrip II",17,IF(D74="KSV Hostenbach",18,))))))))))))))))))</f>
        <v>0</v>
      </c>
      <c r="L74" s="83"/>
      <c r="M74" s="72"/>
      <c r="N74" s="72"/>
      <c r="O74" s="73"/>
      <c r="P74" s="74"/>
      <c r="Q74" s="84"/>
    </row>
    <row r="75" spans="1:17" ht="15.6" x14ac:dyDescent="0.3">
      <c r="A75" s="8" t="s">
        <v>50</v>
      </c>
      <c r="B75" s="122"/>
      <c r="C75" s="117"/>
      <c r="D75" s="10">
        <v>46123</v>
      </c>
      <c r="E75" s="9"/>
      <c r="F75" s="138"/>
      <c r="G75" s="139"/>
      <c r="H75" s="34"/>
      <c r="I75" s="34"/>
      <c r="J75" s="19"/>
      <c r="K75" s="19"/>
      <c r="L75" s="161" t="s">
        <v>47</v>
      </c>
      <c r="M75" s="162"/>
      <c r="N75" s="162"/>
      <c r="O75" s="162"/>
      <c r="P75" s="162"/>
      <c r="Q75" s="163"/>
    </row>
    <row r="76" spans="1:17" ht="14.4" thickBot="1" x14ac:dyDescent="0.3">
      <c r="A76" s="15"/>
      <c r="B76" s="18" t="s">
        <v>35</v>
      </c>
      <c r="C76" s="17" t="s">
        <v>1</v>
      </c>
      <c r="D76" s="18" t="s">
        <v>36</v>
      </c>
      <c r="E76" s="19"/>
      <c r="F76" s="147" t="s">
        <v>37</v>
      </c>
      <c r="G76" s="147" t="s">
        <v>38</v>
      </c>
      <c r="H76" s="20" t="s">
        <v>39</v>
      </c>
      <c r="I76" s="20" t="s">
        <v>40</v>
      </c>
      <c r="J76" s="56"/>
      <c r="K76" s="56"/>
      <c r="L76" s="68"/>
      <c r="M76" s="69"/>
      <c r="N76" s="69"/>
      <c r="O76" s="70"/>
      <c r="P76" s="75"/>
      <c r="Q76" s="76"/>
    </row>
    <row r="77" spans="1:17" x14ac:dyDescent="0.25">
      <c r="A77" s="53">
        <f t="shared" ref="A77" si="27">IF(B77="FTG Pfungstadt",1,IF(B77="AC Altrip",2,IF(B77="AC Mutterstadt II",3,IF(B77="KSV Grünstadt II",4,IF(B77="TSG Hassloch",5,IF(B77="KSC 07 Schifferstadt II",6,IF(B77="AV 03 Speyer II",7,IF(B77="KSV Langen II",8,IF(B77="KG Kinds./Rod.",9,IF(B77="VFL Rodalben",10,IF(B77="TSG Kaiserslautern",11,IF(B77="AC Weisenau",12,IF(B77="ASC Zeilsheim",13,IF(B77="KSV Worms",14,IF(B77="KTH Ehrang",15,IF(B77="AC Heros Wemmetsweiler",16,IF(B77="AC Altrip II",17,IF(B77="KSV Hostenbach",18,))))))))))))))))))</f>
        <v>0</v>
      </c>
      <c r="B77" s="114" t="s">
        <v>110</v>
      </c>
      <c r="C77" s="119" t="s">
        <v>1</v>
      </c>
      <c r="D77" s="129" t="s">
        <v>70</v>
      </c>
      <c r="E77" s="24"/>
      <c r="F77" s="133">
        <v>0.625</v>
      </c>
      <c r="G77" s="145">
        <v>0.66666666666666663</v>
      </c>
      <c r="H77" s="27" t="s">
        <v>133</v>
      </c>
      <c r="I77" s="36"/>
      <c r="J77" s="15">
        <f t="shared" ref="J77:J80" si="28">IF(B77="FTG Pfungstadt",1,IF(B77="AC Altrip",2,IF(B77="AC Mutterstadt II",3,IF(B77="KSV Grünstadt II",4,IF(B77="TSG Hassloch",5,IF(B77="KSC 07 Schifferstadt II",6,IF(B77="AV 03 Speyer II",7,IF(B77="KSV Langen II",8,IF(B77="KG Kinds./Rod.",9,IF(B77="KG Kindsbach/Rodalben",10,IF(B77="TSG Kaiserslautern",11,IF(B77="AC Weisenau",12,IF(B77="ASC Zeilsheim",13,IF(B77="KG Worms/Laubenheim",14,IF(B77="KTH Ehrang II",19,IF(B77="AC Heros Wemmetsweiler",16,IF(B77="AC Altrip II",17,IF(B77="KSV Hostenbach",18,))))))))))))))))))</f>
        <v>0</v>
      </c>
      <c r="K77" s="15">
        <f>IF(D77="FTG Pfungstadt",1,IF(D77="AC Altrip",2,IF(D77="AC Mutterstadt II",3,IF(D77="KSV Grünstadt II",4,IF(D77="TSG Hassloch",5,IF(D77="KSC 07 Schifferstadt II",6,IF(D77="AV 03 Speyer II",7,IF(D77="KSV Langen II",8,IF(D77="KG Kinds./Rod.",9,IF(D77="VFL Rodalben",10,IF(D77="TSG Kaiserslautern",11,IF(D77="AC Weisenau",12,IF(D77="ASC Zeilsheim",13,IF(D77="KSV Worms",14,IF(D77="KTH Ehrang",15,IF(D77="AC Heros Wemmetsweiler",16,IF(D77="AC Altrip II",17,IF(D77="KSV Hostenbach",18,))))))))))))))))))</f>
        <v>0</v>
      </c>
      <c r="L77" s="79"/>
      <c r="M77" s="65" t="s">
        <v>1</v>
      </c>
      <c r="N77" s="65"/>
      <c r="O77" s="66">
        <f>IF(L77&gt;N77,2,0)</f>
        <v>0</v>
      </c>
      <c r="P77" s="67" t="s">
        <v>1</v>
      </c>
      <c r="Q77" s="80">
        <f>IF(L77&lt;N77,2,0)</f>
        <v>0</v>
      </c>
    </row>
    <row r="78" spans="1:17" x14ac:dyDescent="0.25">
      <c r="A78" s="53"/>
      <c r="B78" s="129" t="s">
        <v>23</v>
      </c>
      <c r="C78" s="119" t="s">
        <v>1</v>
      </c>
      <c r="D78" s="131" t="s">
        <v>112</v>
      </c>
      <c r="E78" s="24"/>
      <c r="F78" s="133">
        <v>0.70833333333333337</v>
      </c>
      <c r="G78" s="145">
        <v>0.75</v>
      </c>
      <c r="H78" s="27" t="s">
        <v>134</v>
      </c>
      <c r="I78" s="144" t="s">
        <v>127</v>
      </c>
      <c r="J78" s="15">
        <f t="shared" si="28"/>
        <v>10</v>
      </c>
      <c r="K78" s="15"/>
      <c r="L78" s="79"/>
      <c r="M78" s="65"/>
      <c r="N78" s="65"/>
      <c r="O78" s="66"/>
      <c r="P78" s="67"/>
      <c r="Q78" s="80"/>
    </row>
    <row r="79" spans="1:17" x14ac:dyDescent="0.25">
      <c r="A79" s="53">
        <f t="shared" ref="A79" si="29">IF(B79="FTG Pfungstadt",1,IF(B79="AC Altrip",2,IF(B79="AC Mutterstadt II",3,IF(B79="KSV Grünstadt II",4,IF(B79="TSG Hassloch",5,IF(B79="KSC 07 Schifferstadt II",6,IF(B79="AV 03 Speyer II",7,IF(B79="KSV Langen II",8,IF(B79="KG Kinds./Rod.",9,IF(B79="VFL Rodalben",10,IF(B79="TSG Kaiserslautern",11,IF(B79="AC Weisenau",12,IF(B79="ASC Zeilsheim",13,IF(B79="KSV Worms",14,IF(B79="KTH Ehrang",15,IF(B79="AC Heros Wemmetsweiler",16,IF(B79="AC Altrip II",17,IF(B79="KSV Hostenbach",18,))))))))))))))))))</f>
        <v>0</v>
      </c>
      <c r="B79" s="21"/>
      <c r="C79" s="118"/>
      <c r="D79" s="35"/>
      <c r="E79" s="24"/>
      <c r="F79" s="133"/>
      <c r="G79" s="134"/>
      <c r="H79" s="29"/>
      <c r="I79" s="29"/>
      <c r="J79" s="15">
        <f t="shared" si="28"/>
        <v>0</v>
      </c>
      <c r="K79" s="15">
        <f>IF(D79="FTG Pfungstadt",1,IF(D79="AC Altrip",2,IF(D79="AC Mutterstadt II",3,IF(D79="KSV Grünstadt II",4,IF(D79="TSG Hassloch",5,IF(D79="KSC 07 Schifferstadt II",6,IF(D79="AV 03 Speyer II",7,IF(D79="KSV Langen II",8,IF(D79="KG Kinds./Rod.",9,IF(D79="VFL Rodalben",10,IF(D79="TSG Kaiserslautern",11,IF(D79="AC Weisenau",12,IF(D79="ASC Zeilsheim",13,IF(D79="KSV Worms",14,IF(D79="KTH Ehrang",15,IF(D79="AC Heros Wemmetsweiler",16,IF(D79="AC Altrip II",17,IF(D79="KSV Hostenbach",18,))))))))))))))))))</f>
        <v>0</v>
      </c>
      <c r="L79" s="81"/>
      <c r="M79" s="62" t="s">
        <v>1</v>
      </c>
      <c r="N79" s="62"/>
      <c r="O79" s="63">
        <f>IF(L79&gt;N79,2,0)</f>
        <v>0</v>
      </c>
      <c r="P79" s="64" t="s">
        <v>1</v>
      </c>
      <c r="Q79" s="82">
        <f>IF(L79&lt;N79,2,0)</f>
        <v>0</v>
      </c>
    </row>
    <row r="80" spans="1:17" x14ac:dyDescent="0.25">
      <c r="A80" s="15"/>
      <c r="B80" s="21"/>
      <c r="C80" s="118"/>
      <c r="D80" s="35"/>
      <c r="E80" s="24"/>
      <c r="F80" s="133"/>
      <c r="G80" s="134"/>
      <c r="H80" s="27"/>
      <c r="I80" s="27"/>
      <c r="J80" s="15">
        <f t="shared" si="28"/>
        <v>0</v>
      </c>
      <c r="K80" s="15">
        <f>IF(D80="FTG Pfungstadt",1,IF(D80="AC Altrip",2,IF(D80="AC Mutterstadt II",3,IF(D80="KSV Grünstadt II",4,IF(D80="TSG Hassloch",5,IF(D80="KSC 07 Schifferstadt II",6,IF(D80="AV 03 Speyer II",7,IF(D80="KSV Langen II",8,IF(D80="KG Kinds./Rod.",9,IF(D80="VFL Rodalben",10,IF(D80="TSG Kaiserslautern",11,IF(D80="AC Weisenau",12,IF(D80="ASC Zeilsheim",13,IF(D80="KSV Worms",14,IF(D80="KTH Ehrang",15,IF(D80="AC Heros Wemmetsweiler",16,IF(D80="AC Altrip II",17,IF(D80="KSV Hostenbach",18,))))))))))))))))))</f>
        <v>0</v>
      </c>
      <c r="L80" s="83"/>
      <c r="M80" s="72"/>
      <c r="N80" s="72"/>
      <c r="O80" s="73"/>
      <c r="P80" s="74"/>
      <c r="Q80" s="84"/>
    </row>
  </sheetData>
  <mergeCells count="26">
    <mergeCell ref="L69:Q69"/>
    <mergeCell ref="L75:Q75"/>
    <mergeCell ref="D50:E50"/>
    <mergeCell ref="D51:E51"/>
    <mergeCell ref="D52:E52"/>
    <mergeCell ref="L53:Q53"/>
    <mergeCell ref="D55:E55"/>
    <mergeCell ref="D56:E56"/>
    <mergeCell ref="D57:E57"/>
    <mergeCell ref="L58:Q58"/>
    <mergeCell ref="D60:E60"/>
    <mergeCell ref="D61:E61"/>
    <mergeCell ref="D62:E62"/>
    <mergeCell ref="L63:Q63"/>
    <mergeCell ref="L48:Q48"/>
    <mergeCell ref="A1:I1"/>
    <mergeCell ref="A2:I2"/>
    <mergeCell ref="A3:I3"/>
    <mergeCell ref="A5:I5"/>
    <mergeCell ref="L6:Q6"/>
    <mergeCell ref="L12:Q12"/>
    <mergeCell ref="L18:Q18"/>
    <mergeCell ref="L24:Q24"/>
    <mergeCell ref="L30:Q30"/>
    <mergeCell ref="L36:Q36"/>
    <mergeCell ref="L42:Q42"/>
  </mergeCells>
  <pageMargins left="0.70866141732283472" right="0.70866141732283472" top="0.78740157480314965" bottom="0.78740157480314965" header="0.31496062992125984" footer="0.31496062992125984"/>
  <pageSetup paperSize="9" scale="6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70"/>
  <sheetViews>
    <sheetView zoomScale="110" zoomScaleNormal="110" workbookViewId="0">
      <selection activeCell="A2" sqref="A2:I2"/>
    </sheetView>
  </sheetViews>
  <sheetFormatPr baseColWidth="10" defaultRowHeight="13.2" outlineLevelCol="1" x14ac:dyDescent="0.25"/>
  <cols>
    <col min="1" max="1" width="17.59765625" style="14" bestFit="1" customWidth="1"/>
    <col min="2" max="2" width="21.5" style="123" bestFit="1" customWidth="1"/>
    <col min="3" max="3" width="1.8984375" style="61" bestFit="1" customWidth="1"/>
    <col min="4" max="4" width="21.5" style="14" bestFit="1" customWidth="1"/>
    <col min="5" max="5" width="6.19921875" style="14" customWidth="1"/>
    <col min="6" max="6" width="10.3984375" style="14" customWidth="1"/>
    <col min="7" max="7" width="10.5" style="14" customWidth="1"/>
    <col min="8" max="8" width="11.8984375" style="14" customWidth="1"/>
    <col min="9" max="9" width="35.296875" style="14" customWidth="1"/>
    <col min="10" max="11" width="2.69921875" style="14" hidden="1" customWidth="1" outlineLevel="1"/>
    <col min="12" max="12" width="10.09765625" style="14" hidden="1" customWidth="1" collapsed="1"/>
    <col min="13" max="13" width="1.3984375" style="14" hidden="1" customWidth="1"/>
    <col min="14" max="14" width="9.69921875" style="14" hidden="1" customWidth="1"/>
    <col min="15" max="15" width="10.09765625" style="14" hidden="1" customWidth="1"/>
    <col min="16" max="16" width="1.3984375" style="14" hidden="1" customWidth="1"/>
    <col min="17" max="17" width="9.69921875" style="14" hidden="1" customWidth="1"/>
    <col min="18" max="246" width="11" style="14"/>
    <col min="247" max="247" width="3" style="14" customWidth="1"/>
    <col min="248" max="248" width="20.19921875" style="14" bestFit="1" customWidth="1"/>
    <col min="249" max="249" width="0.69921875" style="14" customWidth="1"/>
    <col min="250" max="250" width="17.5" style="14" bestFit="1" customWidth="1"/>
    <col min="251" max="251" width="6.19921875" style="14" customWidth="1"/>
    <col min="252" max="252" width="10.3984375" style="14" customWidth="1"/>
    <col min="253" max="253" width="10.5" style="14" customWidth="1"/>
    <col min="254" max="254" width="11.8984375" style="14" customWidth="1"/>
    <col min="255" max="255" width="19.5" style="14" customWidth="1"/>
    <col min="256" max="256" width="11.5" style="14" customWidth="1"/>
    <col min="257" max="258" width="0" style="14" hidden="1" customWidth="1"/>
    <col min="259" max="259" width="19.09765625" style="14" customWidth="1"/>
    <col min="260" max="260" width="19.5" style="14" customWidth="1"/>
    <col min="261" max="502" width="11" style="14"/>
    <col min="503" max="503" width="3" style="14" customWidth="1"/>
    <col min="504" max="504" width="20.19921875" style="14" bestFit="1" customWidth="1"/>
    <col min="505" max="505" width="0.69921875" style="14" customWidth="1"/>
    <col min="506" max="506" width="17.5" style="14" bestFit="1" customWidth="1"/>
    <col min="507" max="507" width="6.19921875" style="14" customWidth="1"/>
    <col min="508" max="508" width="10.3984375" style="14" customWidth="1"/>
    <col min="509" max="509" width="10.5" style="14" customWidth="1"/>
    <col min="510" max="510" width="11.8984375" style="14" customWidth="1"/>
    <col min="511" max="511" width="19.5" style="14" customWidth="1"/>
    <col min="512" max="512" width="11.5" style="14" customWidth="1"/>
    <col min="513" max="514" width="0" style="14" hidden="1" customWidth="1"/>
    <col min="515" max="515" width="19.09765625" style="14" customWidth="1"/>
    <col min="516" max="516" width="19.5" style="14" customWidth="1"/>
    <col min="517" max="758" width="11" style="14"/>
    <col min="759" max="759" width="3" style="14" customWidth="1"/>
    <col min="760" max="760" width="20.19921875" style="14" bestFit="1" customWidth="1"/>
    <col min="761" max="761" width="0.69921875" style="14" customWidth="1"/>
    <col min="762" max="762" width="17.5" style="14" bestFit="1" customWidth="1"/>
    <col min="763" max="763" width="6.19921875" style="14" customWidth="1"/>
    <col min="764" max="764" width="10.3984375" style="14" customWidth="1"/>
    <col min="765" max="765" width="10.5" style="14" customWidth="1"/>
    <col min="766" max="766" width="11.8984375" style="14" customWidth="1"/>
    <col min="767" max="767" width="19.5" style="14" customWidth="1"/>
    <col min="768" max="768" width="11.5" style="14" customWidth="1"/>
    <col min="769" max="770" width="0" style="14" hidden="1" customWidth="1"/>
    <col min="771" max="771" width="19.09765625" style="14" customWidth="1"/>
    <col min="772" max="772" width="19.5" style="14" customWidth="1"/>
    <col min="773" max="1014" width="11" style="14"/>
    <col min="1015" max="1015" width="3" style="14" customWidth="1"/>
    <col min="1016" max="1016" width="20.19921875" style="14" bestFit="1" customWidth="1"/>
    <col min="1017" max="1017" width="0.69921875" style="14" customWidth="1"/>
    <col min="1018" max="1018" width="17.5" style="14" bestFit="1" customWidth="1"/>
    <col min="1019" max="1019" width="6.19921875" style="14" customWidth="1"/>
    <col min="1020" max="1020" width="10.3984375" style="14" customWidth="1"/>
    <col min="1021" max="1021" width="10.5" style="14" customWidth="1"/>
    <col min="1022" max="1022" width="11.8984375" style="14" customWidth="1"/>
    <col min="1023" max="1023" width="19.5" style="14" customWidth="1"/>
    <col min="1024" max="1024" width="11.5" style="14" customWidth="1"/>
    <col min="1025" max="1026" width="0" style="14" hidden="1" customWidth="1"/>
    <col min="1027" max="1027" width="19.09765625" style="14" customWidth="1"/>
    <col min="1028" max="1028" width="19.5" style="14" customWidth="1"/>
    <col min="1029" max="1270" width="11" style="14"/>
    <col min="1271" max="1271" width="3" style="14" customWidth="1"/>
    <col min="1272" max="1272" width="20.19921875" style="14" bestFit="1" customWidth="1"/>
    <col min="1273" max="1273" width="0.69921875" style="14" customWidth="1"/>
    <col min="1274" max="1274" width="17.5" style="14" bestFit="1" customWidth="1"/>
    <col min="1275" max="1275" width="6.19921875" style="14" customWidth="1"/>
    <col min="1276" max="1276" width="10.3984375" style="14" customWidth="1"/>
    <col min="1277" max="1277" width="10.5" style="14" customWidth="1"/>
    <col min="1278" max="1278" width="11.8984375" style="14" customWidth="1"/>
    <col min="1279" max="1279" width="19.5" style="14" customWidth="1"/>
    <col min="1280" max="1280" width="11.5" style="14" customWidth="1"/>
    <col min="1281" max="1282" width="0" style="14" hidden="1" customWidth="1"/>
    <col min="1283" max="1283" width="19.09765625" style="14" customWidth="1"/>
    <col min="1284" max="1284" width="19.5" style="14" customWidth="1"/>
    <col min="1285" max="1526" width="11" style="14"/>
    <col min="1527" max="1527" width="3" style="14" customWidth="1"/>
    <col min="1528" max="1528" width="20.19921875" style="14" bestFit="1" customWidth="1"/>
    <col min="1529" max="1529" width="0.69921875" style="14" customWidth="1"/>
    <col min="1530" max="1530" width="17.5" style="14" bestFit="1" customWidth="1"/>
    <col min="1531" max="1531" width="6.19921875" style="14" customWidth="1"/>
    <col min="1532" max="1532" width="10.3984375" style="14" customWidth="1"/>
    <col min="1533" max="1533" width="10.5" style="14" customWidth="1"/>
    <col min="1534" max="1534" width="11.8984375" style="14" customWidth="1"/>
    <col min="1535" max="1535" width="19.5" style="14" customWidth="1"/>
    <col min="1536" max="1536" width="11.5" style="14" customWidth="1"/>
    <col min="1537" max="1538" width="0" style="14" hidden="1" customWidth="1"/>
    <col min="1539" max="1539" width="19.09765625" style="14" customWidth="1"/>
    <col min="1540" max="1540" width="19.5" style="14" customWidth="1"/>
    <col min="1541" max="1782" width="11" style="14"/>
    <col min="1783" max="1783" width="3" style="14" customWidth="1"/>
    <col min="1784" max="1784" width="20.19921875" style="14" bestFit="1" customWidth="1"/>
    <col min="1785" max="1785" width="0.69921875" style="14" customWidth="1"/>
    <col min="1786" max="1786" width="17.5" style="14" bestFit="1" customWidth="1"/>
    <col min="1787" max="1787" width="6.19921875" style="14" customWidth="1"/>
    <col min="1788" max="1788" width="10.3984375" style="14" customWidth="1"/>
    <col min="1789" max="1789" width="10.5" style="14" customWidth="1"/>
    <col min="1790" max="1790" width="11.8984375" style="14" customWidth="1"/>
    <col min="1791" max="1791" width="19.5" style="14" customWidth="1"/>
    <col min="1792" max="1792" width="11.5" style="14" customWidth="1"/>
    <col min="1793" max="1794" width="0" style="14" hidden="1" customWidth="1"/>
    <col min="1795" max="1795" width="19.09765625" style="14" customWidth="1"/>
    <col min="1796" max="1796" width="19.5" style="14" customWidth="1"/>
    <col min="1797" max="2038" width="11" style="14"/>
    <col min="2039" max="2039" width="3" style="14" customWidth="1"/>
    <col min="2040" max="2040" width="20.19921875" style="14" bestFit="1" customWidth="1"/>
    <col min="2041" max="2041" width="0.69921875" style="14" customWidth="1"/>
    <col min="2042" max="2042" width="17.5" style="14" bestFit="1" customWidth="1"/>
    <col min="2043" max="2043" width="6.19921875" style="14" customWidth="1"/>
    <col min="2044" max="2044" width="10.3984375" style="14" customWidth="1"/>
    <col min="2045" max="2045" width="10.5" style="14" customWidth="1"/>
    <col min="2046" max="2046" width="11.8984375" style="14" customWidth="1"/>
    <col min="2047" max="2047" width="19.5" style="14" customWidth="1"/>
    <col min="2048" max="2048" width="11.5" style="14" customWidth="1"/>
    <col min="2049" max="2050" width="0" style="14" hidden="1" customWidth="1"/>
    <col min="2051" max="2051" width="19.09765625" style="14" customWidth="1"/>
    <col min="2052" max="2052" width="19.5" style="14" customWidth="1"/>
    <col min="2053" max="2294" width="11" style="14"/>
    <col min="2295" max="2295" width="3" style="14" customWidth="1"/>
    <col min="2296" max="2296" width="20.19921875" style="14" bestFit="1" customWidth="1"/>
    <col min="2297" max="2297" width="0.69921875" style="14" customWidth="1"/>
    <col min="2298" max="2298" width="17.5" style="14" bestFit="1" customWidth="1"/>
    <col min="2299" max="2299" width="6.19921875" style="14" customWidth="1"/>
    <col min="2300" max="2300" width="10.3984375" style="14" customWidth="1"/>
    <col min="2301" max="2301" width="10.5" style="14" customWidth="1"/>
    <col min="2302" max="2302" width="11.8984375" style="14" customWidth="1"/>
    <col min="2303" max="2303" width="19.5" style="14" customWidth="1"/>
    <col min="2304" max="2304" width="11.5" style="14" customWidth="1"/>
    <col min="2305" max="2306" width="0" style="14" hidden="1" customWidth="1"/>
    <col min="2307" max="2307" width="19.09765625" style="14" customWidth="1"/>
    <col min="2308" max="2308" width="19.5" style="14" customWidth="1"/>
    <col min="2309" max="2550" width="11" style="14"/>
    <col min="2551" max="2551" width="3" style="14" customWidth="1"/>
    <col min="2552" max="2552" width="20.19921875" style="14" bestFit="1" customWidth="1"/>
    <col min="2553" max="2553" width="0.69921875" style="14" customWidth="1"/>
    <col min="2554" max="2554" width="17.5" style="14" bestFit="1" customWidth="1"/>
    <col min="2555" max="2555" width="6.19921875" style="14" customWidth="1"/>
    <col min="2556" max="2556" width="10.3984375" style="14" customWidth="1"/>
    <col min="2557" max="2557" width="10.5" style="14" customWidth="1"/>
    <col min="2558" max="2558" width="11.8984375" style="14" customWidth="1"/>
    <col min="2559" max="2559" width="19.5" style="14" customWidth="1"/>
    <col min="2560" max="2560" width="11.5" style="14" customWidth="1"/>
    <col min="2561" max="2562" width="0" style="14" hidden="1" customWidth="1"/>
    <col min="2563" max="2563" width="19.09765625" style="14" customWidth="1"/>
    <col min="2564" max="2564" width="19.5" style="14" customWidth="1"/>
    <col min="2565" max="2806" width="11" style="14"/>
    <col min="2807" max="2807" width="3" style="14" customWidth="1"/>
    <col min="2808" max="2808" width="20.19921875" style="14" bestFit="1" customWidth="1"/>
    <col min="2809" max="2809" width="0.69921875" style="14" customWidth="1"/>
    <col min="2810" max="2810" width="17.5" style="14" bestFit="1" customWidth="1"/>
    <col min="2811" max="2811" width="6.19921875" style="14" customWidth="1"/>
    <col min="2812" max="2812" width="10.3984375" style="14" customWidth="1"/>
    <col min="2813" max="2813" width="10.5" style="14" customWidth="1"/>
    <col min="2814" max="2814" width="11.8984375" style="14" customWidth="1"/>
    <col min="2815" max="2815" width="19.5" style="14" customWidth="1"/>
    <col min="2816" max="2816" width="11.5" style="14" customWidth="1"/>
    <col min="2817" max="2818" width="0" style="14" hidden="1" customWidth="1"/>
    <col min="2819" max="2819" width="19.09765625" style="14" customWidth="1"/>
    <col min="2820" max="2820" width="19.5" style="14" customWidth="1"/>
    <col min="2821" max="3062" width="11" style="14"/>
    <col min="3063" max="3063" width="3" style="14" customWidth="1"/>
    <col min="3064" max="3064" width="20.19921875" style="14" bestFit="1" customWidth="1"/>
    <col min="3065" max="3065" width="0.69921875" style="14" customWidth="1"/>
    <col min="3066" max="3066" width="17.5" style="14" bestFit="1" customWidth="1"/>
    <col min="3067" max="3067" width="6.19921875" style="14" customWidth="1"/>
    <col min="3068" max="3068" width="10.3984375" style="14" customWidth="1"/>
    <col min="3069" max="3069" width="10.5" style="14" customWidth="1"/>
    <col min="3070" max="3070" width="11.8984375" style="14" customWidth="1"/>
    <col min="3071" max="3071" width="19.5" style="14" customWidth="1"/>
    <col min="3072" max="3072" width="11.5" style="14" customWidth="1"/>
    <col min="3073" max="3074" width="0" style="14" hidden="1" customWidth="1"/>
    <col min="3075" max="3075" width="19.09765625" style="14" customWidth="1"/>
    <col min="3076" max="3076" width="19.5" style="14" customWidth="1"/>
    <col min="3077" max="3318" width="11" style="14"/>
    <col min="3319" max="3319" width="3" style="14" customWidth="1"/>
    <col min="3320" max="3320" width="20.19921875" style="14" bestFit="1" customWidth="1"/>
    <col min="3321" max="3321" width="0.69921875" style="14" customWidth="1"/>
    <col min="3322" max="3322" width="17.5" style="14" bestFit="1" customWidth="1"/>
    <col min="3323" max="3323" width="6.19921875" style="14" customWidth="1"/>
    <col min="3324" max="3324" width="10.3984375" style="14" customWidth="1"/>
    <col min="3325" max="3325" width="10.5" style="14" customWidth="1"/>
    <col min="3326" max="3326" width="11.8984375" style="14" customWidth="1"/>
    <col min="3327" max="3327" width="19.5" style="14" customWidth="1"/>
    <col min="3328" max="3328" width="11.5" style="14" customWidth="1"/>
    <col min="3329" max="3330" width="0" style="14" hidden="1" customWidth="1"/>
    <col min="3331" max="3331" width="19.09765625" style="14" customWidth="1"/>
    <col min="3332" max="3332" width="19.5" style="14" customWidth="1"/>
    <col min="3333" max="3574" width="11" style="14"/>
    <col min="3575" max="3575" width="3" style="14" customWidth="1"/>
    <col min="3576" max="3576" width="20.19921875" style="14" bestFit="1" customWidth="1"/>
    <col min="3577" max="3577" width="0.69921875" style="14" customWidth="1"/>
    <col min="3578" max="3578" width="17.5" style="14" bestFit="1" customWidth="1"/>
    <col min="3579" max="3579" width="6.19921875" style="14" customWidth="1"/>
    <col min="3580" max="3580" width="10.3984375" style="14" customWidth="1"/>
    <col min="3581" max="3581" width="10.5" style="14" customWidth="1"/>
    <col min="3582" max="3582" width="11.8984375" style="14" customWidth="1"/>
    <col min="3583" max="3583" width="19.5" style="14" customWidth="1"/>
    <col min="3584" max="3584" width="11.5" style="14" customWidth="1"/>
    <col min="3585" max="3586" width="0" style="14" hidden="1" customWidth="1"/>
    <col min="3587" max="3587" width="19.09765625" style="14" customWidth="1"/>
    <col min="3588" max="3588" width="19.5" style="14" customWidth="1"/>
    <col min="3589" max="3830" width="11" style="14"/>
    <col min="3831" max="3831" width="3" style="14" customWidth="1"/>
    <col min="3832" max="3832" width="20.19921875" style="14" bestFit="1" customWidth="1"/>
    <col min="3833" max="3833" width="0.69921875" style="14" customWidth="1"/>
    <col min="3834" max="3834" width="17.5" style="14" bestFit="1" customWidth="1"/>
    <col min="3835" max="3835" width="6.19921875" style="14" customWidth="1"/>
    <col min="3836" max="3836" width="10.3984375" style="14" customWidth="1"/>
    <col min="3837" max="3837" width="10.5" style="14" customWidth="1"/>
    <col min="3838" max="3838" width="11.8984375" style="14" customWidth="1"/>
    <col min="3839" max="3839" width="19.5" style="14" customWidth="1"/>
    <col min="3840" max="3840" width="11.5" style="14" customWidth="1"/>
    <col min="3841" max="3842" width="0" style="14" hidden="1" customWidth="1"/>
    <col min="3843" max="3843" width="19.09765625" style="14" customWidth="1"/>
    <col min="3844" max="3844" width="19.5" style="14" customWidth="1"/>
    <col min="3845" max="4086" width="11" style="14"/>
    <col min="4087" max="4087" width="3" style="14" customWidth="1"/>
    <col min="4088" max="4088" width="20.19921875" style="14" bestFit="1" customWidth="1"/>
    <col min="4089" max="4089" width="0.69921875" style="14" customWidth="1"/>
    <col min="4090" max="4090" width="17.5" style="14" bestFit="1" customWidth="1"/>
    <col min="4091" max="4091" width="6.19921875" style="14" customWidth="1"/>
    <col min="4092" max="4092" width="10.3984375" style="14" customWidth="1"/>
    <col min="4093" max="4093" width="10.5" style="14" customWidth="1"/>
    <col min="4094" max="4094" width="11.8984375" style="14" customWidth="1"/>
    <col min="4095" max="4095" width="19.5" style="14" customWidth="1"/>
    <col min="4096" max="4096" width="11.5" style="14" customWidth="1"/>
    <col min="4097" max="4098" width="0" style="14" hidden="1" customWidth="1"/>
    <col min="4099" max="4099" width="19.09765625" style="14" customWidth="1"/>
    <col min="4100" max="4100" width="19.5" style="14" customWidth="1"/>
    <col min="4101" max="4342" width="11" style="14"/>
    <col min="4343" max="4343" width="3" style="14" customWidth="1"/>
    <col min="4344" max="4344" width="20.19921875" style="14" bestFit="1" customWidth="1"/>
    <col min="4345" max="4345" width="0.69921875" style="14" customWidth="1"/>
    <col min="4346" max="4346" width="17.5" style="14" bestFit="1" customWidth="1"/>
    <col min="4347" max="4347" width="6.19921875" style="14" customWidth="1"/>
    <col min="4348" max="4348" width="10.3984375" style="14" customWidth="1"/>
    <col min="4349" max="4349" width="10.5" style="14" customWidth="1"/>
    <col min="4350" max="4350" width="11.8984375" style="14" customWidth="1"/>
    <col min="4351" max="4351" width="19.5" style="14" customWidth="1"/>
    <col min="4352" max="4352" width="11.5" style="14" customWidth="1"/>
    <col min="4353" max="4354" width="0" style="14" hidden="1" customWidth="1"/>
    <col min="4355" max="4355" width="19.09765625" style="14" customWidth="1"/>
    <col min="4356" max="4356" width="19.5" style="14" customWidth="1"/>
    <col min="4357" max="4598" width="11" style="14"/>
    <col min="4599" max="4599" width="3" style="14" customWidth="1"/>
    <col min="4600" max="4600" width="20.19921875" style="14" bestFit="1" customWidth="1"/>
    <col min="4601" max="4601" width="0.69921875" style="14" customWidth="1"/>
    <col min="4602" max="4602" width="17.5" style="14" bestFit="1" customWidth="1"/>
    <col min="4603" max="4603" width="6.19921875" style="14" customWidth="1"/>
    <col min="4604" max="4604" width="10.3984375" style="14" customWidth="1"/>
    <col min="4605" max="4605" width="10.5" style="14" customWidth="1"/>
    <col min="4606" max="4606" width="11.8984375" style="14" customWidth="1"/>
    <col min="4607" max="4607" width="19.5" style="14" customWidth="1"/>
    <col min="4608" max="4608" width="11.5" style="14" customWidth="1"/>
    <col min="4609" max="4610" width="0" style="14" hidden="1" customWidth="1"/>
    <col min="4611" max="4611" width="19.09765625" style="14" customWidth="1"/>
    <col min="4612" max="4612" width="19.5" style="14" customWidth="1"/>
    <col min="4613" max="4854" width="11" style="14"/>
    <col min="4855" max="4855" width="3" style="14" customWidth="1"/>
    <col min="4856" max="4856" width="20.19921875" style="14" bestFit="1" customWidth="1"/>
    <col min="4857" max="4857" width="0.69921875" style="14" customWidth="1"/>
    <col min="4858" max="4858" width="17.5" style="14" bestFit="1" customWidth="1"/>
    <col min="4859" max="4859" width="6.19921875" style="14" customWidth="1"/>
    <col min="4860" max="4860" width="10.3984375" style="14" customWidth="1"/>
    <col min="4861" max="4861" width="10.5" style="14" customWidth="1"/>
    <col min="4862" max="4862" width="11.8984375" style="14" customWidth="1"/>
    <col min="4863" max="4863" width="19.5" style="14" customWidth="1"/>
    <col min="4864" max="4864" width="11.5" style="14" customWidth="1"/>
    <col min="4865" max="4866" width="0" style="14" hidden="1" customWidth="1"/>
    <col min="4867" max="4867" width="19.09765625" style="14" customWidth="1"/>
    <col min="4868" max="4868" width="19.5" style="14" customWidth="1"/>
    <col min="4869" max="5110" width="11" style="14"/>
    <col min="5111" max="5111" width="3" style="14" customWidth="1"/>
    <col min="5112" max="5112" width="20.19921875" style="14" bestFit="1" customWidth="1"/>
    <col min="5113" max="5113" width="0.69921875" style="14" customWidth="1"/>
    <col min="5114" max="5114" width="17.5" style="14" bestFit="1" customWidth="1"/>
    <col min="5115" max="5115" width="6.19921875" style="14" customWidth="1"/>
    <col min="5116" max="5116" width="10.3984375" style="14" customWidth="1"/>
    <col min="5117" max="5117" width="10.5" style="14" customWidth="1"/>
    <col min="5118" max="5118" width="11.8984375" style="14" customWidth="1"/>
    <col min="5119" max="5119" width="19.5" style="14" customWidth="1"/>
    <col min="5120" max="5120" width="11.5" style="14" customWidth="1"/>
    <col min="5121" max="5122" width="0" style="14" hidden="1" customWidth="1"/>
    <col min="5123" max="5123" width="19.09765625" style="14" customWidth="1"/>
    <col min="5124" max="5124" width="19.5" style="14" customWidth="1"/>
    <col min="5125" max="5366" width="11" style="14"/>
    <col min="5367" max="5367" width="3" style="14" customWidth="1"/>
    <col min="5368" max="5368" width="20.19921875" style="14" bestFit="1" customWidth="1"/>
    <col min="5369" max="5369" width="0.69921875" style="14" customWidth="1"/>
    <col min="5370" max="5370" width="17.5" style="14" bestFit="1" customWidth="1"/>
    <col min="5371" max="5371" width="6.19921875" style="14" customWidth="1"/>
    <col min="5372" max="5372" width="10.3984375" style="14" customWidth="1"/>
    <col min="5373" max="5373" width="10.5" style="14" customWidth="1"/>
    <col min="5374" max="5374" width="11.8984375" style="14" customWidth="1"/>
    <col min="5375" max="5375" width="19.5" style="14" customWidth="1"/>
    <col min="5376" max="5376" width="11.5" style="14" customWidth="1"/>
    <col min="5377" max="5378" width="0" style="14" hidden="1" customWidth="1"/>
    <col min="5379" max="5379" width="19.09765625" style="14" customWidth="1"/>
    <col min="5380" max="5380" width="19.5" style="14" customWidth="1"/>
    <col min="5381" max="5622" width="11" style="14"/>
    <col min="5623" max="5623" width="3" style="14" customWidth="1"/>
    <col min="5624" max="5624" width="20.19921875" style="14" bestFit="1" customWidth="1"/>
    <col min="5625" max="5625" width="0.69921875" style="14" customWidth="1"/>
    <col min="5626" max="5626" width="17.5" style="14" bestFit="1" customWidth="1"/>
    <col min="5627" max="5627" width="6.19921875" style="14" customWidth="1"/>
    <col min="5628" max="5628" width="10.3984375" style="14" customWidth="1"/>
    <col min="5629" max="5629" width="10.5" style="14" customWidth="1"/>
    <col min="5630" max="5630" width="11.8984375" style="14" customWidth="1"/>
    <col min="5631" max="5631" width="19.5" style="14" customWidth="1"/>
    <col min="5632" max="5632" width="11.5" style="14" customWidth="1"/>
    <col min="5633" max="5634" width="0" style="14" hidden="1" customWidth="1"/>
    <col min="5635" max="5635" width="19.09765625" style="14" customWidth="1"/>
    <col min="5636" max="5636" width="19.5" style="14" customWidth="1"/>
    <col min="5637" max="5878" width="11" style="14"/>
    <col min="5879" max="5879" width="3" style="14" customWidth="1"/>
    <col min="5880" max="5880" width="20.19921875" style="14" bestFit="1" customWidth="1"/>
    <col min="5881" max="5881" width="0.69921875" style="14" customWidth="1"/>
    <col min="5882" max="5882" width="17.5" style="14" bestFit="1" customWidth="1"/>
    <col min="5883" max="5883" width="6.19921875" style="14" customWidth="1"/>
    <col min="5884" max="5884" width="10.3984375" style="14" customWidth="1"/>
    <col min="5885" max="5885" width="10.5" style="14" customWidth="1"/>
    <col min="5886" max="5886" width="11.8984375" style="14" customWidth="1"/>
    <col min="5887" max="5887" width="19.5" style="14" customWidth="1"/>
    <col min="5888" max="5888" width="11.5" style="14" customWidth="1"/>
    <col min="5889" max="5890" width="0" style="14" hidden="1" customWidth="1"/>
    <col min="5891" max="5891" width="19.09765625" style="14" customWidth="1"/>
    <col min="5892" max="5892" width="19.5" style="14" customWidth="1"/>
    <col min="5893" max="6134" width="11" style="14"/>
    <col min="6135" max="6135" width="3" style="14" customWidth="1"/>
    <col min="6136" max="6136" width="20.19921875" style="14" bestFit="1" customWidth="1"/>
    <col min="6137" max="6137" width="0.69921875" style="14" customWidth="1"/>
    <col min="6138" max="6138" width="17.5" style="14" bestFit="1" customWidth="1"/>
    <col min="6139" max="6139" width="6.19921875" style="14" customWidth="1"/>
    <col min="6140" max="6140" width="10.3984375" style="14" customWidth="1"/>
    <col min="6141" max="6141" width="10.5" style="14" customWidth="1"/>
    <col min="6142" max="6142" width="11.8984375" style="14" customWidth="1"/>
    <col min="6143" max="6143" width="19.5" style="14" customWidth="1"/>
    <col min="6144" max="6144" width="11.5" style="14" customWidth="1"/>
    <col min="6145" max="6146" width="0" style="14" hidden="1" customWidth="1"/>
    <col min="6147" max="6147" width="19.09765625" style="14" customWidth="1"/>
    <col min="6148" max="6148" width="19.5" style="14" customWidth="1"/>
    <col min="6149" max="6390" width="11" style="14"/>
    <col min="6391" max="6391" width="3" style="14" customWidth="1"/>
    <col min="6392" max="6392" width="20.19921875" style="14" bestFit="1" customWidth="1"/>
    <col min="6393" max="6393" width="0.69921875" style="14" customWidth="1"/>
    <col min="6394" max="6394" width="17.5" style="14" bestFit="1" customWidth="1"/>
    <col min="6395" max="6395" width="6.19921875" style="14" customWidth="1"/>
    <col min="6396" max="6396" width="10.3984375" style="14" customWidth="1"/>
    <col min="6397" max="6397" width="10.5" style="14" customWidth="1"/>
    <col min="6398" max="6398" width="11.8984375" style="14" customWidth="1"/>
    <col min="6399" max="6399" width="19.5" style="14" customWidth="1"/>
    <col min="6400" max="6400" width="11.5" style="14" customWidth="1"/>
    <col min="6401" max="6402" width="0" style="14" hidden="1" customWidth="1"/>
    <col min="6403" max="6403" width="19.09765625" style="14" customWidth="1"/>
    <col min="6404" max="6404" width="19.5" style="14" customWidth="1"/>
    <col min="6405" max="6646" width="11" style="14"/>
    <col min="6647" max="6647" width="3" style="14" customWidth="1"/>
    <col min="6648" max="6648" width="20.19921875" style="14" bestFit="1" customWidth="1"/>
    <col min="6649" max="6649" width="0.69921875" style="14" customWidth="1"/>
    <col min="6650" max="6650" width="17.5" style="14" bestFit="1" customWidth="1"/>
    <col min="6651" max="6651" width="6.19921875" style="14" customWidth="1"/>
    <col min="6652" max="6652" width="10.3984375" style="14" customWidth="1"/>
    <col min="6653" max="6653" width="10.5" style="14" customWidth="1"/>
    <col min="6654" max="6654" width="11.8984375" style="14" customWidth="1"/>
    <col min="6655" max="6655" width="19.5" style="14" customWidth="1"/>
    <col min="6656" max="6656" width="11.5" style="14" customWidth="1"/>
    <col min="6657" max="6658" width="0" style="14" hidden="1" customWidth="1"/>
    <col min="6659" max="6659" width="19.09765625" style="14" customWidth="1"/>
    <col min="6660" max="6660" width="19.5" style="14" customWidth="1"/>
    <col min="6661" max="6902" width="11" style="14"/>
    <col min="6903" max="6903" width="3" style="14" customWidth="1"/>
    <col min="6904" max="6904" width="20.19921875" style="14" bestFit="1" customWidth="1"/>
    <col min="6905" max="6905" width="0.69921875" style="14" customWidth="1"/>
    <col min="6906" max="6906" width="17.5" style="14" bestFit="1" customWidth="1"/>
    <col min="6907" max="6907" width="6.19921875" style="14" customWidth="1"/>
    <col min="6908" max="6908" width="10.3984375" style="14" customWidth="1"/>
    <col min="6909" max="6909" width="10.5" style="14" customWidth="1"/>
    <col min="6910" max="6910" width="11.8984375" style="14" customWidth="1"/>
    <col min="6911" max="6911" width="19.5" style="14" customWidth="1"/>
    <col min="6912" max="6912" width="11.5" style="14" customWidth="1"/>
    <col min="6913" max="6914" width="0" style="14" hidden="1" customWidth="1"/>
    <col min="6915" max="6915" width="19.09765625" style="14" customWidth="1"/>
    <col min="6916" max="6916" width="19.5" style="14" customWidth="1"/>
    <col min="6917" max="7158" width="11" style="14"/>
    <col min="7159" max="7159" width="3" style="14" customWidth="1"/>
    <col min="7160" max="7160" width="20.19921875" style="14" bestFit="1" customWidth="1"/>
    <col min="7161" max="7161" width="0.69921875" style="14" customWidth="1"/>
    <col min="7162" max="7162" width="17.5" style="14" bestFit="1" customWidth="1"/>
    <col min="7163" max="7163" width="6.19921875" style="14" customWidth="1"/>
    <col min="7164" max="7164" width="10.3984375" style="14" customWidth="1"/>
    <col min="7165" max="7165" width="10.5" style="14" customWidth="1"/>
    <col min="7166" max="7166" width="11.8984375" style="14" customWidth="1"/>
    <col min="7167" max="7167" width="19.5" style="14" customWidth="1"/>
    <col min="7168" max="7168" width="11.5" style="14" customWidth="1"/>
    <col min="7169" max="7170" width="0" style="14" hidden="1" customWidth="1"/>
    <col min="7171" max="7171" width="19.09765625" style="14" customWidth="1"/>
    <col min="7172" max="7172" width="19.5" style="14" customWidth="1"/>
    <col min="7173" max="7414" width="11" style="14"/>
    <col min="7415" max="7415" width="3" style="14" customWidth="1"/>
    <col min="7416" max="7416" width="20.19921875" style="14" bestFit="1" customWidth="1"/>
    <col min="7417" max="7417" width="0.69921875" style="14" customWidth="1"/>
    <col min="7418" max="7418" width="17.5" style="14" bestFit="1" customWidth="1"/>
    <col min="7419" max="7419" width="6.19921875" style="14" customWidth="1"/>
    <col min="7420" max="7420" width="10.3984375" style="14" customWidth="1"/>
    <col min="7421" max="7421" width="10.5" style="14" customWidth="1"/>
    <col min="7422" max="7422" width="11.8984375" style="14" customWidth="1"/>
    <col min="7423" max="7423" width="19.5" style="14" customWidth="1"/>
    <col min="7424" max="7424" width="11.5" style="14" customWidth="1"/>
    <col min="7425" max="7426" width="0" style="14" hidden="1" customWidth="1"/>
    <col min="7427" max="7427" width="19.09765625" style="14" customWidth="1"/>
    <col min="7428" max="7428" width="19.5" style="14" customWidth="1"/>
    <col min="7429" max="7670" width="11" style="14"/>
    <col min="7671" max="7671" width="3" style="14" customWidth="1"/>
    <col min="7672" max="7672" width="20.19921875" style="14" bestFit="1" customWidth="1"/>
    <col min="7673" max="7673" width="0.69921875" style="14" customWidth="1"/>
    <col min="7674" max="7674" width="17.5" style="14" bestFit="1" customWidth="1"/>
    <col min="7675" max="7675" width="6.19921875" style="14" customWidth="1"/>
    <col min="7676" max="7676" width="10.3984375" style="14" customWidth="1"/>
    <col min="7677" max="7677" width="10.5" style="14" customWidth="1"/>
    <col min="7678" max="7678" width="11.8984375" style="14" customWidth="1"/>
    <col min="7679" max="7679" width="19.5" style="14" customWidth="1"/>
    <col min="7680" max="7680" width="11.5" style="14" customWidth="1"/>
    <col min="7681" max="7682" width="0" style="14" hidden="1" customWidth="1"/>
    <col min="7683" max="7683" width="19.09765625" style="14" customWidth="1"/>
    <col min="7684" max="7684" width="19.5" style="14" customWidth="1"/>
    <col min="7685" max="7926" width="11" style="14"/>
    <col min="7927" max="7927" width="3" style="14" customWidth="1"/>
    <col min="7928" max="7928" width="20.19921875" style="14" bestFit="1" customWidth="1"/>
    <col min="7929" max="7929" width="0.69921875" style="14" customWidth="1"/>
    <col min="7930" max="7930" width="17.5" style="14" bestFit="1" customWidth="1"/>
    <col min="7931" max="7931" width="6.19921875" style="14" customWidth="1"/>
    <col min="7932" max="7932" width="10.3984375" style="14" customWidth="1"/>
    <col min="7933" max="7933" width="10.5" style="14" customWidth="1"/>
    <col min="7934" max="7934" width="11.8984375" style="14" customWidth="1"/>
    <col min="7935" max="7935" width="19.5" style="14" customWidth="1"/>
    <col min="7936" max="7936" width="11.5" style="14" customWidth="1"/>
    <col min="7937" max="7938" width="0" style="14" hidden="1" customWidth="1"/>
    <col min="7939" max="7939" width="19.09765625" style="14" customWidth="1"/>
    <col min="7940" max="7940" width="19.5" style="14" customWidth="1"/>
    <col min="7941" max="8182" width="11" style="14"/>
    <col min="8183" max="8183" width="3" style="14" customWidth="1"/>
    <col min="8184" max="8184" width="20.19921875" style="14" bestFit="1" customWidth="1"/>
    <col min="8185" max="8185" width="0.69921875" style="14" customWidth="1"/>
    <col min="8186" max="8186" width="17.5" style="14" bestFit="1" customWidth="1"/>
    <col min="8187" max="8187" width="6.19921875" style="14" customWidth="1"/>
    <col min="8188" max="8188" width="10.3984375" style="14" customWidth="1"/>
    <col min="8189" max="8189" width="10.5" style="14" customWidth="1"/>
    <col min="8190" max="8190" width="11.8984375" style="14" customWidth="1"/>
    <col min="8191" max="8191" width="19.5" style="14" customWidth="1"/>
    <col min="8192" max="8192" width="11.5" style="14" customWidth="1"/>
    <col min="8193" max="8194" width="0" style="14" hidden="1" customWidth="1"/>
    <col min="8195" max="8195" width="19.09765625" style="14" customWidth="1"/>
    <col min="8196" max="8196" width="19.5" style="14" customWidth="1"/>
    <col min="8197" max="8438" width="11" style="14"/>
    <col min="8439" max="8439" width="3" style="14" customWidth="1"/>
    <col min="8440" max="8440" width="20.19921875" style="14" bestFit="1" customWidth="1"/>
    <col min="8441" max="8441" width="0.69921875" style="14" customWidth="1"/>
    <col min="8442" max="8442" width="17.5" style="14" bestFit="1" customWidth="1"/>
    <col min="8443" max="8443" width="6.19921875" style="14" customWidth="1"/>
    <col min="8444" max="8444" width="10.3984375" style="14" customWidth="1"/>
    <col min="8445" max="8445" width="10.5" style="14" customWidth="1"/>
    <col min="8446" max="8446" width="11.8984375" style="14" customWidth="1"/>
    <col min="8447" max="8447" width="19.5" style="14" customWidth="1"/>
    <col min="8448" max="8448" width="11.5" style="14" customWidth="1"/>
    <col min="8449" max="8450" width="0" style="14" hidden="1" customWidth="1"/>
    <col min="8451" max="8451" width="19.09765625" style="14" customWidth="1"/>
    <col min="8452" max="8452" width="19.5" style="14" customWidth="1"/>
    <col min="8453" max="8694" width="11" style="14"/>
    <col min="8695" max="8695" width="3" style="14" customWidth="1"/>
    <col min="8696" max="8696" width="20.19921875" style="14" bestFit="1" customWidth="1"/>
    <col min="8697" max="8697" width="0.69921875" style="14" customWidth="1"/>
    <col min="8698" max="8698" width="17.5" style="14" bestFit="1" customWidth="1"/>
    <col min="8699" max="8699" width="6.19921875" style="14" customWidth="1"/>
    <col min="8700" max="8700" width="10.3984375" style="14" customWidth="1"/>
    <col min="8701" max="8701" width="10.5" style="14" customWidth="1"/>
    <col min="8702" max="8702" width="11.8984375" style="14" customWidth="1"/>
    <col min="8703" max="8703" width="19.5" style="14" customWidth="1"/>
    <col min="8704" max="8704" width="11.5" style="14" customWidth="1"/>
    <col min="8705" max="8706" width="0" style="14" hidden="1" customWidth="1"/>
    <col min="8707" max="8707" width="19.09765625" style="14" customWidth="1"/>
    <col min="8708" max="8708" width="19.5" style="14" customWidth="1"/>
    <col min="8709" max="8950" width="11" style="14"/>
    <col min="8951" max="8951" width="3" style="14" customWidth="1"/>
    <col min="8952" max="8952" width="20.19921875" style="14" bestFit="1" customWidth="1"/>
    <col min="8953" max="8953" width="0.69921875" style="14" customWidth="1"/>
    <col min="8954" max="8954" width="17.5" style="14" bestFit="1" customWidth="1"/>
    <col min="8955" max="8955" width="6.19921875" style="14" customWidth="1"/>
    <col min="8956" max="8956" width="10.3984375" style="14" customWidth="1"/>
    <col min="8957" max="8957" width="10.5" style="14" customWidth="1"/>
    <col min="8958" max="8958" width="11.8984375" style="14" customWidth="1"/>
    <col min="8959" max="8959" width="19.5" style="14" customWidth="1"/>
    <col min="8960" max="8960" width="11.5" style="14" customWidth="1"/>
    <col min="8961" max="8962" width="0" style="14" hidden="1" customWidth="1"/>
    <col min="8963" max="8963" width="19.09765625" style="14" customWidth="1"/>
    <col min="8964" max="8964" width="19.5" style="14" customWidth="1"/>
    <col min="8965" max="9206" width="11" style="14"/>
    <col min="9207" max="9207" width="3" style="14" customWidth="1"/>
    <col min="9208" max="9208" width="20.19921875" style="14" bestFit="1" customWidth="1"/>
    <col min="9209" max="9209" width="0.69921875" style="14" customWidth="1"/>
    <col min="9210" max="9210" width="17.5" style="14" bestFit="1" customWidth="1"/>
    <col min="9211" max="9211" width="6.19921875" style="14" customWidth="1"/>
    <col min="9212" max="9212" width="10.3984375" style="14" customWidth="1"/>
    <col min="9213" max="9213" width="10.5" style="14" customWidth="1"/>
    <col min="9214" max="9214" width="11.8984375" style="14" customWidth="1"/>
    <col min="9215" max="9215" width="19.5" style="14" customWidth="1"/>
    <col min="9216" max="9216" width="11.5" style="14" customWidth="1"/>
    <col min="9217" max="9218" width="0" style="14" hidden="1" customWidth="1"/>
    <col min="9219" max="9219" width="19.09765625" style="14" customWidth="1"/>
    <col min="9220" max="9220" width="19.5" style="14" customWidth="1"/>
    <col min="9221" max="9462" width="11" style="14"/>
    <col min="9463" max="9463" width="3" style="14" customWidth="1"/>
    <col min="9464" max="9464" width="20.19921875" style="14" bestFit="1" customWidth="1"/>
    <col min="9465" max="9465" width="0.69921875" style="14" customWidth="1"/>
    <col min="9466" max="9466" width="17.5" style="14" bestFit="1" customWidth="1"/>
    <col min="9467" max="9467" width="6.19921875" style="14" customWidth="1"/>
    <col min="9468" max="9468" width="10.3984375" style="14" customWidth="1"/>
    <col min="9469" max="9469" width="10.5" style="14" customWidth="1"/>
    <col min="9470" max="9470" width="11.8984375" style="14" customWidth="1"/>
    <col min="9471" max="9471" width="19.5" style="14" customWidth="1"/>
    <col min="9472" max="9472" width="11.5" style="14" customWidth="1"/>
    <col min="9473" max="9474" width="0" style="14" hidden="1" customWidth="1"/>
    <col min="9475" max="9475" width="19.09765625" style="14" customWidth="1"/>
    <col min="9476" max="9476" width="19.5" style="14" customWidth="1"/>
    <col min="9477" max="9718" width="11" style="14"/>
    <col min="9719" max="9719" width="3" style="14" customWidth="1"/>
    <col min="9720" max="9720" width="20.19921875" style="14" bestFit="1" customWidth="1"/>
    <col min="9721" max="9721" width="0.69921875" style="14" customWidth="1"/>
    <col min="9722" max="9722" width="17.5" style="14" bestFit="1" customWidth="1"/>
    <col min="9723" max="9723" width="6.19921875" style="14" customWidth="1"/>
    <col min="9724" max="9724" width="10.3984375" style="14" customWidth="1"/>
    <col min="9725" max="9725" width="10.5" style="14" customWidth="1"/>
    <col min="9726" max="9726" width="11.8984375" style="14" customWidth="1"/>
    <col min="9727" max="9727" width="19.5" style="14" customWidth="1"/>
    <col min="9728" max="9728" width="11.5" style="14" customWidth="1"/>
    <col min="9729" max="9730" width="0" style="14" hidden="1" customWidth="1"/>
    <col min="9731" max="9731" width="19.09765625" style="14" customWidth="1"/>
    <col min="9732" max="9732" width="19.5" style="14" customWidth="1"/>
    <col min="9733" max="9974" width="11" style="14"/>
    <col min="9975" max="9975" width="3" style="14" customWidth="1"/>
    <col min="9976" max="9976" width="20.19921875" style="14" bestFit="1" customWidth="1"/>
    <col min="9977" max="9977" width="0.69921875" style="14" customWidth="1"/>
    <col min="9978" max="9978" width="17.5" style="14" bestFit="1" customWidth="1"/>
    <col min="9979" max="9979" width="6.19921875" style="14" customWidth="1"/>
    <col min="9980" max="9980" width="10.3984375" style="14" customWidth="1"/>
    <col min="9981" max="9981" width="10.5" style="14" customWidth="1"/>
    <col min="9982" max="9982" width="11.8984375" style="14" customWidth="1"/>
    <col min="9983" max="9983" width="19.5" style="14" customWidth="1"/>
    <col min="9984" max="9984" width="11.5" style="14" customWidth="1"/>
    <col min="9985" max="9986" width="0" style="14" hidden="1" customWidth="1"/>
    <col min="9987" max="9987" width="19.09765625" style="14" customWidth="1"/>
    <col min="9988" max="9988" width="19.5" style="14" customWidth="1"/>
    <col min="9989" max="10230" width="11" style="14"/>
    <col min="10231" max="10231" width="3" style="14" customWidth="1"/>
    <col min="10232" max="10232" width="20.19921875" style="14" bestFit="1" customWidth="1"/>
    <col min="10233" max="10233" width="0.69921875" style="14" customWidth="1"/>
    <col min="10234" max="10234" width="17.5" style="14" bestFit="1" customWidth="1"/>
    <col min="10235" max="10235" width="6.19921875" style="14" customWidth="1"/>
    <col min="10236" max="10236" width="10.3984375" style="14" customWidth="1"/>
    <col min="10237" max="10237" width="10.5" style="14" customWidth="1"/>
    <col min="10238" max="10238" width="11.8984375" style="14" customWidth="1"/>
    <col min="10239" max="10239" width="19.5" style="14" customWidth="1"/>
    <col min="10240" max="10240" width="11.5" style="14" customWidth="1"/>
    <col min="10241" max="10242" width="0" style="14" hidden="1" customWidth="1"/>
    <col min="10243" max="10243" width="19.09765625" style="14" customWidth="1"/>
    <col min="10244" max="10244" width="19.5" style="14" customWidth="1"/>
    <col min="10245" max="10486" width="11" style="14"/>
    <col min="10487" max="10487" width="3" style="14" customWidth="1"/>
    <col min="10488" max="10488" width="20.19921875" style="14" bestFit="1" customWidth="1"/>
    <col min="10489" max="10489" width="0.69921875" style="14" customWidth="1"/>
    <col min="10490" max="10490" width="17.5" style="14" bestFit="1" customWidth="1"/>
    <col min="10491" max="10491" width="6.19921875" style="14" customWidth="1"/>
    <col min="10492" max="10492" width="10.3984375" style="14" customWidth="1"/>
    <col min="10493" max="10493" width="10.5" style="14" customWidth="1"/>
    <col min="10494" max="10494" width="11.8984375" style="14" customWidth="1"/>
    <col min="10495" max="10495" width="19.5" style="14" customWidth="1"/>
    <col min="10496" max="10496" width="11.5" style="14" customWidth="1"/>
    <col min="10497" max="10498" width="0" style="14" hidden="1" customWidth="1"/>
    <col min="10499" max="10499" width="19.09765625" style="14" customWidth="1"/>
    <col min="10500" max="10500" width="19.5" style="14" customWidth="1"/>
    <col min="10501" max="10742" width="11" style="14"/>
    <col min="10743" max="10743" width="3" style="14" customWidth="1"/>
    <col min="10744" max="10744" width="20.19921875" style="14" bestFit="1" customWidth="1"/>
    <col min="10745" max="10745" width="0.69921875" style="14" customWidth="1"/>
    <col min="10746" max="10746" width="17.5" style="14" bestFit="1" customWidth="1"/>
    <col min="10747" max="10747" width="6.19921875" style="14" customWidth="1"/>
    <col min="10748" max="10748" width="10.3984375" style="14" customWidth="1"/>
    <col min="10749" max="10749" width="10.5" style="14" customWidth="1"/>
    <col min="10750" max="10750" width="11.8984375" style="14" customWidth="1"/>
    <col min="10751" max="10751" width="19.5" style="14" customWidth="1"/>
    <col min="10752" max="10752" width="11.5" style="14" customWidth="1"/>
    <col min="10753" max="10754" width="0" style="14" hidden="1" customWidth="1"/>
    <col min="10755" max="10755" width="19.09765625" style="14" customWidth="1"/>
    <col min="10756" max="10756" width="19.5" style="14" customWidth="1"/>
    <col min="10757" max="10998" width="11" style="14"/>
    <col min="10999" max="10999" width="3" style="14" customWidth="1"/>
    <col min="11000" max="11000" width="20.19921875" style="14" bestFit="1" customWidth="1"/>
    <col min="11001" max="11001" width="0.69921875" style="14" customWidth="1"/>
    <col min="11002" max="11002" width="17.5" style="14" bestFit="1" customWidth="1"/>
    <col min="11003" max="11003" width="6.19921875" style="14" customWidth="1"/>
    <col min="11004" max="11004" width="10.3984375" style="14" customWidth="1"/>
    <col min="11005" max="11005" width="10.5" style="14" customWidth="1"/>
    <col min="11006" max="11006" width="11.8984375" style="14" customWidth="1"/>
    <col min="11007" max="11007" width="19.5" style="14" customWidth="1"/>
    <col min="11008" max="11008" width="11.5" style="14" customWidth="1"/>
    <col min="11009" max="11010" width="0" style="14" hidden="1" customWidth="1"/>
    <col min="11011" max="11011" width="19.09765625" style="14" customWidth="1"/>
    <col min="11012" max="11012" width="19.5" style="14" customWidth="1"/>
    <col min="11013" max="11254" width="11" style="14"/>
    <col min="11255" max="11255" width="3" style="14" customWidth="1"/>
    <col min="11256" max="11256" width="20.19921875" style="14" bestFit="1" customWidth="1"/>
    <col min="11257" max="11257" width="0.69921875" style="14" customWidth="1"/>
    <col min="11258" max="11258" width="17.5" style="14" bestFit="1" customWidth="1"/>
    <col min="11259" max="11259" width="6.19921875" style="14" customWidth="1"/>
    <col min="11260" max="11260" width="10.3984375" style="14" customWidth="1"/>
    <col min="11261" max="11261" width="10.5" style="14" customWidth="1"/>
    <col min="11262" max="11262" width="11.8984375" style="14" customWidth="1"/>
    <col min="11263" max="11263" width="19.5" style="14" customWidth="1"/>
    <col min="11264" max="11264" width="11.5" style="14" customWidth="1"/>
    <col min="11265" max="11266" width="0" style="14" hidden="1" customWidth="1"/>
    <col min="11267" max="11267" width="19.09765625" style="14" customWidth="1"/>
    <col min="11268" max="11268" width="19.5" style="14" customWidth="1"/>
    <col min="11269" max="11510" width="11" style="14"/>
    <col min="11511" max="11511" width="3" style="14" customWidth="1"/>
    <col min="11512" max="11512" width="20.19921875" style="14" bestFit="1" customWidth="1"/>
    <col min="11513" max="11513" width="0.69921875" style="14" customWidth="1"/>
    <col min="11514" max="11514" width="17.5" style="14" bestFit="1" customWidth="1"/>
    <col min="11515" max="11515" width="6.19921875" style="14" customWidth="1"/>
    <col min="11516" max="11516" width="10.3984375" style="14" customWidth="1"/>
    <col min="11517" max="11517" width="10.5" style="14" customWidth="1"/>
    <col min="11518" max="11518" width="11.8984375" style="14" customWidth="1"/>
    <col min="11519" max="11519" width="19.5" style="14" customWidth="1"/>
    <col min="11520" max="11520" width="11.5" style="14" customWidth="1"/>
    <col min="11521" max="11522" width="0" style="14" hidden="1" customWidth="1"/>
    <col min="11523" max="11523" width="19.09765625" style="14" customWidth="1"/>
    <col min="11524" max="11524" width="19.5" style="14" customWidth="1"/>
    <col min="11525" max="11766" width="11" style="14"/>
    <col min="11767" max="11767" width="3" style="14" customWidth="1"/>
    <col min="11768" max="11768" width="20.19921875" style="14" bestFit="1" customWidth="1"/>
    <col min="11769" max="11769" width="0.69921875" style="14" customWidth="1"/>
    <col min="11770" max="11770" width="17.5" style="14" bestFit="1" customWidth="1"/>
    <col min="11771" max="11771" width="6.19921875" style="14" customWidth="1"/>
    <col min="11772" max="11772" width="10.3984375" style="14" customWidth="1"/>
    <col min="11773" max="11773" width="10.5" style="14" customWidth="1"/>
    <col min="11774" max="11774" width="11.8984375" style="14" customWidth="1"/>
    <col min="11775" max="11775" width="19.5" style="14" customWidth="1"/>
    <col min="11776" max="11776" width="11.5" style="14" customWidth="1"/>
    <col min="11777" max="11778" width="0" style="14" hidden="1" customWidth="1"/>
    <col min="11779" max="11779" width="19.09765625" style="14" customWidth="1"/>
    <col min="11780" max="11780" width="19.5" style="14" customWidth="1"/>
    <col min="11781" max="12022" width="11" style="14"/>
    <col min="12023" max="12023" width="3" style="14" customWidth="1"/>
    <col min="12024" max="12024" width="20.19921875" style="14" bestFit="1" customWidth="1"/>
    <col min="12025" max="12025" width="0.69921875" style="14" customWidth="1"/>
    <col min="12026" max="12026" width="17.5" style="14" bestFit="1" customWidth="1"/>
    <col min="12027" max="12027" width="6.19921875" style="14" customWidth="1"/>
    <col min="12028" max="12028" width="10.3984375" style="14" customWidth="1"/>
    <col min="12029" max="12029" width="10.5" style="14" customWidth="1"/>
    <col min="12030" max="12030" width="11.8984375" style="14" customWidth="1"/>
    <col min="12031" max="12031" width="19.5" style="14" customWidth="1"/>
    <col min="12032" max="12032" width="11.5" style="14" customWidth="1"/>
    <col min="12033" max="12034" width="0" style="14" hidden="1" customWidth="1"/>
    <col min="12035" max="12035" width="19.09765625" style="14" customWidth="1"/>
    <col min="12036" max="12036" width="19.5" style="14" customWidth="1"/>
    <col min="12037" max="12278" width="11" style="14"/>
    <col min="12279" max="12279" width="3" style="14" customWidth="1"/>
    <col min="12280" max="12280" width="20.19921875" style="14" bestFit="1" customWidth="1"/>
    <col min="12281" max="12281" width="0.69921875" style="14" customWidth="1"/>
    <col min="12282" max="12282" width="17.5" style="14" bestFit="1" customWidth="1"/>
    <col min="12283" max="12283" width="6.19921875" style="14" customWidth="1"/>
    <col min="12284" max="12284" width="10.3984375" style="14" customWidth="1"/>
    <col min="12285" max="12285" width="10.5" style="14" customWidth="1"/>
    <col min="12286" max="12286" width="11.8984375" style="14" customWidth="1"/>
    <col min="12287" max="12287" width="19.5" style="14" customWidth="1"/>
    <col min="12288" max="12288" width="11.5" style="14" customWidth="1"/>
    <col min="12289" max="12290" width="0" style="14" hidden="1" customWidth="1"/>
    <col min="12291" max="12291" width="19.09765625" style="14" customWidth="1"/>
    <col min="12292" max="12292" width="19.5" style="14" customWidth="1"/>
    <col min="12293" max="12534" width="11" style="14"/>
    <col min="12535" max="12535" width="3" style="14" customWidth="1"/>
    <col min="12536" max="12536" width="20.19921875" style="14" bestFit="1" customWidth="1"/>
    <col min="12537" max="12537" width="0.69921875" style="14" customWidth="1"/>
    <col min="12538" max="12538" width="17.5" style="14" bestFit="1" customWidth="1"/>
    <col min="12539" max="12539" width="6.19921875" style="14" customWidth="1"/>
    <col min="12540" max="12540" width="10.3984375" style="14" customWidth="1"/>
    <col min="12541" max="12541" width="10.5" style="14" customWidth="1"/>
    <col min="12542" max="12542" width="11.8984375" style="14" customWidth="1"/>
    <col min="12543" max="12543" width="19.5" style="14" customWidth="1"/>
    <col min="12544" max="12544" width="11.5" style="14" customWidth="1"/>
    <col min="12545" max="12546" width="0" style="14" hidden="1" customWidth="1"/>
    <col min="12547" max="12547" width="19.09765625" style="14" customWidth="1"/>
    <col min="12548" max="12548" width="19.5" style="14" customWidth="1"/>
    <col min="12549" max="12790" width="11" style="14"/>
    <col min="12791" max="12791" width="3" style="14" customWidth="1"/>
    <col min="12792" max="12792" width="20.19921875" style="14" bestFit="1" customWidth="1"/>
    <col min="12793" max="12793" width="0.69921875" style="14" customWidth="1"/>
    <col min="12794" max="12794" width="17.5" style="14" bestFit="1" customWidth="1"/>
    <col min="12795" max="12795" width="6.19921875" style="14" customWidth="1"/>
    <col min="12796" max="12796" width="10.3984375" style="14" customWidth="1"/>
    <col min="12797" max="12797" width="10.5" style="14" customWidth="1"/>
    <col min="12798" max="12798" width="11.8984375" style="14" customWidth="1"/>
    <col min="12799" max="12799" width="19.5" style="14" customWidth="1"/>
    <col min="12800" max="12800" width="11.5" style="14" customWidth="1"/>
    <col min="12801" max="12802" width="0" style="14" hidden="1" customWidth="1"/>
    <col min="12803" max="12803" width="19.09765625" style="14" customWidth="1"/>
    <col min="12804" max="12804" width="19.5" style="14" customWidth="1"/>
    <col min="12805" max="13046" width="11" style="14"/>
    <col min="13047" max="13047" width="3" style="14" customWidth="1"/>
    <col min="13048" max="13048" width="20.19921875" style="14" bestFit="1" customWidth="1"/>
    <col min="13049" max="13049" width="0.69921875" style="14" customWidth="1"/>
    <col min="13050" max="13050" width="17.5" style="14" bestFit="1" customWidth="1"/>
    <col min="13051" max="13051" width="6.19921875" style="14" customWidth="1"/>
    <col min="13052" max="13052" width="10.3984375" style="14" customWidth="1"/>
    <col min="13053" max="13053" width="10.5" style="14" customWidth="1"/>
    <col min="13054" max="13054" width="11.8984375" style="14" customWidth="1"/>
    <col min="13055" max="13055" width="19.5" style="14" customWidth="1"/>
    <col min="13056" max="13056" width="11.5" style="14" customWidth="1"/>
    <col min="13057" max="13058" width="0" style="14" hidden="1" customWidth="1"/>
    <col min="13059" max="13059" width="19.09765625" style="14" customWidth="1"/>
    <col min="13060" max="13060" width="19.5" style="14" customWidth="1"/>
    <col min="13061" max="13302" width="11" style="14"/>
    <col min="13303" max="13303" width="3" style="14" customWidth="1"/>
    <col min="13304" max="13304" width="20.19921875" style="14" bestFit="1" customWidth="1"/>
    <col min="13305" max="13305" width="0.69921875" style="14" customWidth="1"/>
    <col min="13306" max="13306" width="17.5" style="14" bestFit="1" customWidth="1"/>
    <col min="13307" max="13307" width="6.19921875" style="14" customWidth="1"/>
    <col min="13308" max="13308" width="10.3984375" style="14" customWidth="1"/>
    <col min="13309" max="13309" width="10.5" style="14" customWidth="1"/>
    <col min="13310" max="13310" width="11.8984375" style="14" customWidth="1"/>
    <col min="13311" max="13311" width="19.5" style="14" customWidth="1"/>
    <col min="13312" max="13312" width="11.5" style="14" customWidth="1"/>
    <col min="13313" max="13314" width="0" style="14" hidden="1" customWidth="1"/>
    <col min="13315" max="13315" width="19.09765625" style="14" customWidth="1"/>
    <col min="13316" max="13316" width="19.5" style="14" customWidth="1"/>
    <col min="13317" max="13558" width="11" style="14"/>
    <col min="13559" max="13559" width="3" style="14" customWidth="1"/>
    <col min="13560" max="13560" width="20.19921875" style="14" bestFit="1" customWidth="1"/>
    <col min="13561" max="13561" width="0.69921875" style="14" customWidth="1"/>
    <col min="13562" max="13562" width="17.5" style="14" bestFit="1" customWidth="1"/>
    <col min="13563" max="13563" width="6.19921875" style="14" customWidth="1"/>
    <col min="13564" max="13564" width="10.3984375" style="14" customWidth="1"/>
    <col min="13565" max="13565" width="10.5" style="14" customWidth="1"/>
    <col min="13566" max="13566" width="11.8984375" style="14" customWidth="1"/>
    <col min="13567" max="13567" width="19.5" style="14" customWidth="1"/>
    <col min="13568" max="13568" width="11.5" style="14" customWidth="1"/>
    <col min="13569" max="13570" width="0" style="14" hidden="1" customWidth="1"/>
    <col min="13571" max="13571" width="19.09765625" style="14" customWidth="1"/>
    <col min="13572" max="13572" width="19.5" style="14" customWidth="1"/>
    <col min="13573" max="13814" width="11" style="14"/>
    <col min="13815" max="13815" width="3" style="14" customWidth="1"/>
    <col min="13816" max="13816" width="20.19921875" style="14" bestFit="1" customWidth="1"/>
    <col min="13817" max="13817" width="0.69921875" style="14" customWidth="1"/>
    <col min="13818" max="13818" width="17.5" style="14" bestFit="1" customWidth="1"/>
    <col min="13819" max="13819" width="6.19921875" style="14" customWidth="1"/>
    <col min="13820" max="13820" width="10.3984375" style="14" customWidth="1"/>
    <col min="13821" max="13821" width="10.5" style="14" customWidth="1"/>
    <col min="13822" max="13822" width="11.8984375" style="14" customWidth="1"/>
    <col min="13823" max="13823" width="19.5" style="14" customWidth="1"/>
    <col min="13824" max="13824" width="11.5" style="14" customWidth="1"/>
    <col min="13825" max="13826" width="0" style="14" hidden="1" customWidth="1"/>
    <col min="13827" max="13827" width="19.09765625" style="14" customWidth="1"/>
    <col min="13828" max="13828" width="19.5" style="14" customWidth="1"/>
    <col min="13829" max="14070" width="11" style="14"/>
    <col min="14071" max="14071" width="3" style="14" customWidth="1"/>
    <col min="14072" max="14072" width="20.19921875" style="14" bestFit="1" customWidth="1"/>
    <col min="14073" max="14073" width="0.69921875" style="14" customWidth="1"/>
    <col min="14074" max="14074" width="17.5" style="14" bestFit="1" customWidth="1"/>
    <col min="14075" max="14075" width="6.19921875" style="14" customWidth="1"/>
    <col min="14076" max="14076" width="10.3984375" style="14" customWidth="1"/>
    <col min="14077" max="14077" width="10.5" style="14" customWidth="1"/>
    <col min="14078" max="14078" width="11.8984375" style="14" customWidth="1"/>
    <col min="14079" max="14079" width="19.5" style="14" customWidth="1"/>
    <col min="14080" max="14080" width="11.5" style="14" customWidth="1"/>
    <col min="14081" max="14082" width="0" style="14" hidden="1" customWidth="1"/>
    <col min="14083" max="14083" width="19.09765625" style="14" customWidth="1"/>
    <col min="14084" max="14084" width="19.5" style="14" customWidth="1"/>
    <col min="14085" max="14326" width="11" style="14"/>
    <col min="14327" max="14327" width="3" style="14" customWidth="1"/>
    <col min="14328" max="14328" width="20.19921875" style="14" bestFit="1" customWidth="1"/>
    <col min="14329" max="14329" width="0.69921875" style="14" customWidth="1"/>
    <col min="14330" max="14330" width="17.5" style="14" bestFit="1" customWidth="1"/>
    <col min="14331" max="14331" width="6.19921875" style="14" customWidth="1"/>
    <col min="14332" max="14332" width="10.3984375" style="14" customWidth="1"/>
    <col min="14333" max="14333" width="10.5" style="14" customWidth="1"/>
    <col min="14334" max="14334" width="11.8984375" style="14" customWidth="1"/>
    <col min="14335" max="14335" width="19.5" style="14" customWidth="1"/>
    <col min="14336" max="14336" width="11.5" style="14" customWidth="1"/>
    <col min="14337" max="14338" width="0" style="14" hidden="1" customWidth="1"/>
    <col min="14339" max="14339" width="19.09765625" style="14" customWidth="1"/>
    <col min="14340" max="14340" width="19.5" style="14" customWidth="1"/>
    <col min="14341" max="14582" width="11" style="14"/>
    <col min="14583" max="14583" width="3" style="14" customWidth="1"/>
    <col min="14584" max="14584" width="20.19921875" style="14" bestFit="1" customWidth="1"/>
    <col min="14585" max="14585" width="0.69921875" style="14" customWidth="1"/>
    <col min="14586" max="14586" width="17.5" style="14" bestFit="1" customWidth="1"/>
    <col min="14587" max="14587" width="6.19921875" style="14" customWidth="1"/>
    <col min="14588" max="14588" width="10.3984375" style="14" customWidth="1"/>
    <col min="14589" max="14589" width="10.5" style="14" customWidth="1"/>
    <col min="14590" max="14590" width="11.8984375" style="14" customWidth="1"/>
    <col min="14591" max="14591" width="19.5" style="14" customWidth="1"/>
    <col min="14592" max="14592" width="11.5" style="14" customWidth="1"/>
    <col min="14593" max="14594" width="0" style="14" hidden="1" customWidth="1"/>
    <col min="14595" max="14595" width="19.09765625" style="14" customWidth="1"/>
    <col min="14596" max="14596" width="19.5" style="14" customWidth="1"/>
    <col min="14597" max="14838" width="11" style="14"/>
    <col min="14839" max="14839" width="3" style="14" customWidth="1"/>
    <col min="14840" max="14840" width="20.19921875" style="14" bestFit="1" customWidth="1"/>
    <col min="14841" max="14841" width="0.69921875" style="14" customWidth="1"/>
    <col min="14842" max="14842" width="17.5" style="14" bestFit="1" customWidth="1"/>
    <col min="14843" max="14843" width="6.19921875" style="14" customWidth="1"/>
    <col min="14844" max="14844" width="10.3984375" style="14" customWidth="1"/>
    <col min="14845" max="14845" width="10.5" style="14" customWidth="1"/>
    <col min="14846" max="14846" width="11.8984375" style="14" customWidth="1"/>
    <col min="14847" max="14847" width="19.5" style="14" customWidth="1"/>
    <col min="14848" max="14848" width="11.5" style="14" customWidth="1"/>
    <col min="14849" max="14850" width="0" style="14" hidden="1" customWidth="1"/>
    <col min="14851" max="14851" width="19.09765625" style="14" customWidth="1"/>
    <col min="14852" max="14852" width="19.5" style="14" customWidth="1"/>
    <col min="14853" max="15094" width="11" style="14"/>
    <col min="15095" max="15095" width="3" style="14" customWidth="1"/>
    <col min="15096" max="15096" width="20.19921875" style="14" bestFit="1" customWidth="1"/>
    <col min="15097" max="15097" width="0.69921875" style="14" customWidth="1"/>
    <col min="15098" max="15098" width="17.5" style="14" bestFit="1" customWidth="1"/>
    <col min="15099" max="15099" width="6.19921875" style="14" customWidth="1"/>
    <col min="15100" max="15100" width="10.3984375" style="14" customWidth="1"/>
    <col min="15101" max="15101" width="10.5" style="14" customWidth="1"/>
    <col min="15102" max="15102" width="11.8984375" style="14" customWidth="1"/>
    <col min="15103" max="15103" width="19.5" style="14" customWidth="1"/>
    <col min="15104" max="15104" width="11.5" style="14" customWidth="1"/>
    <col min="15105" max="15106" width="0" style="14" hidden="1" customWidth="1"/>
    <col min="15107" max="15107" width="19.09765625" style="14" customWidth="1"/>
    <col min="15108" max="15108" width="19.5" style="14" customWidth="1"/>
    <col min="15109" max="15350" width="11" style="14"/>
    <col min="15351" max="15351" width="3" style="14" customWidth="1"/>
    <col min="15352" max="15352" width="20.19921875" style="14" bestFit="1" customWidth="1"/>
    <col min="15353" max="15353" width="0.69921875" style="14" customWidth="1"/>
    <col min="15354" max="15354" width="17.5" style="14" bestFit="1" customWidth="1"/>
    <col min="15355" max="15355" width="6.19921875" style="14" customWidth="1"/>
    <col min="15356" max="15356" width="10.3984375" style="14" customWidth="1"/>
    <col min="15357" max="15357" width="10.5" style="14" customWidth="1"/>
    <col min="15358" max="15358" width="11.8984375" style="14" customWidth="1"/>
    <col min="15359" max="15359" width="19.5" style="14" customWidth="1"/>
    <col min="15360" max="15360" width="11.5" style="14" customWidth="1"/>
    <col min="15361" max="15362" width="0" style="14" hidden="1" customWidth="1"/>
    <col min="15363" max="15363" width="19.09765625" style="14" customWidth="1"/>
    <col min="15364" max="15364" width="19.5" style="14" customWidth="1"/>
    <col min="15365" max="15606" width="11" style="14"/>
    <col min="15607" max="15607" width="3" style="14" customWidth="1"/>
    <col min="15608" max="15608" width="20.19921875" style="14" bestFit="1" customWidth="1"/>
    <col min="15609" max="15609" width="0.69921875" style="14" customWidth="1"/>
    <col min="15610" max="15610" width="17.5" style="14" bestFit="1" customWidth="1"/>
    <col min="15611" max="15611" width="6.19921875" style="14" customWidth="1"/>
    <col min="15612" max="15612" width="10.3984375" style="14" customWidth="1"/>
    <col min="15613" max="15613" width="10.5" style="14" customWidth="1"/>
    <col min="15614" max="15614" width="11.8984375" style="14" customWidth="1"/>
    <col min="15615" max="15615" width="19.5" style="14" customWidth="1"/>
    <col min="15616" max="15616" width="11.5" style="14" customWidth="1"/>
    <col min="15617" max="15618" width="0" style="14" hidden="1" customWidth="1"/>
    <col min="15619" max="15619" width="19.09765625" style="14" customWidth="1"/>
    <col min="15620" max="15620" width="19.5" style="14" customWidth="1"/>
    <col min="15621" max="15862" width="11" style="14"/>
    <col min="15863" max="15863" width="3" style="14" customWidth="1"/>
    <col min="15864" max="15864" width="20.19921875" style="14" bestFit="1" customWidth="1"/>
    <col min="15865" max="15865" width="0.69921875" style="14" customWidth="1"/>
    <col min="15866" max="15866" width="17.5" style="14" bestFit="1" customWidth="1"/>
    <col min="15867" max="15867" width="6.19921875" style="14" customWidth="1"/>
    <col min="15868" max="15868" width="10.3984375" style="14" customWidth="1"/>
    <col min="15869" max="15869" width="10.5" style="14" customWidth="1"/>
    <col min="15870" max="15870" width="11.8984375" style="14" customWidth="1"/>
    <col min="15871" max="15871" width="19.5" style="14" customWidth="1"/>
    <col min="15872" max="15872" width="11.5" style="14" customWidth="1"/>
    <col min="15873" max="15874" width="0" style="14" hidden="1" customWidth="1"/>
    <col min="15875" max="15875" width="19.09765625" style="14" customWidth="1"/>
    <col min="15876" max="15876" width="19.5" style="14" customWidth="1"/>
    <col min="15877" max="16118" width="11" style="14"/>
    <col min="16119" max="16119" width="3" style="14" customWidth="1"/>
    <col min="16120" max="16120" width="20.19921875" style="14" bestFit="1" customWidth="1"/>
    <col min="16121" max="16121" width="0.69921875" style="14" customWidth="1"/>
    <col min="16122" max="16122" width="17.5" style="14" bestFit="1" customWidth="1"/>
    <col min="16123" max="16123" width="6.19921875" style="14" customWidth="1"/>
    <col min="16124" max="16124" width="10.3984375" style="14" customWidth="1"/>
    <col min="16125" max="16125" width="10.5" style="14" customWidth="1"/>
    <col min="16126" max="16126" width="11.8984375" style="14" customWidth="1"/>
    <col min="16127" max="16127" width="19.5" style="14" customWidth="1"/>
    <col min="16128" max="16128" width="11.5" style="14" customWidth="1"/>
    <col min="16129" max="16130" width="0" style="14" hidden="1" customWidth="1"/>
    <col min="16131" max="16131" width="19.09765625" style="14" customWidth="1"/>
    <col min="16132" max="16132" width="19.5" style="14" customWidth="1"/>
    <col min="16133" max="16374" width="11" style="14"/>
    <col min="16375" max="16384" width="11" style="14" customWidth="1"/>
  </cols>
  <sheetData>
    <row r="1" spans="1:17" s="4" customFormat="1" ht="24" customHeight="1" x14ac:dyDescent="0.3">
      <c r="A1" s="178" t="s">
        <v>59</v>
      </c>
      <c r="B1" s="179"/>
      <c r="C1" s="179"/>
      <c r="D1" s="179"/>
      <c r="E1" s="179"/>
      <c r="F1" s="179"/>
      <c r="G1" s="179"/>
      <c r="H1" s="179"/>
      <c r="I1" s="180"/>
    </row>
    <row r="2" spans="1:17" s="4" customFormat="1" ht="24" customHeight="1" x14ac:dyDescent="0.3">
      <c r="A2" s="167" t="s">
        <v>51</v>
      </c>
      <c r="B2" s="168"/>
      <c r="C2" s="168"/>
      <c r="D2" s="168"/>
      <c r="E2" s="168"/>
      <c r="F2" s="168"/>
      <c r="G2" s="168"/>
      <c r="H2" s="168"/>
      <c r="I2" s="169"/>
    </row>
    <row r="3" spans="1:17" s="4" customFormat="1" ht="24" customHeight="1" x14ac:dyDescent="0.3">
      <c r="A3" s="167" t="s">
        <v>117</v>
      </c>
      <c r="B3" s="168"/>
      <c r="C3" s="168"/>
      <c r="D3" s="168"/>
      <c r="E3" s="168"/>
      <c r="F3" s="168"/>
      <c r="G3" s="168"/>
      <c r="H3" s="168"/>
      <c r="I3" s="169"/>
    </row>
    <row r="4" spans="1:17" s="4" customFormat="1" ht="24" customHeight="1" x14ac:dyDescent="0.3">
      <c r="A4" s="112"/>
      <c r="B4" s="124"/>
      <c r="C4" s="54"/>
      <c r="D4" s="54"/>
      <c r="E4" s="54"/>
      <c r="F4" s="54"/>
      <c r="G4" s="54"/>
      <c r="H4" s="54"/>
      <c r="I4" s="113"/>
    </row>
    <row r="5" spans="1:17" s="4" customFormat="1" ht="18" customHeight="1" thickBot="1" x14ac:dyDescent="0.35">
      <c r="A5" s="170" t="s">
        <v>32</v>
      </c>
      <c r="B5" s="171"/>
      <c r="C5" s="171"/>
      <c r="D5" s="171"/>
      <c r="E5" s="171"/>
      <c r="F5" s="171"/>
      <c r="G5" s="171"/>
      <c r="H5" s="171"/>
      <c r="I5" s="172"/>
      <c r="J5" s="58"/>
      <c r="K5" s="58"/>
      <c r="L5" s="58"/>
      <c r="M5" s="58"/>
      <c r="N5" s="58"/>
      <c r="O5" s="58"/>
      <c r="P5" s="58"/>
      <c r="Q5" s="58"/>
    </row>
    <row r="6" spans="1:17" ht="15.6" x14ac:dyDescent="0.3">
      <c r="A6" s="8" t="s">
        <v>33</v>
      </c>
      <c r="B6" s="122"/>
      <c r="C6" s="117"/>
      <c r="D6" s="10">
        <v>45948</v>
      </c>
      <c r="E6" s="10"/>
      <c r="F6" s="11"/>
      <c r="G6" s="12"/>
      <c r="H6" s="12"/>
      <c r="I6" s="13"/>
      <c r="J6" s="44"/>
      <c r="K6" s="44"/>
      <c r="L6" s="161" t="s">
        <v>33</v>
      </c>
      <c r="M6" s="162"/>
      <c r="N6" s="162"/>
      <c r="O6" s="162"/>
      <c r="P6" s="162"/>
      <c r="Q6" s="163"/>
    </row>
    <row r="7" spans="1:17" ht="14.4" thickBot="1" x14ac:dyDescent="0.3">
      <c r="A7" s="15"/>
      <c r="B7" s="18" t="s">
        <v>35</v>
      </c>
      <c r="C7" s="17" t="s">
        <v>1</v>
      </c>
      <c r="D7" s="18" t="s">
        <v>36</v>
      </c>
      <c r="E7" s="19"/>
      <c r="F7" s="20" t="s">
        <v>37</v>
      </c>
      <c r="G7" s="20" t="s">
        <v>38</v>
      </c>
      <c r="H7" s="20" t="s">
        <v>39</v>
      </c>
      <c r="I7" s="20" t="s">
        <v>40</v>
      </c>
      <c r="J7" s="56"/>
      <c r="K7" s="56"/>
      <c r="L7" s="68" t="s">
        <v>64</v>
      </c>
      <c r="M7" s="69"/>
      <c r="N7" s="69" t="s">
        <v>65</v>
      </c>
      <c r="O7" s="69" t="s">
        <v>64</v>
      </c>
      <c r="P7" s="70"/>
      <c r="Q7" s="71" t="s">
        <v>65</v>
      </c>
    </row>
    <row r="8" spans="1:17" x14ac:dyDescent="0.25">
      <c r="A8" s="53">
        <f>IF(B8="KSC 07 Schifferstadt",1,IF(B8="AC Altrip",2,IF(B8="AC Mutterstadt II",3,IF(B8="KSV Grünstadt II",4,IF(B8="TSG Hassloch",5,IF(B8="KSC 07 Schifferstadt II",6,IF(B8="AV 03 Speyer II",7,IF(B8="KSV Langen II",8,IF(B8="KG Kindsbach/Rodalben",9,IF(B8="KG Kindsbach/Rodalben",10,IF(B8="TSG Kaiserslautern",11,IF(B8="AC Weisenau",12,IF(B8="ASC Zeilsheim",13,IF(B8="KSV Worms",14,IF(B8="KTH Ehrang I",15,IF(B8="AC Heros Wemmetsweiler",16,IF(B8="AC Altrip II",17,IF(B8="KSV Hostenbach",18,))))))))))))))))))</f>
        <v>5</v>
      </c>
      <c r="B8" s="114" t="s">
        <v>17</v>
      </c>
      <c r="C8" s="119" t="s">
        <v>1</v>
      </c>
      <c r="D8" s="114" t="s">
        <v>90</v>
      </c>
      <c r="E8" s="24"/>
      <c r="F8" s="133">
        <v>0.75</v>
      </c>
      <c r="G8" s="145">
        <v>0.79166666666666663</v>
      </c>
      <c r="H8" s="27" t="s">
        <v>143</v>
      </c>
      <c r="I8" s="36"/>
      <c r="J8" s="15">
        <f>IF(B8="FTG Pfungstadt",1,IF(B8="AC Altrip",2,IF(B8="AC Mutterstadt II",3,IF(B8="KSV Grünstadt II",4,IF(B8="TSG Hassloch",5,IF(B8="KSC 07 Schifferstadt II",6,IF(B8="AV 03 Speyer II",7,IF(B8="KSV Langen II",8,IF(B8="KG Kinds./Rod.",9,IF(B8="KG Kindsbach/Rodalben",10,IF(B8="TSG Kaiserslautern",11,IF(B8="AC Weisenau",12,IF(B8="ASC Zeilsheim",13,IF(B8="KG Worms/Laubenheim",14,IF(B8="KTH Ehrang II",19,IF(B8="AC Heros Wemmetsweiler",16,IF(B8="AC Altrip II",17,IF(B8="KSV Hostenbach",18,))))))))))))))))))</f>
        <v>5</v>
      </c>
      <c r="K8" s="15">
        <f>IF(D8="FTG Pfungstadt",1,IF(D8="AC Altrip",2,IF(D8="AC Mutterstadt II",3,IF(D8="KSV Grünstadt II",4,IF(D8="TSG Hassloch",5,IF(D8="KSC 07 Schifferstadt II",6,IF(D8="AV 03 Speyer II",7,IF(D8="KSV Langen II",8,IF(D8="KG Kinds./Rod.",9,IF(D8="VFL Rodalben",10,IF(D8="TSG Kaiserslautern",11,IF(D8="AC Weisenau",12,IF(D8="ASC Zeilsheim",13,IF(D8="KSV Worms",14,IF(D8="KTH Ehrang",15,IF(D8="AC Heros Wemmetsweiler",16,IF(D8="AC Altrip II",17,IF(D8="KSV Hostenbach",18,))))))))))))))))))</f>
        <v>0</v>
      </c>
      <c r="L8" s="79"/>
      <c r="M8" s="65" t="s">
        <v>1</v>
      </c>
      <c r="N8" s="65"/>
      <c r="O8" s="66">
        <f>IF(L8&gt;N8,2,0)</f>
        <v>0</v>
      </c>
      <c r="P8" s="67" t="s">
        <v>1</v>
      </c>
      <c r="Q8" s="80">
        <f>IF(L8&lt;N8,2,0)</f>
        <v>0</v>
      </c>
    </row>
    <row r="9" spans="1:17" x14ac:dyDescent="0.25">
      <c r="A9" s="53">
        <f>IF(B9="KSC 07 Schifferstadt",1,IF(B9="AC Altrip",2,IF(B9="AC Mutterstadt II",3,IF(B9="KSV Grünstadt II",4,IF(B9="TSG Hassloch",5,IF(B9="KSC 07 Schifferstadt II",6,IF(B9="AV 03 Speyer II",7,IF(B9="KSV Langen II",8,IF(B9="KG Kindsbach/Rodalben",9,IF(B9="VFL Rodalben",10,IF(B9="TSG Kaiserslautern",11,IF(B9="AC Weisenau",12,IF(B9="ASC Zeilsheim",13,IF(B9="KSV Worms",14,IF(B9="KTH Ehrang I",15,IF(B9="AC Heros Wemmetsweiler",16,IF(B9="AC Altrip II",17,IF(B9="KSV Hostenbach",18,))))))))))))))))))</f>
        <v>0</v>
      </c>
      <c r="B9" s="114" t="s">
        <v>113</v>
      </c>
      <c r="C9" s="119" t="s">
        <v>1</v>
      </c>
      <c r="D9" s="114" t="s">
        <v>118</v>
      </c>
      <c r="E9" s="28"/>
      <c r="F9" s="133">
        <v>0.70833333333333337</v>
      </c>
      <c r="G9" s="145">
        <v>0.75</v>
      </c>
      <c r="H9" s="27" t="s">
        <v>137</v>
      </c>
      <c r="I9" s="29"/>
      <c r="J9" s="15">
        <f t="shared" ref="J9:J11" si="0">IF(B9="FTG Pfungstadt",1,IF(B9="AC Altrip",2,IF(B9="AC Mutterstadt II",3,IF(B9="KSV Grünstadt II",4,IF(B9="TSG Hassloch",5,IF(B9="KSC 07 Schifferstadt II",6,IF(B9="AV 03 Speyer II",7,IF(B9="KSV Langen II",8,IF(B9="KG Kinds./Rod.",9,IF(B9="KG Kindsbach/Rodalben",10,IF(B9="TSG Kaiserslautern",11,IF(B9="AC Weisenau",12,IF(B9="ASC Zeilsheim",13,IF(B9="KG Worms/Laubenheim",14,IF(B9="KTH Ehrang II",19,IF(B9="AC Heros Wemmetsweiler",16,IF(B9="AC Altrip II",17,IF(B9="KSV Hostenbach",18,))))))))))))))))))</f>
        <v>0</v>
      </c>
      <c r="K9" s="15">
        <f t="shared" ref="K9:K11" si="1">IF(D9="FTG Pfungstadt",1,IF(D9="AC Altrip",2,IF(D9="AC Mutterstadt II",3,IF(D9="KSV Grünstadt II",4,IF(D9="TSG Hassloch",5,IF(D9="KSC 07 Schifferstadt II",6,IF(D9="AV 03 Speyer II",7,IF(D9="KSV Langen II",8,IF(D9="KG Kinds./Rod.",9,IF(D9="VFL Rodalben",10,IF(D9="TSG Kaiserslautern",11,IF(D9="AC Weisenau",12,IF(D9="ASC Zeilsheim",13,IF(D9="KSV Worms",14,IF(D9="KTH Ehrang",15,IF(D9="AC Heros Wemmetsweiler",16,IF(D9="AC Altrip II",17,IF(D9="KSV Hostenbach",18,))))))))))))))))))</f>
        <v>0</v>
      </c>
      <c r="L9" s="81"/>
      <c r="M9" s="62" t="s">
        <v>1</v>
      </c>
      <c r="N9" s="62"/>
      <c r="O9" s="63">
        <f>IF(L9&gt;N9,2,0)</f>
        <v>0</v>
      </c>
      <c r="P9" s="64" t="s">
        <v>1</v>
      </c>
      <c r="Q9" s="82">
        <f>IF(L9&lt;N9,2,0)</f>
        <v>0</v>
      </c>
    </row>
    <row r="10" spans="1:17" x14ac:dyDescent="0.25">
      <c r="A10" s="53">
        <f>IF(B10="KSC 07 Schifferstadt",1,IF(B10="AC Altrip",2,IF(B10="AC Mutterstadt II",3,IF(B10="KSV Grünstadt II",4,IF(B10="TSG Hassloch",5,IF(B10="KSC 07 Schifferstadt II",6,IF(B10="AV 03 Speyer II",7,IF(B10="KSV Langen II",8,IF(B10="KG Kindsbach/Rodalben",9,IF(B10="VFL Rodalben",10,IF(B10="TSG Kaiserslautern",11,IF(B10="AC Weisenau",12,IF(B10="ASC Zeilsheim",13,IF(B10="KSV Worms",14,IF(B10="KTH Ehrang I",15,IF(B10="AC Heros Wemmetsweiler",16,IF(B10="AC Altrip II",17,IF(B10="KSV Hostenbach",18,))))))))))))))))))</f>
        <v>0</v>
      </c>
      <c r="B10" s="21"/>
      <c r="C10" s="118"/>
      <c r="D10" s="21"/>
      <c r="E10" s="28"/>
      <c r="F10" s="133"/>
      <c r="G10" s="134"/>
      <c r="H10" s="29"/>
      <c r="I10" s="29"/>
      <c r="J10" s="15">
        <f t="shared" si="0"/>
        <v>0</v>
      </c>
      <c r="K10" s="15">
        <f t="shared" si="1"/>
        <v>0</v>
      </c>
      <c r="L10" s="83"/>
      <c r="M10" s="72"/>
      <c r="N10" s="72"/>
      <c r="O10" s="73"/>
      <c r="P10" s="74"/>
      <c r="Q10" s="84"/>
    </row>
    <row r="11" spans="1:17" ht="13.8" thickBot="1" x14ac:dyDescent="0.3">
      <c r="A11" s="53">
        <f>IF(B11="KSC 07 Schifferstadt",1,IF(B11="AC Altrip",2,IF(B11="AC Mutterstadt II",3,IF(B11="KSV Grünstadt II",4,IF(B11="TSG Hassloch",5,IF(B11="KSC 07 Schifferstadt II",6,IF(B11="AV 03 Speyer II",7,IF(B11="KSV Langen II",8,IF(B11="KG Kindsbach/Rodalben",9,IF(B11="VFL Rodalben",10,IF(B11="TSG Kaiserslautern",11,IF(B11="AC Weisenau",12,IF(B11="ASC Zeilsheim",13,IF(B11="KSV Worms",14,IF(B11="KTH Ehrang I",15,IF(B11="AC Heros Wemmetsweiler",16,IF(B11="AC Altrip II",17,IF(B11="KSV Hostenbach",18,))))))))))))))))))</f>
        <v>0</v>
      </c>
      <c r="B11" s="21"/>
      <c r="C11" s="118"/>
      <c r="D11" s="21"/>
      <c r="E11" s="28"/>
      <c r="F11" s="133"/>
      <c r="G11" s="134"/>
      <c r="H11" s="27"/>
      <c r="I11" s="27"/>
      <c r="J11" s="15">
        <f t="shared" si="0"/>
        <v>0</v>
      </c>
      <c r="K11" s="15">
        <f t="shared" si="1"/>
        <v>0</v>
      </c>
      <c r="L11" s="83"/>
      <c r="M11" s="72"/>
      <c r="N11" s="72"/>
      <c r="O11" s="73"/>
      <c r="P11" s="74"/>
      <c r="Q11" s="84"/>
    </row>
    <row r="12" spans="1:17" ht="15.6" x14ac:dyDescent="0.3">
      <c r="A12" s="8" t="s">
        <v>42</v>
      </c>
      <c r="B12" s="122"/>
      <c r="C12" s="117"/>
      <c r="D12" s="10">
        <v>45976</v>
      </c>
      <c r="E12" s="9"/>
      <c r="F12" s="135"/>
      <c r="G12" s="136"/>
      <c r="H12" s="13"/>
      <c r="I12" s="13"/>
      <c r="J12" s="44"/>
      <c r="K12" s="44"/>
      <c r="L12" s="161" t="s">
        <v>42</v>
      </c>
      <c r="M12" s="162"/>
      <c r="N12" s="162"/>
      <c r="O12" s="162"/>
      <c r="P12" s="162"/>
      <c r="Q12" s="163"/>
    </row>
    <row r="13" spans="1:17" ht="14.4" thickBot="1" x14ac:dyDescent="0.3">
      <c r="A13" s="15"/>
      <c r="B13" s="18" t="s">
        <v>35</v>
      </c>
      <c r="C13" s="17" t="s">
        <v>1</v>
      </c>
      <c r="D13" s="18" t="s">
        <v>36</v>
      </c>
      <c r="E13" s="19"/>
      <c r="F13" s="20" t="s">
        <v>37</v>
      </c>
      <c r="G13" s="20" t="s">
        <v>38</v>
      </c>
      <c r="H13" s="20" t="s">
        <v>39</v>
      </c>
      <c r="I13" s="20" t="s">
        <v>40</v>
      </c>
      <c r="J13" s="56"/>
      <c r="K13" s="56"/>
      <c r="L13" s="68"/>
      <c r="M13" s="69"/>
      <c r="N13" s="69"/>
      <c r="O13" s="70"/>
      <c r="P13" s="75"/>
      <c r="Q13" s="76"/>
    </row>
    <row r="14" spans="1:17" x14ac:dyDescent="0.25">
      <c r="A14" s="53">
        <f t="shared" ref="A14:A17" si="2">IF(B14="FTG Pfungstadt",1,IF(B14="AC Altrip",2,IF(B14="AC Mutterstadt II",3,IF(B14="KSV Grünstadt II",4,IF(B14="TSG Haßloch",5,IF(B14="KSC 07 Schifferstadt II",6,IF(B14="AV 03 Speyer II",7,IF(B14="KSV Langen II",8,IF(B14="KG Kindsbach/Rodalben",9,IF(B14="VFL Rodalben",10,IF(B14="TSG Kaiserslautern",11,IF(B14="AC Weisenau",12,IF(B14="ASC Zeilsheim",13,IF(B14="KSV Worms",14,IF(B14="KTH Ehrang II",19,IF(B14="AC Heros Wemmetsweiler",16,IF(B14="AC Altrip II",17,IF(B14="KSV Hostenbach",18,))))))))))))))))))</f>
        <v>0</v>
      </c>
      <c r="B14" s="114" t="s">
        <v>90</v>
      </c>
      <c r="C14" s="118" t="str">
        <f>Auslosung_7_OL_2223!I3</f>
        <v>:</v>
      </c>
      <c r="D14" s="114" t="s">
        <v>118</v>
      </c>
      <c r="E14" s="28"/>
      <c r="F14" s="133">
        <v>0.70833333333333337</v>
      </c>
      <c r="G14" s="145">
        <v>0.75</v>
      </c>
      <c r="H14" s="27" t="s">
        <v>144</v>
      </c>
      <c r="I14" s="27"/>
      <c r="J14" s="15">
        <f t="shared" ref="J14:J17" si="3">IF(B14="FTG Pfungstadt",1,IF(B14="AC Altrip",2,IF(B14="AC Mutterstadt II",3,IF(B14="KSV Grünstadt II",4,IF(B14="TSG Hassloch",5,IF(B14="KSC 07 Schifferstadt II",6,IF(B14="AV 03 Speyer II",7,IF(B14="KSV Langen II",8,IF(B14="KG Kinds./Rod.",9,IF(B14="KG Kindsbach/Rodalben",10,IF(B14="TSG Kaiserslautern",11,IF(B14="AC Weisenau",12,IF(B14="ASC Zeilsheim",13,IF(B14="KG Worms/Laubenheim",14,IF(B14="KTH Ehrang II",19,IF(B14="AC Heros Wemmetsweiler",16,IF(B14="AC Altrip II",17,IF(B14="KSV Hostenbach",18,))))))))))))))))))</f>
        <v>0</v>
      </c>
      <c r="K14" s="15">
        <f>IF(D14="FTG Pfungstadt",1,IF(D14="AC Altrip",2,IF(D14="AC Mutterstadt II",3,IF(D14="KSV Grünstadt II",4,IF(D14="TSG Hassloch",5,IF(D14="KSC 07 Schifferstadt II",6,IF(D14="AV 03 Speyer II",7,IF(D14="KSV Langen II",8,IF(D14="KG Kinds./Rod.",9,IF(D14="VFL Rodalben",10,IF(D14="TSG Kaiserslautern",11,IF(D14="AC Weisenau",12,IF(D14="ASC Zeilsheim",13,IF(D14="KSV Worms",14,IF(D14="KTH Ehrang",15,IF(D14="AC Heros Wemmetsweiler",16,IF(D14="AC Altrip II",17,IF(D14="KSV Hostenbach",18,))))))))))))))))))</f>
        <v>0</v>
      </c>
      <c r="L14" s="79"/>
      <c r="M14" s="65" t="s">
        <v>1</v>
      </c>
      <c r="N14" s="65"/>
      <c r="O14" s="66">
        <f>IF(L14&gt;N14,2,0)</f>
        <v>0</v>
      </c>
      <c r="P14" s="67" t="s">
        <v>1</v>
      </c>
      <c r="Q14" s="80">
        <f>IF(L14&lt;N14,2,0)</f>
        <v>0</v>
      </c>
    </row>
    <row r="15" spans="1:17" x14ac:dyDescent="0.25">
      <c r="A15" s="53">
        <f t="shared" si="2"/>
        <v>0</v>
      </c>
      <c r="B15" s="114" t="s">
        <v>113</v>
      </c>
      <c r="C15" s="119" t="s">
        <v>1</v>
      </c>
      <c r="D15" s="114" t="s">
        <v>17</v>
      </c>
      <c r="E15" s="28"/>
      <c r="F15" s="133" t="s">
        <v>124</v>
      </c>
      <c r="G15" s="145">
        <v>0.79166666666666663</v>
      </c>
      <c r="H15" s="27" t="s">
        <v>145</v>
      </c>
      <c r="I15" s="149" t="s">
        <v>129</v>
      </c>
      <c r="J15" s="15">
        <f t="shared" si="3"/>
        <v>0</v>
      </c>
      <c r="K15" s="15"/>
      <c r="L15" s="79"/>
      <c r="M15" s="65"/>
      <c r="N15" s="65"/>
      <c r="O15" s="66"/>
      <c r="P15" s="67"/>
      <c r="Q15" s="80"/>
    </row>
    <row r="16" spans="1:17" x14ac:dyDescent="0.25">
      <c r="A16" s="53">
        <f t="shared" si="2"/>
        <v>0</v>
      </c>
      <c r="B16" s="114"/>
      <c r="C16" s="118"/>
      <c r="D16" s="21"/>
      <c r="E16" s="28"/>
      <c r="F16" s="133"/>
      <c r="G16" s="134"/>
      <c r="H16" s="27"/>
      <c r="I16" s="148" t="s">
        <v>128</v>
      </c>
      <c r="J16" s="15">
        <f t="shared" si="3"/>
        <v>0</v>
      </c>
      <c r="K16" s="15">
        <f>IF(D16="FTG Pfungstadt",1,IF(D16="AC Altrip",2,IF(D16="AC Mutterstadt II",3,IF(D16="KSV Grünstadt II",4,IF(D16="TSG Hassloch",5,IF(D16="KSC 07 Schifferstadt II",6,IF(D16="AV 03 Speyer II",7,IF(D16="KSV Langen II",8,IF(D16="KG Kinds./Rod.",9,IF(D16="VFL Rodalben",10,IF(D16="TSG Kaiserslautern",11,IF(D16="AC Weisenau",12,IF(D16="ASC Zeilsheim",13,IF(D16="KSV Worms",14,IF(D16="KTH Ehrang",15,IF(D16="AC Heros Wemmetsweiler",16,IF(D16="AC Altrip II",17,IF(D16="KSV Hostenbach",18,))))))))))))))))))</f>
        <v>0</v>
      </c>
      <c r="L16" s="81"/>
      <c r="M16" s="62" t="s">
        <v>1</v>
      </c>
      <c r="N16" s="62"/>
      <c r="O16" s="63">
        <f>IF(L16&gt;N16,2,0)</f>
        <v>0</v>
      </c>
      <c r="P16" s="64" t="s">
        <v>1</v>
      </c>
      <c r="Q16" s="82">
        <f>IF(L16&lt;N16,2,0)</f>
        <v>0</v>
      </c>
    </row>
    <row r="17" spans="1:17" ht="13.8" thickBot="1" x14ac:dyDescent="0.3">
      <c r="A17" s="53">
        <f t="shared" si="2"/>
        <v>0</v>
      </c>
      <c r="B17" s="21"/>
      <c r="C17" s="118"/>
      <c r="D17" s="21"/>
      <c r="E17" s="28"/>
      <c r="F17" s="133"/>
      <c r="G17" s="134"/>
      <c r="H17" s="29"/>
      <c r="I17" s="29"/>
      <c r="J17" s="15">
        <f t="shared" si="3"/>
        <v>0</v>
      </c>
      <c r="K17" s="15">
        <f>IF(D17="FTG Pfungstadt",1,IF(D17="AC Altrip",2,IF(D17="AC Mutterstadt II",3,IF(D17="KSV Grünstadt II",4,IF(D17="TSG Hassloch",5,IF(D17="KSC 07 Schifferstadt II",6,IF(D17="AV 03 Speyer II",7,IF(D17="KSV Langen II",8,IF(D17="KG Kinds./Rod.",9,IF(D17="VFL Rodalben",10,IF(D17="TSG Kaiserslautern",11,IF(D17="AC Weisenau",12,IF(D17="ASC Zeilsheim",13,IF(D17="KSV Worms",14,IF(D17="KTH Ehrang",15,IF(D17="AC Heros Wemmetsweiler",16,IF(D17="AC Altrip II",17,IF(D17="KSV Hostenbach",18,))))))))))))))))))</f>
        <v>0</v>
      </c>
      <c r="L17" s="83"/>
      <c r="M17" s="72"/>
      <c r="N17" s="72"/>
      <c r="O17" s="73"/>
      <c r="P17" s="77"/>
      <c r="Q17" s="84"/>
    </row>
    <row r="18" spans="1:17" ht="15.6" x14ac:dyDescent="0.3">
      <c r="A18" s="8" t="s">
        <v>43</v>
      </c>
      <c r="B18" s="122"/>
      <c r="C18" s="117"/>
      <c r="D18" s="10">
        <v>45997</v>
      </c>
      <c r="E18" s="9"/>
      <c r="F18" s="138"/>
      <c r="G18" s="139"/>
      <c r="H18" s="34"/>
      <c r="I18" s="34"/>
      <c r="J18" s="19"/>
      <c r="K18" s="19"/>
      <c r="L18" s="161" t="s">
        <v>43</v>
      </c>
      <c r="M18" s="162"/>
      <c r="N18" s="162"/>
      <c r="O18" s="162"/>
      <c r="P18" s="162"/>
      <c r="Q18" s="163"/>
    </row>
    <row r="19" spans="1:17" ht="14.4" thickBot="1" x14ac:dyDescent="0.3">
      <c r="A19" s="15"/>
      <c r="B19" s="18" t="s">
        <v>35</v>
      </c>
      <c r="C19" s="17" t="s">
        <v>1</v>
      </c>
      <c r="D19" s="18" t="s">
        <v>36</v>
      </c>
      <c r="E19" s="19"/>
      <c r="F19" s="20" t="s">
        <v>37</v>
      </c>
      <c r="G19" s="20" t="s">
        <v>38</v>
      </c>
      <c r="H19" s="20" t="s">
        <v>39</v>
      </c>
      <c r="I19" s="20" t="s">
        <v>40</v>
      </c>
      <c r="J19" s="56"/>
      <c r="K19" s="56"/>
      <c r="L19" s="68"/>
      <c r="M19" s="69"/>
      <c r="N19" s="69"/>
      <c r="O19" s="70"/>
      <c r="P19" s="78"/>
      <c r="Q19" s="76"/>
    </row>
    <row r="20" spans="1:17" x14ac:dyDescent="0.25">
      <c r="A20" s="53">
        <f t="shared" ref="A20:A23" si="4">IF(B20="FTG Pfungstadt",1,IF(B20="AC Altrip",2,IF(B20="AC Mutterstadt II",3,IF(B20="KSV Grünstadt II",4,IF(B20="TSG Haßloch",5,IF(B20="KSC 07 Schifferstadt II",6,IF(B20="AV 03 Speyer II",7,IF(B20="KSV Langen II",8,IF(B20="KG Kindsbach/Rodalben",9,IF(B20="VFL Rodalben",10,IF(B20="TSG Kaiserslautern",11,IF(B20="AC Weisenau",12,IF(B20="ASC Zeilsheim",13,IF(B20="KSV Worms",14,IF(B20="KTH Ehrang II",19,IF(B20="AC Heros Wemmetsweiler",16,IF(B20="AC Altrip II",17,IF(B20="KSV Hostenbach",18,))))))))))))))))))</f>
        <v>5</v>
      </c>
      <c r="B20" s="114" t="s">
        <v>17</v>
      </c>
      <c r="C20" s="118" t="str">
        <f>Auslosung_7_OL_2223!M3</f>
        <v>:</v>
      </c>
      <c r="D20" s="114" t="s">
        <v>118</v>
      </c>
      <c r="E20" s="28"/>
      <c r="F20" s="133">
        <v>0.75</v>
      </c>
      <c r="G20" s="145">
        <v>0.79166666666666663</v>
      </c>
      <c r="H20" s="27" t="s">
        <v>146</v>
      </c>
      <c r="I20" s="29"/>
      <c r="J20" s="15">
        <f t="shared" ref="J20:J23" si="5">IF(B20="FTG Pfungstadt",1,IF(B20="AC Altrip",2,IF(B20="AC Mutterstadt II",3,IF(B20="KSV Grünstadt II",4,IF(B20="TSG Hassloch",5,IF(B20="KSC 07 Schifferstadt II",6,IF(B20="AV 03 Speyer II",7,IF(B20="KSV Langen II",8,IF(B20="KG Kinds./Rod.",9,IF(B20="KG Kindsbach/Rodalben",10,IF(B20="TSG Kaiserslautern",11,IF(B20="AC Weisenau",12,IF(B20="ASC Zeilsheim",13,IF(B20="KG Worms/Laubenheim",14,IF(B20="KTH Ehrang II",19,IF(B20="AC Heros Wemmetsweiler",16,IF(B20="AC Altrip II",17,IF(B20="KSV Hostenbach",18,))))))))))))))))))</f>
        <v>5</v>
      </c>
      <c r="K20" s="15">
        <f>IF(D20="FTG Pfungstadt",1,IF(D20="AC Altrip",2,IF(D20="AC Mutterstadt II",3,IF(D20="KSV Grünstadt II",4,IF(D20="TSG Hassloch",5,IF(D20="KSC 07 Schifferstadt II",6,IF(D20="AV 03 Speyer II",7,IF(D20="KSV Langen II",8,IF(D20="KG Kinds./Rod.",9,IF(D20="VFL Rodalben",10,IF(D20="TSG Kaiserslautern",11,IF(D20="AC Weisenau",12,IF(D20="ASC Zeilsheim",13,IF(D20="KSV Worms",14,IF(D20="KTH Ehrang",15,IF(D20="AC Heros Wemmetsweiler",16,IF(D20="AC Altrip II",17,IF(D20="KSV Hostenbach",18,))))))))))))))))))</f>
        <v>0</v>
      </c>
      <c r="L20" s="79"/>
      <c r="M20" s="65" t="s">
        <v>1</v>
      </c>
      <c r="N20" s="65"/>
      <c r="O20" s="66">
        <f>IF(L20&gt;N20,2,0)</f>
        <v>0</v>
      </c>
      <c r="P20" s="67" t="s">
        <v>1</v>
      </c>
      <c r="Q20" s="80">
        <f>IF(L20&lt;N20,2,0)</f>
        <v>0</v>
      </c>
    </row>
    <row r="21" spans="1:17" x14ac:dyDescent="0.25">
      <c r="A21" s="53">
        <f t="shared" si="4"/>
        <v>0</v>
      </c>
      <c r="B21" s="115" t="s">
        <v>90</v>
      </c>
      <c r="C21" s="118" t="str">
        <f>Auslosung_7_OL_2223!M4</f>
        <v>:</v>
      </c>
      <c r="D21" s="114" t="s">
        <v>113</v>
      </c>
      <c r="E21" s="28"/>
      <c r="F21" s="133">
        <v>0.70833333333333337</v>
      </c>
      <c r="G21" s="145">
        <v>0.75</v>
      </c>
      <c r="H21" s="27" t="s">
        <v>143</v>
      </c>
      <c r="I21" s="36"/>
      <c r="J21" s="15">
        <f t="shared" si="5"/>
        <v>0</v>
      </c>
      <c r="K21" s="15"/>
      <c r="L21" s="79"/>
      <c r="M21" s="65"/>
      <c r="N21" s="65"/>
      <c r="O21" s="66"/>
      <c r="P21" s="67"/>
      <c r="Q21" s="80"/>
    </row>
    <row r="22" spans="1:17" x14ac:dyDescent="0.25">
      <c r="A22" s="53">
        <f t="shared" si="4"/>
        <v>0</v>
      </c>
      <c r="B22" s="21"/>
      <c r="C22" s="118"/>
      <c r="D22" s="35"/>
      <c r="E22" s="28"/>
      <c r="F22" s="133"/>
      <c r="G22" s="134"/>
      <c r="H22" s="27"/>
      <c r="I22" s="36"/>
      <c r="J22" s="15">
        <f t="shared" si="5"/>
        <v>0</v>
      </c>
      <c r="K22" s="15">
        <f>IF(D22="FTG Pfungstadt",1,IF(D22="AC Altrip",2,IF(D22="AC Mutterstadt II",3,IF(D22="KSV Grünstadt II",4,IF(D22="TSG Hassloch",5,IF(D22="KSC 07 Schifferstadt II",6,IF(D22="AV 03 Speyer II",7,IF(D22="KSV Langen II",8,IF(D22="KG Kinds./Rod.",9,IF(D22="VFL Rodalben",10,IF(D22="TSG Kaiserslautern",11,IF(D22="AC Weisenau",12,IF(D22="ASC Zeilsheim",13,IF(D22="KSV Worms",14,IF(D22="KTH Ehrang",15,IF(D22="AC Heros Wemmetsweiler",16,IF(D22="AC Altrip II",17,IF(D22="KSV Hostenbach",18,))))))))))))))))))</f>
        <v>0</v>
      </c>
      <c r="L22" s="81"/>
      <c r="M22" s="62" t="s">
        <v>1</v>
      </c>
      <c r="N22" s="62"/>
      <c r="O22" s="63">
        <f>IF(L22&gt;N22,2,0)</f>
        <v>0</v>
      </c>
      <c r="P22" s="64" t="s">
        <v>1</v>
      </c>
      <c r="Q22" s="82">
        <f>IF(L22&lt;N22,2,0)</f>
        <v>0</v>
      </c>
    </row>
    <row r="23" spans="1:17" ht="13.8" thickBot="1" x14ac:dyDescent="0.3">
      <c r="A23" s="53">
        <f t="shared" si="4"/>
        <v>0</v>
      </c>
      <c r="B23" s="21"/>
      <c r="C23" s="118"/>
      <c r="D23" s="35"/>
      <c r="E23" s="28"/>
      <c r="F23" s="133"/>
      <c r="G23" s="134"/>
      <c r="H23" s="27"/>
      <c r="I23" s="27"/>
      <c r="J23" s="15">
        <f t="shared" si="5"/>
        <v>0</v>
      </c>
      <c r="K23" s="15">
        <f>IF(D23="FTG Pfungstadt",1,IF(D23="AC Altrip",2,IF(D23="AC Mutterstadt II",3,IF(D23="KSV Grünstadt II",4,IF(D23="TSG Hassloch",5,IF(D23="KSC 07 Schifferstadt II",6,IF(D23="AV 03 Speyer II",7,IF(D23="KSV Langen II",8,IF(D23="KG Kinds./Rod.",9,IF(D23="VFL Rodalben",10,IF(D23="TSG Kaiserslautern",11,IF(D23="AC Weisenau",12,IF(D23="ASC Zeilsheim",13,IF(D23="KSV Worms",14,IF(D23="KTH Ehrang",15,IF(D23="AC Heros Wemmetsweiler",16,IF(D23="AC Altrip II",17,IF(D23="KSV Hostenbach",18,))))))))))))))))))</f>
        <v>0</v>
      </c>
      <c r="L23" s="83"/>
      <c r="M23" s="72"/>
      <c r="N23" s="72"/>
      <c r="O23" s="73"/>
      <c r="P23" s="77"/>
      <c r="Q23" s="84"/>
    </row>
    <row r="24" spans="1:17" ht="15.6" x14ac:dyDescent="0.3">
      <c r="A24" s="8" t="s">
        <v>44</v>
      </c>
      <c r="B24" s="122"/>
      <c r="C24" s="117"/>
      <c r="D24" s="10">
        <v>46060</v>
      </c>
      <c r="E24" s="9"/>
      <c r="F24" s="138"/>
      <c r="G24" s="139"/>
      <c r="H24" s="34"/>
      <c r="I24" s="34"/>
      <c r="J24" s="19"/>
      <c r="K24" s="19"/>
      <c r="L24" s="161" t="s">
        <v>44</v>
      </c>
      <c r="M24" s="162"/>
      <c r="N24" s="162"/>
      <c r="O24" s="162"/>
      <c r="P24" s="162"/>
      <c r="Q24" s="163"/>
    </row>
    <row r="25" spans="1:17" ht="14.4" thickBot="1" x14ac:dyDescent="0.3">
      <c r="A25" s="15"/>
      <c r="B25" s="18" t="s">
        <v>35</v>
      </c>
      <c r="C25" s="17" t="s">
        <v>1</v>
      </c>
      <c r="D25" s="18" t="s">
        <v>36</v>
      </c>
      <c r="E25" s="19"/>
      <c r="F25" s="20" t="s">
        <v>37</v>
      </c>
      <c r="G25" s="20" t="s">
        <v>38</v>
      </c>
      <c r="H25" s="20" t="s">
        <v>39</v>
      </c>
      <c r="I25" s="20" t="s">
        <v>40</v>
      </c>
      <c r="J25" s="56"/>
      <c r="K25" s="56"/>
      <c r="L25" s="68"/>
      <c r="M25" s="69"/>
      <c r="N25" s="69"/>
      <c r="O25" s="70"/>
      <c r="P25" s="78"/>
      <c r="Q25" s="76"/>
    </row>
    <row r="26" spans="1:17" x14ac:dyDescent="0.25">
      <c r="A26" s="53">
        <f t="shared" ref="A26:A29" si="6">IF(B26="FTG Pfungstadt",1,IF(B26="AC Altrip",2,IF(B26="AC Mutterstadt II",3,IF(B26="KSV Grünstadt II",4,IF(B26="TSG Haßloch",5,IF(B26="KSC 07 Schifferstadt II",6,IF(B26="AV 03 Speyer II",7,IF(B26="KSV Langen II",8,IF(B26="KG Kindsbach/Rodalben",9,IF(B26="VFL Rodalben",10,IF(B26="TSG Kaiserslautern",11,IF(B26="AC Weisenau",12,IF(B26="ASC Zeilsheim",13,IF(B26="KSV Worms",14,IF(B26="KTH Ehrang II",19,IF(B26="AC Heros Wemmetsweiler",16,IF(B26="AC Altrip II",17,IF(B26="KSV Hostenbach",18,))))))))))))))))))</f>
        <v>0</v>
      </c>
      <c r="B26" s="114" t="s">
        <v>90</v>
      </c>
      <c r="C26" s="118" t="str">
        <f>Auslosung_7_OL_2223!Q3</f>
        <v>:</v>
      </c>
      <c r="D26" s="115" t="s">
        <v>17</v>
      </c>
      <c r="E26" s="28"/>
      <c r="F26" s="133">
        <v>0.70833333333333337</v>
      </c>
      <c r="G26" s="145">
        <v>0.75</v>
      </c>
      <c r="H26" s="27" t="s">
        <v>135</v>
      </c>
      <c r="I26" s="27"/>
      <c r="J26" s="15">
        <f t="shared" ref="J26:J29" si="7">IF(B26="FTG Pfungstadt",1,IF(B26="AC Altrip",2,IF(B26="AC Mutterstadt II",3,IF(B26="KSV Grünstadt II",4,IF(B26="TSG Hassloch",5,IF(B26="KSC 07 Schifferstadt II",6,IF(B26="AV 03 Speyer II",7,IF(B26="KSV Langen II",8,IF(B26="KG Kinds./Rod.",9,IF(B26="KG Kindsbach/Rodalben",10,IF(B26="TSG Kaiserslautern",11,IF(B26="AC Weisenau",12,IF(B26="ASC Zeilsheim",13,IF(B26="KG Worms/Laubenheim",14,IF(B26="KTH Ehrang II",19,IF(B26="AC Heros Wemmetsweiler",16,IF(B26="AC Altrip II",17,IF(B26="KSV Hostenbach",18,))))))))))))))))))</f>
        <v>0</v>
      </c>
      <c r="K26" s="15">
        <f>IF(D26="FTG Pfungstadt",1,IF(D26="AC Altrip",2,IF(D26="AC Mutterstadt II",3,IF(D26="KSV Grünstadt II",4,IF(D26="TSG Hassloch",5,IF(D26="KSC 07 Schifferstadt II",6,IF(D26="AV 03 Speyer II",7,IF(D26="KSV Langen II",8,IF(D26="KG Kinds./Rod.",9,IF(D26="VFL Rodalben",10,IF(D26="TSG Kaiserslautern",11,IF(D26="AC Weisenau",12,IF(D26="ASC Zeilsheim",13,IF(D26="KSV Worms",14,IF(D26="KTH Ehrang",15,IF(D26="AC Heros Wemmetsweiler",16,IF(D26="AC Altrip II",17,IF(D26="KSV Hostenbach",18,))))))))))))))))))</f>
        <v>5</v>
      </c>
      <c r="L26" s="79"/>
      <c r="M26" s="65" t="s">
        <v>1</v>
      </c>
      <c r="N26" s="65"/>
      <c r="O26" s="66">
        <f>IF(L26&gt;N26,2,0)</f>
        <v>0</v>
      </c>
      <c r="P26" s="67" t="s">
        <v>1</v>
      </c>
      <c r="Q26" s="80">
        <f>IF(L26&lt;N26,2,0)</f>
        <v>0</v>
      </c>
    </row>
    <row r="27" spans="1:17" x14ac:dyDescent="0.25">
      <c r="A27" s="53">
        <f t="shared" si="6"/>
        <v>0</v>
      </c>
      <c r="B27" s="114" t="s">
        <v>118</v>
      </c>
      <c r="C27" s="119" t="s">
        <v>1</v>
      </c>
      <c r="D27" s="114" t="s">
        <v>113</v>
      </c>
      <c r="E27" s="28"/>
      <c r="F27" s="133">
        <v>0.625</v>
      </c>
      <c r="G27" s="145">
        <v>0.66666666666666663</v>
      </c>
      <c r="H27" s="27" t="s">
        <v>146</v>
      </c>
      <c r="I27" s="27"/>
      <c r="J27" s="15">
        <f t="shared" si="7"/>
        <v>0</v>
      </c>
      <c r="K27" s="15"/>
      <c r="L27" s="79"/>
      <c r="M27" s="65"/>
      <c r="N27" s="65"/>
      <c r="O27" s="66"/>
      <c r="P27" s="67"/>
      <c r="Q27" s="80"/>
    </row>
    <row r="28" spans="1:17" x14ac:dyDescent="0.25">
      <c r="A28" s="53">
        <f t="shared" si="6"/>
        <v>0</v>
      </c>
      <c r="B28" s="21"/>
      <c r="C28" s="118"/>
      <c r="D28" s="35"/>
      <c r="E28" s="28"/>
      <c r="F28" s="133"/>
      <c r="G28" s="134"/>
      <c r="H28" s="29"/>
      <c r="I28" s="29"/>
      <c r="J28" s="15">
        <f t="shared" si="7"/>
        <v>0</v>
      </c>
      <c r="K28" s="15">
        <f>IF(D28="FTG Pfungstadt",1,IF(D28="AC Altrip",2,IF(D28="AC Mutterstadt II",3,IF(D28="KSV Grünstadt II",4,IF(D28="TSG Hassloch",5,IF(D28="KSC 07 Schifferstadt II",6,IF(D28="AV 03 Speyer II",7,IF(D28="KSV Langen II",8,IF(D28="KG Kinds./Rod.",9,IF(D28="VFL Rodalben",10,IF(D28="TSG Kaiserslautern",11,IF(D28="AC Weisenau",12,IF(D28="ASC Zeilsheim",13,IF(D28="KSV Worms",14,IF(D28="KTH Ehrang",15,IF(D28="AC Heros Wemmetsweiler",16,IF(D28="AC Altrip II",17,IF(D28="KSV Hostenbach",18,))))))))))))))))))</f>
        <v>0</v>
      </c>
      <c r="L28" s="81"/>
      <c r="M28" s="62" t="s">
        <v>1</v>
      </c>
      <c r="N28" s="62"/>
      <c r="O28" s="63">
        <f>IF(L28&gt;N28,2,0)</f>
        <v>0</v>
      </c>
      <c r="P28" s="64" t="s">
        <v>1</v>
      </c>
      <c r="Q28" s="82">
        <f>IF(L28&lt;N28,2,0)</f>
        <v>0</v>
      </c>
    </row>
    <row r="29" spans="1:17" s="19" customFormat="1" ht="13.8" thickBot="1" x14ac:dyDescent="0.3">
      <c r="A29" s="53">
        <f t="shared" si="6"/>
        <v>0</v>
      </c>
      <c r="B29" s="21"/>
      <c r="C29" s="118"/>
      <c r="D29" s="35"/>
      <c r="E29" s="110"/>
      <c r="F29" s="133"/>
      <c r="G29" s="134"/>
      <c r="H29" s="27"/>
      <c r="I29" s="27"/>
      <c r="J29" s="15">
        <f t="shared" si="7"/>
        <v>0</v>
      </c>
      <c r="K29" s="15">
        <f>IF(D29="FTG Pfungstadt",1,IF(D29="AC Altrip",2,IF(D29="AC Mutterstadt II",3,IF(D29="KSV Grünstadt II",4,IF(D29="TSG Hassloch",5,IF(D29="KSC 07 Schifferstadt II",6,IF(D29="AV 03 Speyer II",7,IF(D29="KSV Langen II",8,IF(D29="KG Kinds./Rod.",9,IF(D29="VFL Rodalben",10,IF(D29="TSG Kaiserslautern",11,IF(D29="AC Weisenau",12,IF(D29="ASC Zeilsheim",13,IF(D29="KSV Worms",14,IF(D29="KTH Ehrang",15,IF(D29="AC Heros Wemmetsweiler",16,IF(D29="AC Altrip II",17,IF(D29="KSV Hostenbach",18,))))))))))))))))))</f>
        <v>0</v>
      </c>
      <c r="L29" s="83"/>
      <c r="M29" s="72"/>
      <c r="N29" s="72"/>
      <c r="O29" s="72"/>
      <c r="P29" s="77"/>
      <c r="Q29" s="85"/>
    </row>
    <row r="30" spans="1:17" ht="15.6" x14ac:dyDescent="0.3">
      <c r="A30" s="8" t="s">
        <v>45</v>
      </c>
      <c r="B30" s="122"/>
      <c r="C30" s="117"/>
      <c r="D30" s="10">
        <v>46088</v>
      </c>
      <c r="E30" s="9"/>
      <c r="F30" s="138"/>
      <c r="G30" s="139"/>
      <c r="H30" s="34"/>
      <c r="I30" s="34"/>
      <c r="J30" s="19"/>
      <c r="K30" s="19"/>
      <c r="L30" s="161" t="s">
        <v>45</v>
      </c>
      <c r="M30" s="162"/>
      <c r="N30" s="162"/>
      <c r="O30" s="162"/>
      <c r="P30" s="162"/>
      <c r="Q30" s="163"/>
    </row>
    <row r="31" spans="1:17" ht="14.4" thickBot="1" x14ac:dyDescent="0.3">
      <c r="A31" s="15"/>
      <c r="B31" s="18" t="s">
        <v>35</v>
      </c>
      <c r="C31" s="17" t="s">
        <v>1</v>
      </c>
      <c r="D31" s="18" t="s">
        <v>36</v>
      </c>
      <c r="E31" s="19"/>
      <c r="F31" s="20" t="s">
        <v>37</v>
      </c>
      <c r="G31" s="20" t="s">
        <v>38</v>
      </c>
      <c r="H31" s="20" t="s">
        <v>39</v>
      </c>
      <c r="I31" s="20" t="s">
        <v>40</v>
      </c>
      <c r="J31" s="56"/>
      <c r="K31" s="56"/>
      <c r="L31" s="68"/>
      <c r="M31" s="69"/>
      <c r="N31" s="69"/>
      <c r="O31" s="70"/>
      <c r="P31" s="78"/>
      <c r="Q31" s="76"/>
    </row>
    <row r="32" spans="1:17" x14ac:dyDescent="0.25">
      <c r="A32" s="53">
        <f t="shared" ref="A32:A34" si="8">IF(B32="FTG Pfungstadt",1,IF(B32="AC Altrip",2,IF(B32="AC Mutterstadt II",3,IF(B32="KSV Grünstadt II",4,IF(B32="TSG Hassloch",5,IF(B32="KSC 07 Schifferstadt II",6,IF(B32="AV 03 Speyer II",7,IF(B32="KSV Langen II",8,IF(B32="KG Kinds./Rod.",9,IF(B32="VFL Rodalben",10,IF(B32="TSG Kaiserslautern",11,IF(B32="AC Weisenau",12,IF(B32="ASC Zeilsheim",13,IF(B32="KSV Worms",14,IF(B32="KTH Ehrang",15,IF(B32="AC Heros Wemmetsweiler",16,IF(B32="AC Altrip II",17,IF(B32="KSV Hostenbach",18,))))))))))))))))))</f>
        <v>0</v>
      </c>
      <c r="B32" s="114" t="s">
        <v>118</v>
      </c>
      <c r="C32" s="118" t="str">
        <f>Auslosung_7_OL_2223!U3</f>
        <v>:</v>
      </c>
      <c r="D32" s="114" t="s">
        <v>90</v>
      </c>
      <c r="E32" s="24"/>
      <c r="F32" s="133">
        <v>0.625</v>
      </c>
      <c r="G32" s="145">
        <v>0.66666666666666663</v>
      </c>
      <c r="H32" s="27" t="s">
        <v>146</v>
      </c>
      <c r="I32" s="36"/>
      <c r="J32" s="15">
        <f t="shared" ref="J32:J35" si="9">IF(B32="FTG Pfungstadt",1,IF(B32="AC Altrip",2,IF(B32="AC Mutterstadt II",3,IF(B32="KSV Grünstadt II",4,IF(B32="TSG Hassloch",5,IF(B32="KSC 07 Schifferstadt II",6,IF(B32="AV 03 Speyer II",7,IF(B32="KSV Langen II",8,IF(B32="KG Kinds./Rod.",9,IF(B32="KG Kindsbach/Rodalben",10,IF(B32="TSG Kaiserslautern",11,IF(B32="AC Weisenau",12,IF(B32="ASC Zeilsheim",13,IF(B32="KG Worms/Laubenheim",14,IF(B32="KTH Ehrang II",19,IF(B32="AC Heros Wemmetsweiler",16,IF(B32="AC Altrip II",17,IF(B32="KSV Hostenbach",18,))))))))))))))))))</f>
        <v>0</v>
      </c>
      <c r="K32" s="15">
        <f>IF(D32="FTG Pfungstadt",1,IF(D32="AC Altrip",2,IF(D32="AC Mutterstadt II",3,IF(D32="KSV Grünstadt II",4,IF(D32="TSG Hassloch",5,IF(D32="KSC 07 Schifferstadt II",6,IF(D32="AV 03 Speyer II",7,IF(D32="KSV Langen II",8,IF(D32="KG Kinds./Rod.",9,IF(D32="VFL Rodalben",10,IF(D32="TSG Kaiserslautern",11,IF(D32="AC Weisenau",12,IF(D32="ASC Zeilsheim",13,IF(D32="KSV Worms",14,IF(D32="KTH Ehrang",15,IF(D32="AC Heros Wemmetsweiler",16,IF(D32="AC Altrip II",17,IF(D32="KSV Hostenbach",18,))))))))))))))))))</f>
        <v>0</v>
      </c>
      <c r="L32" s="79"/>
      <c r="M32" s="65" t="s">
        <v>1</v>
      </c>
      <c r="N32" s="65"/>
      <c r="O32" s="66">
        <f>IF(L32&gt;N32,2,0)</f>
        <v>0</v>
      </c>
      <c r="P32" s="67" t="s">
        <v>1</v>
      </c>
      <c r="Q32" s="80">
        <f>IF(L32&lt;N32,2,0)</f>
        <v>0</v>
      </c>
    </row>
    <row r="33" spans="1:17" x14ac:dyDescent="0.25">
      <c r="A33" s="53"/>
      <c r="B33" s="114" t="s">
        <v>17</v>
      </c>
      <c r="C33" s="118" t="str">
        <f>Auslosung_7_OL_2223!U4</f>
        <v>:</v>
      </c>
      <c r="D33" s="114" t="s">
        <v>113</v>
      </c>
      <c r="E33" s="24"/>
      <c r="F33" s="133">
        <v>0.75</v>
      </c>
      <c r="G33" s="145">
        <v>0.79166666666666663</v>
      </c>
      <c r="H33" s="27" t="s">
        <v>133</v>
      </c>
      <c r="I33" s="36" t="s">
        <v>123</v>
      </c>
      <c r="J33" s="15">
        <f t="shared" si="9"/>
        <v>5</v>
      </c>
      <c r="K33" s="15"/>
      <c r="L33" s="79"/>
      <c r="M33" s="65"/>
      <c r="N33" s="65"/>
      <c r="O33" s="66"/>
      <c r="P33" s="67"/>
      <c r="Q33" s="80"/>
    </row>
    <row r="34" spans="1:17" x14ac:dyDescent="0.25">
      <c r="A34" s="53">
        <f t="shared" si="8"/>
        <v>0</v>
      </c>
      <c r="B34" s="21"/>
      <c r="C34" s="118"/>
      <c r="D34" s="21"/>
      <c r="E34" s="24"/>
      <c r="F34" s="133"/>
      <c r="G34" s="134"/>
      <c r="H34" s="27"/>
      <c r="I34" s="27"/>
      <c r="J34" s="15">
        <f t="shared" si="9"/>
        <v>0</v>
      </c>
      <c r="K34" s="15">
        <f>IF(D34="FTG Pfungstadt",1,IF(D34="AC Altrip",2,IF(D34="AC Mutterstadt II",3,IF(D34="KSV Grünstadt II",4,IF(D34="TSG Hassloch",5,IF(D34="KSC 07 Schifferstadt II",6,IF(D34="AV 03 Speyer II",7,IF(D34="KSV Langen II",8,IF(D34="KG Kinds./Rod.",9,IF(D34="VFL Rodalben",10,IF(D34="TSG Kaiserslautern",11,IF(D34="AC Weisenau",12,IF(D34="ASC Zeilsheim",13,IF(D34="KSV Worms",14,IF(D34="KTH Ehrang",15,IF(D34="AC Heros Wemmetsweiler",16,IF(D34="AC Altrip II",17,IF(D34="KSV Hostenbach",18,))))))))))))))))))</f>
        <v>0</v>
      </c>
      <c r="L34" s="81"/>
      <c r="M34" s="62" t="s">
        <v>1</v>
      </c>
      <c r="N34" s="62"/>
      <c r="O34" s="63">
        <f>IF(L34&gt;N34,2,0)</f>
        <v>0</v>
      </c>
      <c r="P34" s="64" t="s">
        <v>1</v>
      </c>
      <c r="Q34" s="82">
        <f>IF(L34&lt;N34,2,0)</f>
        <v>0</v>
      </c>
    </row>
    <row r="35" spans="1:17" ht="13.8" thickBot="1" x14ac:dyDescent="0.3">
      <c r="A35" s="15"/>
      <c r="B35" s="21"/>
      <c r="C35" s="118"/>
      <c r="D35" s="21"/>
      <c r="E35" s="24"/>
      <c r="F35" s="133"/>
      <c r="G35" s="134"/>
      <c r="H35" s="29"/>
      <c r="I35" s="29"/>
      <c r="J35" s="15">
        <f t="shared" si="9"/>
        <v>0</v>
      </c>
      <c r="K35" s="15">
        <f>IF(D35="FTG Pfungstadt",1,IF(D35="AC Altrip",2,IF(D35="AC Mutterstadt II",3,IF(D35="KSV Grünstadt II",4,IF(D35="TSG Hassloch",5,IF(D35="KSC 07 Schifferstadt II",6,IF(D35="AV 03 Speyer II",7,IF(D35="KSV Langen II",8,IF(D35="KG Kinds./Rod.",9,IF(D35="VFL Rodalben",10,IF(D35="TSG Kaiserslautern",11,IF(D35="AC Weisenau",12,IF(D35="ASC Zeilsheim",13,IF(D35="KSV Worms",14,IF(D35="KTH Ehrang",15,IF(D35="AC Heros Wemmetsweiler",16,IF(D35="AC Altrip II",17,IF(D35="KSV Hostenbach",18,))))))))))))))))))</f>
        <v>0</v>
      </c>
      <c r="L35" s="83"/>
      <c r="M35" s="72"/>
      <c r="N35" s="72"/>
      <c r="O35" s="73"/>
      <c r="P35" s="77"/>
      <c r="Q35" s="84"/>
    </row>
    <row r="36" spans="1:17" ht="15.6" x14ac:dyDescent="0.3">
      <c r="A36" s="8" t="s">
        <v>46</v>
      </c>
      <c r="B36" s="122"/>
      <c r="C36" s="117"/>
      <c r="D36" s="10">
        <v>46123</v>
      </c>
      <c r="E36" s="9"/>
      <c r="F36" s="138"/>
      <c r="G36" s="139"/>
      <c r="H36" s="34"/>
      <c r="I36" s="34"/>
      <c r="J36" s="19"/>
      <c r="K36" s="19"/>
      <c r="L36" s="161" t="s">
        <v>46</v>
      </c>
      <c r="M36" s="162"/>
      <c r="N36" s="162"/>
      <c r="O36" s="162"/>
      <c r="P36" s="162"/>
      <c r="Q36" s="163"/>
    </row>
    <row r="37" spans="1:17" ht="14.4" thickBot="1" x14ac:dyDescent="0.3">
      <c r="A37" s="15"/>
      <c r="B37" s="18" t="s">
        <v>35</v>
      </c>
      <c r="C37" s="17" t="s">
        <v>1</v>
      </c>
      <c r="D37" s="18" t="s">
        <v>36</v>
      </c>
      <c r="E37" s="19"/>
      <c r="F37" s="20" t="s">
        <v>37</v>
      </c>
      <c r="G37" s="20" t="s">
        <v>38</v>
      </c>
      <c r="H37" s="20" t="s">
        <v>39</v>
      </c>
      <c r="I37" s="20" t="s">
        <v>40</v>
      </c>
      <c r="J37" s="56"/>
      <c r="K37" s="56"/>
      <c r="L37" s="68"/>
      <c r="M37" s="69"/>
      <c r="N37" s="69"/>
      <c r="O37" s="70"/>
      <c r="P37" s="75"/>
      <c r="Q37" s="76"/>
    </row>
    <row r="38" spans="1:17" x14ac:dyDescent="0.25">
      <c r="A38" s="53">
        <f t="shared" ref="A38:A40" si="10">IF(B38="FTG Pfungstadt",1,IF(B38="AC Altrip",2,IF(B38="AC Mutterstadt II",3,IF(B38="KSV Grünstadt II",4,IF(B38="TSG Hassloch",5,IF(B38="KSC 07 Schifferstadt II",6,IF(B38="AV 03 Speyer II",7,IF(B38="KSV Langen II",8,IF(B38="KG Kinds./Rod.",9,IF(B38="VFL Rodalben",10,IF(B38="TSG Kaiserslautern",11,IF(B38="AC Weisenau",12,IF(B38="ASC Zeilsheim",13,IF(B38="KSV Worms",14,IF(B38="KTH Ehrang",15,IF(B38="AC Heros Wemmetsweiler",16,IF(B38="AC Altrip II",17,IF(B38="KSV Hostenbach",18,))))))))))))))))))</f>
        <v>0</v>
      </c>
      <c r="B38" s="114" t="s">
        <v>118</v>
      </c>
      <c r="C38" s="119" t="s">
        <v>1</v>
      </c>
      <c r="D38" s="115" t="s">
        <v>17</v>
      </c>
      <c r="E38" s="24"/>
      <c r="F38" s="133">
        <v>0.625</v>
      </c>
      <c r="G38" s="145">
        <v>0.66666666666666663</v>
      </c>
      <c r="H38" s="27" t="s">
        <v>147</v>
      </c>
      <c r="I38" s="36"/>
      <c r="J38" s="15">
        <f t="shared" ref="J38:J41" si="11">IF(B38="FTG Pfungstadt",1,IF(B38="AC Altrip",2,IF(B38="AC Mutterstadt II",3,IF(B38="KSV Grünstadt II",4,IF(B38="TSG Hassloch",5,IF(B38="KSC 07 Schifferstadt II",6,IF(B38="AV 03 Speyer II",7,IF(B38="KSV Langen II",8,IF(B38="KG Kinds./Rod.",9,IF(B38="KG Kindsbach/Rodalben",10,IF(B38="TSG Kaiserslautern",11,IF(B38="AC Weisenau",12,IF(B38="ASC Zeilsheim",13,IF(B38="KG Worms/Laubenheim",14,IF(B38="KTH Ehrang II",19,IF(B38="AC Heros Wemmetsweiler",16,IF(B38="AC Altrip II",17,IF(B38="KSV Hostenbach",18,))))))))))))))))))</f>
        <v>0</v>
      </c>
      <c r="K38" s="15">
        <f>IF(D38="FTG Pfungstadt",1,IF(D38="AC Altrip",2,IF(D38="AC Mutterstadt II",3,IF(D38="KSV Grünstadt II",4,IF(D38="TSG Hassloch",5,IF(D38="KSC 07 Schifferstadt II",6,IF(D38="AV 03 Speyer II",7,IF(D38="KSV Langen II",8,IF(D38="KG Kinds./Rod.",9,IF(D38="VFL Rodalben",10,IF(D38="TSG Kaiserslautern",11,IF(D38="AC Weisenau",12,IF(D38="ASC Zeilsheim",13,IF(D38="KSV Worms",14,IF(D38="KTH Ehrang",15,IF(D38="AC Heros Wemmetsweiler",16,IF(D38="AC Altrip II",17,IF(D38="KSV Hostenbach",18,))))))))))))))))))</f>
        <v>5</v>
      </c>
      <c r="L38" s="79"/>
      <c r="M38" s="65" t="s">
        <v>1</v>
      </c>
      <c r="N38" s="65"/>
      <c r="O38" s="66">
        <f>IF(L38&gt;N38,2,0)</f>
        <v>0</v>
      </c>
      <c r="P38" s="67" t="s">
        <v>1</v>
      </c>
      <c r="Q38" s="80">
        <f>IF(L38&lt;N38,2,0)</f>
        <v>0</v>
      </c>
    </row>
    <row r="39" spans="1:17" x14ac:dyDescent="0.25">
      <c r="A39" s="53"/>
      <c r="B39" s="114" t="s">
        <v>113</v>
      </c>
      <c r="C39" s="119" t="s">
        <v>1</v>
      </c>
      <c r="D39" s="114" t="s">
        <v>90</v>
      </c>
      <c r="E39" s="24"/>
      <c r="F39" s="133">
        <v>0.75</v>
      </c>
      <c r="G39" s="145">
        <v>0.79166666666666663</v>
      </c>
      <c r="H39" s="27" t="s">
        <v>133</v>
      </c>
      <c r="I39" s="36"/>
      <c r="J39" s="15">
        <f t="shared" si="11"/>
        <v>0</v>
      </c>
      <c r="K39" s="15"/>
      <c r="L39" s="79"/>
      <c r="M39" s="65"/>
      <c r="N39" s="65"/>
      <c r="O39" s="66"/>
      <c r="P39" s="67"/>
      <c r="Q39" s="80"/>
    </row>
    <row r="40" spans="1:17" x14ac:dyDescent="0.25">
      <c r="A40" s="53">
        <f t="shared" si="10"/>
        <v>0</v>
      </c>
      <c r="B40" s="21"/>
      <c r="C40" s="118"/>
      <c r="D40" s="35"/>
      <c r="E40" s="24"/>
      <c r="F40" s="133"/>
      <c r="G40" s="134"/>
      <c r="H40" s="29"/>
      <c r="I40" s="29"/>
      <c r="J40" s="15">
        <f t="shared" si="11"/>
        <v>0</v>
      </c>
      <c r="K40" s="15">
        <f>IF(D40="FTG Pfungstadt",1,IF(D40="AC Altrip",2,IF(D40="AC Mutterstadt II",3,IF(D40="KSV Grünstadt II",4,IF(D40="TSG Hassloch",5,IF(D40="KSC 07 Schifferstadt II",6,IF(D40="AV 03 Speyer II",7,IF(D40="KSV Langen II",8,IF(D40="KG Kinds./Rod.",9,IF(D40="VFL Rodalben",10,IF(D40="TSG Kaiserslautern",11,IF(D40="AC Weisenau",12,IF(D40="ASC Zeilsheim",13,IF(D40="KSV Worms",14,IF(D40="KTH Ehrang",15,IF(D40="AC Heros Wemmetsweiler",16,IF(D40="AC Altrip II",17,IF(D40="KSV Hostenbach",18,))))))))))))))))))</f>
        <v>0</v>
      </c>
      <c r="L40" s="81"/>
      <c r="M40" s="62" t="s">
        <v>1</v>
      </c>
      <c r="N40" s="62"/>
      <c r="O40" s="63">
        <f>IF(L40&gt;N40,2,0)</f>
        <v>0</v>
      </c>
      <c r="P40" s="64" t="s">
        <v>1</v>
      </c>
      <c r="Q40" s="82">
        <f>IF(L40&lt;N40,2,0)</f>
        <v>0</v>
      </c>
    </row>
    <row r="41" spans="1:17" ht="13.8" thickBot="1" x14ac:dyDescent="0.3">
      <c r="A41" s="15"/>
      <c r="B41" s="21"/>
      <c r="C41" s="118"/>
      <c r="D41" s="35"/>
      <c r="E41" s="24"/>
      <c r="F41" s="133"/>
      <c r="G41" s="134"/>
      <c r="H41" s="27"/>
      <c r="I41" s="27"/>
      <c r="J41" s="15">
        <f t="shared" si="11"/>
        <v>0</v>
      </c>
      <c r="K41" s="15">
        <f>IF(D41="FTG Pfungstadt",1,IF(D41="AC Altrip",2,IF(D41="AC Mutterstadt II",3,IF(D41="KSV Grünstadt II",4,IF(D41="TSG Hassloch",5,IF(D41="KSC 07 Schifferstadt II",6,IF(D41="AV 03 Speyer II",7,IF(D41="KSV Langen II",8,IF(D41="KG Kinds./Rod.",9,IF(D41="VFL Rodalben",10,IF(D41="TSG Kaiserslautern",11,IF(D41="AC Weisenau",12,IF(D41="ASC Zeilsheim",13,IF(D41="KSV Worms",14,IF(D41="KTH Ehrang",15,IF(D41="AC Heros Wemmetsweiler",16,IF(D41="AC Altrip II",17,IF(D41="KSV Hostenbach",18,))))))))))))))))))</f>
        <v>0</v>
      </c>
      <c r="L41" s="83"/>
      <c r="M41" s="72"/>
      <c r="N41" s="72"/>
      <c r="O41" s="73"/>
      <c r="P41" s="74"/>
      <c r="Q41" s="84"/>
    </row>
    <row r="42" spans="1:17" ht="15.6" x14ac:dyDescent="0.3">
      <c r="A42" s="8" t="s">
        <v>47</v>
      </c>
      <c r="B42" s="122"/>
      <c r="C42" s="117"/>
      <c r="D42" s="116" t="s">
        <v>111</v>
      </c>
      <c r="E42" s="9"/>
      <c r="F42" s="138"/>
      <c r="G42" s="139"/>
      <c r="H42" s="34"/>
      <c r="I42" s="34"/>
      <c r="J42" s="19"/>
      <c r="K42" s="19"/>
      <c r="L42" s="161" t="s">
        <v>47</v>
      </c>
      <c r="M42" s="162"/>
      <c r="N42" s="162"/>
      <c r="O42" s="162"/>
      <c r="P42" s="162"/>
      <c r="Q42" s="163"/>
    </row>
    <row r="43" spans="1:17" ht="14.4" thickBot="1" x14ac:dyDescent="0.3">
      <c r="A43" s="15"/>
      <c r="B43" s="18" t="s">
        <v>35</v>
      </c>
      <c r="C43" s="17" t="s">
        <v>1</v>
      </c>
      <c r="D43" s="18" t="s">
        <v>36</v>
      </c>
      <c r="E43" s="19"/>
      <c r="F43" s="20" t="s">
        <v>37</v>
      </c>
      <c r="G43" s="20" t="s">
        <v>38</v>
      </c>
      <c r="H43" s="20" t="s">
        <v>39</v>
      </c>
      <c r="I43" s="20" t="s">
        <v>40</v>
      </c>
      <c r="J43" s="56"/>
      <c r="K43" s="56"/>
      <c r="L43" s="68"/>
      <c r="M43" s="69"/>
      <c r="N43" s="69"/>
      <c r="O43" s="70"/>
      <c r="P43" s="75"/>
      <c r="Q43" s="76"/>
    </row>
    <row r="44" spans="1:17" x14ac:dyDescent="0.25">
      <c r="A44" s="53">
        <f t="shared" ref="A44:A46" si="12">IF(B44="FTG Pfungstadt",1,IF(B44="AC Altrip",2,IF(B44="AC Mutterstadt II",3,IF(B44="KSV Grünstadt II",4,IF(B44="TSG Hassloch",5,IF(B44="KSC 07 Schifferstadt II",6,IF(B44="AV 03 Speyer II",7,IF(B44="KSV Langen II",8,IF(B44="KG Kinds./Rod.",9,IF(B44="VFL Rodalben",10,IF(B44="TSG Kaiserslautern",11,IF(B44="AC Weisenau",12,IF(B44="ASC Zeilsheim",13,IF(B44="KSV Worms",14,IF(B44="KTH Ehrang",15,IF(B44="AC Heros Wemmetsweiler",16,IF(B44="AC Altrip II",17,IF(B44="KSV Hostenbach",18,))))))))))))))))))</f>
        <v>0</v>
      </c>
      <c r="B44" s="21"/>
      <c r="C44" s="118"/>
      <c r="D44" s="35"/>
      <c r="E44" s="28"/>
      <c r="F44" s="133"/>
      <c r="G44" s="134"/>
      <c r="H44" s="27"/>
      <c r="I44" s="27"/>
      <c r="J44" s="15">
        <f t="shared" ref="J44:J47" si="13">IF(B44="FTG Pfungstadt",1,IF(B44="AC Altrip",2,IF(B44="AC Mutterstadt II",3,IF(B44="KSV Grünstadt II",4,IF(B44="TSG Hassloch",5,IF(B44="KSC 07 Schifferstadt II",6,IF(B44="AV 03 Speyer II",7,IF(B44="KSV Langen II",8,IF(B44="KG Kinds./Rod.",9,IF(B44="KG Kindsbach/Rodalben",10,IF(B44="TSG Kaiserslautern",11,IF(B44="AC Weisenau",12,IF(B44="ASC Zeilsheim",13,IF(B44="KG Worms/Laubenheim",14,IF(B44="KTH Ehrang II",19,IF(B44="AC Heros Wemmetsweiler",16,IF(B44="AC Altrip II",17,IF(B44="KSV Hostenbach",18,))))))))))))))))))</f>
        <v>0</v>
      </c>
      <c r="K44" s="15">
        <f>IF(D44="FTG Pfungstadt",1,IF(D44="AC Altrip",2,IF(D44="AC Mutterstadt II",3,IF(D44="KSV Grünstadt II",4,IF(D44="TSG Hassloch",5,IF(D44="KSC 07 Schifferstadt II",6,IF(D44="AV 03 Speyer II",7,IF(D44="KSV Langen II",8,IF(D44="KG Kinds./Rod.",9,IF(D44="VFL Rodalben",10,IF(D44="TSG Kaiserslautern",11,IF(D44="AC Weisenau",12,IF(D44="ASC Zeilsheim",13,IF(D44="KSV Worms",14,IF(D44="KTH Ehrang",15,IF(D44="AC Heros Wemmetsweiler",16,IF(D44="AC Altrip II",17,IF(D44="KSV Hostenbach",18,))))))))))))))))))</f>
        <v>0</v>
      </c>
      <c r="L44" s="79"/>
      <c r="M44" s="65" t="s">
        <v>1</v>
      </c>
      <c r="N44" s="65"/>
      <c r="O44" s="66">
        <f>IF(L44&gt;N44,2,0)</f>
        <v>0</v>
      </c>
      <c r="P44" s="67" t="s">
        <v>1</v>
      </c>
      <c r="Q44" s="80">
        <f>IF(L44&lt;N44,2,0)</f>
        <v>0</v>
      </c>
    </row>
    <row r="45" spans="1:17" x14ac:dyDescent="0.25">
      <c r="A45" s="53"/>
      <c r="B45" s="21"/>
      <c r="C45" s="118"/>
      <c r="D45" s="35"/>
      <c r="E45" s="28"/>
      <c r="F45" s="133"/>
      <c r="G45" s="134"/>
      <c r="H45" s="27"/>
      <c r="I45" s="36"/>
      <c r="J45" s="15">
        <f t="shared" si="13"/>
        <v>0</v>
      </c>
      <c r="K45" s="15"/>
      <c r="L45" s="79"/>
      <c r="M45" s="65"/>
      <c r="N45" s="65"/>
      <c r="O45" s="66"/>
      <c r="P45" s="67"/>
      <c r="Q45" s="80"/>
    </row>
    <row r="46" spans="1:17" x14ac:dyDescent="0.25">
      <c r="A46" s="53">
        <f t="shared" si="12"/>
        <v>0</v>
      </c>
      <c r="B46" s="21"/>
      <c r="C46" s="118"/>
      <c r="D46" s="35"/>
      <c r="E46" s="28"/>
      <c r="F46" s="133"/>
      <c r="G46" s="134"/>
      <c r="H46" s="27"/>
      <c r="I46" s="27"/>
      <c r="J46" s="15">
        <f t="shared" si="13"/>
        <v>0</v>
      </c>
      <c r="K46" s="15">
        <f>IF(D46="FTG Pfungstadt",1,IF(D46="AC Altrip",2,IF(D46="AC Mutterstadt II",3,IF(D46="KSV Grünstadt II",4,IF(D46="TSG Hassloch",5,IF(D46="KSC 07 Schifferstadt II",6,IF(D46="AV 03 Speyer II",7,IF(D46="KSV Langen II",8,IF(D46="KG Kinds./Rod.",9,IF(D46="VFL Rodalben",10,IF(D46="TSG Kaiserslautern",11,IF(D46="AC Weisenau",12,IF(D46="ASC Zeilsheim",13,IF(D46="KSV Worms",14,IF(D46="KTH Ehrang",15,IF(D46="AC Heros Wemmetsweiler",16,IF(D46="AC Altrip II",17,IF(D46="KSV Hostenbach",18,))))))))))))))))))</f>
        <v>0</v>
      </c>
      <c r="L46" s="81"/>
      <c r="M46" s="62" t="s">
        <v>1</v>
      </c>
      <c r="N46" s="62"/>
      <c r="O46" s="63">
        <f>IF(L46&gt;N46,2,0)</f>
        <v>0</v>
      </c>
      <c r="P46" s="64" t="s">
        <v>1</v>
      </c>
      <c r="Q46" s="82">
        <f>IF(L46&lt;N46,2,0)</f>
        <v>0</v>
      </c>
    </row>
    <row r="47" spans="1:17" x14ac:dyDescent="0.25">
      <c r="A47" s="15"/>
      <c r="B47" s="21"/>
      <c r="C47" s="118"/>
      <c r="D47" s="35"/>
      <c r="E47" s="28"/>
      <c r="F47" s="133"/>
      <c r="G47" s="134"/>
      <c r="H47" s="29"/>
      <c r="I47" s="29"/>
      <c r="J47" s="15">
        <f t="shared" si="13"/>
        <v>0</v>
      </c>
      <c r="K47" s="15">
        <f>IF(D47="FTG Pfungstadt",1,IF(D47="AC Altrip",2,IF(D47="AC Mutterstadt II",3,IF(D47="KSV Grünstadt II",4,IF(D47="TSG Hassloch",5,IF(D47="KSC 07 Schifferstadt II",6,IF(D47="AV 03 Speyer II",7,IF(D47="KSV Langen II",8,IF(D47="KG Kinds./Rod.",9,IF(D47="VFL Rodalben",10,IF(D47="TSG Kaiserslautern",11,IF(D47="AC Weisenau",12,IF(D47="ASC Zeilsheim",13,IF(D47="KSV Worms",14,IF(D47="KTH Ehrang",15,IF(D47="AC Heros Wemmetsweiler",16,IF(D47="AC Altrip II",17,IF(D47="KSV Hostenbach",18,))))))))))))))))))</f>
        <v>0</v>
      </c>
      <c r="L47" s="83"/>
      <c r="M47" s="72"/>
      <c r="N47" s="72"/>
      <c r="O47" s="73"/>
      <c r="P47" s="74"/>
      <c r="Q47" s="84"/>
    </row>
    <row r="48" spans="1:17" ht="15.6" hidden="1" x14ac:dyDescent="0.3">
      <c r="A48" s="8" t="s">
        <v>48</v>
      </c>
      <c r="B48" s="122"/>
      <c r="C48" s="117"/>
      <c r="D48" s="10">
        <f>Auslosung_OL_2122!L6</f>
        <v>44618</v>
      </c>
      <c r="E48" s="9"/>
      <c r="F48" s="32"/>
      <c r="G48" s="33"/>
      <c r="H48" s="34"/>
      <c r="I48" s="34"/>
      <c r="J48" s="19"/>
      <c r="K48" s="19"/>
      <c r="L48" s="161" t="s">
        <v>48</v>
      </c>
      <c r="M48" s="162"/>
      <c r="N48" s="162"/>
      <c r="O48" s="162"/>
      <c r="P48" s="162"/>
      <c r="Q48" s="163"/>
    </row>
    <row r="49" spans="1:17" ht="14.4" hidden="1" thickBot="1" x14ac:dyDescent="0.3">
      <c r="A49" s="15"/>
      <c r="B49" s="18" t="s">
        <v>35</v>
      </c>
      <c r="C49" s="17" t="s">
        <v>1</v>
      </c>
      <c r="D49" s="18" t="s">
        <v>36</v>
      </c>
      <c r="E49" s="19"/>
      <c r="F49" s="20" t="s">
        <v>37</v>
      </c>
      <c r="G49" s="20" t="s">
        <v>38</v>
      </c>
      <c r="H49" s="20" t="s">
        <v>39</v>
      </c>
      <c r="I49" s="20" t="s">
        <v>40</v>
      </c>
      <c r="J49" s="56"/>
      <c r="K49" s="56"/>
      <c r="L49" s="68"/>
      <c r="M49" s="69"/>
      <c r="N49" s="69"/>
      <c r="O49" s="70"/>
      <c r="P49" s="75"/>
      <c r="Q49" s="76"/>
    </row>
    <row r="50" spans="1:17" hidden="1" x14ac:dyDescent="0.25">
      <c r="A50" s="53">
        <f t="shared" ref="A50:A51" si="14">IF(B50="FTG Pfungstadt",1,IF(B50="AC Altrip",2,IF(B50="AC Mutterstadt II",3,IF(B50="KSV Grünstadt II",4,IF(B50="TSG Hassloch",5,IF(B50="KSC 07 Schifferstadt II",6,IF(B50="AV 03 Speyer II",7,IF(B50="KSV Langen II",8,IF(B50="KG Kinds./Rod.",9,IF(B50="VFL Rodalben",10,IF(B50="TSG Kaiserslautern",11,IF(B50="AC Weisenau",12,IF(B50="ASC Zeilsheim",13,IF(B50="KSV Worms",14,IF(B50="KTH Ehrang",15,IF(B50="AC Heros Wemmetsweiler",16,IF(B50="AC Altrip II",17,IF(B50="KSV Hostenbach",18,))))))))))))))))))</f>
        <v>0</v>
      </c>
      <c r="B50" s="21"/>
      <c r="C50" s="22"/>
      <c r="D50" s="176"/>
      <c r="E50" s="177"/>
      <c r="F50" s="25" t="e">
        <f>VLOOKUP(J50,Wiegezeiten!$B$4:$E$21,3,FALSE)</f>
        <v>#N/A</v>
      </c>
      <c r="G50" s="26" t="e">
        <f>VLOOKUP(J50,Wiegezeiten!$B$4:$E$21,4,FALSE)</f>
        <v>#N/A</v>
      </c>
      <c r="H50" s="29"/>
      <c r="I50" s="29"/>
      <c r="J50" s="15">
        <f t="shared" ref="J50:J52" si="15">IF(B50="FTG Pfungstadt",1,IF(B50="AC Altrip",2,IF(B50="AC Mutterstadt II",3,IF(B50="KSV Grünstadt II",4,IF(B50="TSG Hassloch",5,IF(B50="KSC 07 Schifferstadt II",6,IF(B50="AV 03 Speyer II",7,IF(B50="KSV Langen II",8,IF(B50="KG Kinds./Rod.",9,IF(B50="VFL Rodalben",10,IF(B50="TSG Kaiserslautern",11,IF(B50="AC Weisenau",12,IF(B50="ASC Zeilsheim",13,IF(B50="KSV Worms",14,IF(B50="KTH Ehrang II",19,IF(B50="AC Heros Wemmetsweiler",16,IF(B50="AC Altrip II",17,IF(B50="KSV Hostenbach",18,))))))))))))))))))</f>
        <v>0</v>
      </c>
      <c r="K50" s="15">
        <f>IF(D50="FTG Pfungstadt",1,IF(D50="AC Altrip",2,IF(D50="AC Mutterstadt II",3,IF(D50="KSV Grünstadt II",4,IF(D50="TSG Hassloch",5,IF(D50="KSC 07 Schifferstadt II",6,IF(D50="AV 03 Speyer II",7,IF(D50="KSV Langen II",8,IF(D50="KG Kinds./Rod.",9,IF(D50="VFL Rodalben",10,IF(D50="TSG Kaiserslautern",11,IF(D50="AC Weisenau",12,IF(D50="ASC Zeilsheim",13,IF(D50="KSV Worms",14,IF(D50="KTH Ehrang",15,IF(D50="AC Heros Wemmetsweiler",16,IF(D50="AC Altrip II",17,IF(D50="KSV Hostenbach",18,))))))))))))))))))</f>
        <v>0</v>
      </c>
      <c r="L50" s="79"/>
      <c r="M50" s="65" t="s">
        <v>1</v>
      </c>
      <c r="N50" s="65"/>
      <c r="O50" s="66">
        <f>IF(L50&gt;N50,2,0)</f>
        <v>0</v>
      </c>
      <c r="P50" s="67" t="s">
        <v>1</v>
      </c>
      <c r="Q50" s="80">
        <f>IF(L50&lt;N50,2,0)</f>
        <v>0</v>
      </c>
    </row>
    <row r="51" spans="1:17" hidden="1" x14ac:dyDescent="0.25">
      <c r="A51" s="53">
        <f t="shared" si="14"/>
        <v>0</v>
      </c>
      <c r="B51" s="21"/>
      <c r="C51" s="22"/>
      <c r="D51" s="176"/>
      <c r="E51" s="177"/>
      <c r="F51" s="25" t="e">
        <f>VLOOKUP(J51,Wiegezeiten!$B$4:$E$21,3,FALSE)</f>
        <v>#N/A</v>
      </c>
      <c r="G51" s="26" t="e">
        <f>VLOOKUP(J51,Wiegezeiten!$B$4:$E$21,4,FALSE)</f>
        <v>#N/A</v>
      </c>
      <c r="H51" s="27"/>
      <c r="I51" s="27"/>
      <c r="J51" s="15">
        <f t="shared" si="15"/>
        <v>0</v>
      </c>
      <c r="K51" s="15">
        <f>IF(D51="FTG Pfungstadt",1,IF(D51="AC Altrip",2,IF(D51="AC Mutterstadt II",3,IF(D51="KSV Grünstadt II",4,IF(D51="TSG Hassloch",5,IF(D51="KSC 07 Schifferstadt II",6,IF(D51="AV 03 Speyer II",7,IF(D51="KSV Langen II",8,IF(D51="KG Kinds./Rod.",9,IF(D51="VFL Rodalben",10,IF(D51="TSG Kaiserslautern",11,IF(D51="AC Weisenau",12,IF(D51="ASC Zeilsheim",13,IF(D51="KSV Worms",14,IF(D51="KTH Ehrang",15,IF(D51="AC Heros Wemmetsweiler",16,IF(D51="AC Altrip II",17,IF(D51="KSV Hostenbach",18,))))))))))))))))))</f>
        <v>0</v>
      </c>
      <c r="L51" s="81"/>
      <c r="M51" s="62" t="s">
        <v>1</v>
      </c>
      <c r="N51" s="62"/>
      <c r="O51" s="63">
        <f>IF(L51&gt;N51,2,0)</f>
        <v>0</v>
      </c>
      <c r="P51" s="64" t="s">
        <v>1</v>
      </c>
      <c r="Q51" s="82">
        <f>IF(L51&lt;N51,2,0)</f>
        <v>0</v>
      </c>
    </row>
    <row r="52" spans="1:17" ht="13.8" hidden="1" thickBot="1" x14ac:dyDescent="0.3">
      <c r="A52" s="15"/>
      <c r="B52" s="21"/>
      <c r="C52" s="22"/>
      <c r="D52" s="176"/>
      <c r="E52" s="177"/>
      <c r="F52" s="25" t="e">
        <f>VLOOKUP(J52,Wiegezeiten!$B$4:$E$21,3,FALSE)</f>
        <v>#N/A</v>
      </c>
      <c r="G52" s="26" t="e">
        <f>VLOOKUP(J52,Wiegezeiten!$B$4:$E$21,4,FALSE)</f>
        <v>#N/A</v>
      </c>
      <c r="H52" s="27"/>
      <c r="I52" s="27"/>
      <c r="J52" s="15">
        <f t="shared" si="15"/>
        <v>0</v>
      </c>
      <c r="K52" s="15">
        <f>IF(D52="FTG Pfungstadt",1,IF(D52="AC Altrip",2,IF(D52="AC Mutterstadt II",3,IF(D52="KSV Grünstadt II",4,IF(D52="TSG Hassloch",5,IF(D52="KSC 07 Schifferstadt II",6,IF(D52="AV 03 Speyer II",7,IF(D52="KSV Langen II",8,IF(D52="KG Kinds./Rod.",9,IF(D52="VFL Rodalben",10,IF(D52="TSG Kaiserslautern",11,IF(D52="AC Weisenau",12,IF(D52="ASC Zeilsheim",13,IF(D52="KSV Worms",14,IF(D52="KTH Ehrang",15,IF(D52="AC Heros Wemmetsweiler",16,IF(D52="AC Altrip II",17,IF(D52="KSV Hostenbach",18,))))))))))))))))))</f>
        <v>0</v>
      </c>
      <c r="L52" s="83"/>
      <c r="M52" s="72"/>
      <c r="N52" s="72"/>
      <c r="O52" s="73"/>
      <c r="P52" s="74"/>
      <c r="Q52" s="84"/>
    </row>
    <row r="53" spans="1:17" ht="15.6" hidden="1" x14ac:dyDescent="0.3">
      <c r="A53" s="8" t="s">
        <v>49</v>
      </c>
      <c r="B53" s="122"/>
      <c r="C53" s="117"/>
      <c r="D53" s="10">
        <f>Auslosung_OL_2122!P6</f>
        <v>44632</v>
      </c>
      <c r="E53" s="9"/>
      <c r="F53" s="32"/>
      <c r="G53" s="33"/>
      <c r="H53" s="34"/>
      <c r="I53" s="34"/>
      <c r="J53" s="19"/>
      <c r="K53" s="19"/>
      <c r="L53" s="161" t="s">
        <v>49</v>
      </c>
      <c r="M53" s="162"/>
      <c r="N53" s="162"/>
      <c r="O53" s="162"/>
      <c r="P53" s="162"/>
      <c r="Q53" s="163"/>
    </row>
    <row r="54" spans="1:17" ht="14.4" hidden="1" thickBot="1" x14ac:dyDescent="0.3">
      <c r="A54" s="15"/>
      <c r="B54" s="18" t="s">
        <v>35</v>
      </c>
      <c r="C54" s="17" t="s">
        <v>1</v>
      </c>
      <c r="D54" s="18" t="s">
        <v>36</v>
      </c>
      <c r="E54" s="19"/>
      <c r="F54" s="20" t="s">
        <v>37</v>
      </c>
      <c r="G54" s="20" t="s">
        <v>38</v>
      </c>
      <c r="H54" s="20" t="s">
        <v>39</v>
      </c>
      <c r="I54" s="20" t="s">
        <v>40</v>
      </c>
      <c r="J54" s="56"/>
      <c r="K54" s="56"/>
      <c r="L54" s="68"/>
      <c r="M54" s="69"/>
      <c r="N54" s="69"/>
      <c r="O54" s="70"/>
      <c r="P54" s="75"/>
      <c r="Q54" s="76"/>
    </row>
    <row r="55" spans="1:17" hidden="1" x14ac:dyDescent="0.25">
      <c r="A55" s="53">
        <f t="shared" ref="A55:A56" si="16">IF(B55="FTG Pfungstadt",1,IF(B55="AC Altrip",2,IF(B55="AC Mutterstadt II",3,IF(B55="KSV Grünstadt II",4,IF(B55="TSG Hassloch",5,IF(B55="KSC 07 Schifferstadt II",6,IF(B55="AV 03 Speyer II",7,IF(B55="KSV Langen II",8,IF(B55="KG Kinds./Rod.",9,IF(B55="VFL Rodalben",10,IF(B55="TSG Kaiserslautern",11,IF(B55="AC Weisenau",12,IF(B55="ASC Zeilsheim",13,IF(B55="KSV Worms",14,IF(B55="KTH Ehrang",15,IF(B55="AC Heros Wemmetsweiler",16,IF(B55="AC Altrip II",17,IF(B55="KSV Hostenbach",18,))))))))))))))))))</f>
        <v>0</v>
      </c>
      <c r="B55" s="21"/>
      <c r="C55" s="22"/>
      <c r="D55" s="173"/>
      <c r="E55" s="174"/>
      <c r="F55" s="25" t="e">
        <f>VLOOKUP(J55,Wiegezeiten!$B$4:$E$21,3,FALSE)</f>
        <v>#N/A</v>
      </c>
      <c r="G55" s="26" t="e">
        <f>VLOOKUP(J55,Wiegezeiten!$B$4:$E$21,4,FALSE)</f>
        <v>#N/A</v>
      </c>
      <c r="H55" s="27"/>
      <c r="I55" s="27"/>
      <c r="J55" s="15">
        <f t="shared" ref="J55:J57" si="17">IF(B55="FTG Pfungstadt",1,IF(B55="AC Altrip",2,IF(B55="AC Mutterstadt II",3,IF(B55="KSV Grünstadt II",4,IF(B55="TSG Hassloch",5,IF(B55="KSC 07 Schifferstadt II",6,IF(B55="AV 03 Speyer II",7,IF(B55="KSV Langen II",8,IF(B55="KG Kinds./Rod.",9,IF(B55="VFL Rodalben",10,IF(B55="TSG Kaiserslautern",11,IF(B55="AC Weisenau",12,IF(B55="ASC Zeilsheim",13,IF(B55="KSV Worms",14,IF(B55="KTH Ehrang II",19,IF(B55="AC Heros Wemmetsweiler",16,IF(B55="AC Altrip II",17,IF(B55="KSV Hostenbach",18,))))))))))))))))))</f>
        <v>0</v>
      </c>
      <c r="K55" s="15">
        <f>IF(D55="FTG Pfungstadt",1,IF(D55="AC Altrip",2,IF(D55="AC Mutterstadt II",3,IF(D55="KSV Grünstadt II",4,IF(D55="TSG Hassloch",5,IF(D55="KSC 07 Schifferstadt II",6,IF(D55="AV 03 Speyer II",7,IF(D55="KSV Langen II",8,IF(D55="KG Kinds./Rod.",9,IF(D55="VFL Rodalben",10,IF(D55="TSG Kaiserslautern",11,IF(D55="AC Weisenau",12,IF(D55="ASC Zeilsheim",13,IF(D55="KSV Worms",14,IF(D55="KTH Ehrang",15,IF(D55="AC Heros Wemmetsweiler",16,IF(D55="AC Altrip II",17,IF(D55="KSV Hostenbach",18,))))))))))))))))))</f>
        <v>0</v>
      </c>
      <c r="L55" s="79"/>
      <c r="M55" s="65" t="s">
        <v>1</v>
      </c>
      <c r="N55" s="65"/>
      <c r="O55" s="66">
        <f>IF(L55&gt;N55,2,0)</f>
        <v>0</v>
      </c>
      <c r="P55" s="67" t="s">
        <v>1</v>
      </c>
      <c r="Q55" s="80">
        <f>IF(L55&lt;N55,2,0)</f>
        <v>0</v>
      </c>
    </row>
    <row r="56" spans="1:17" hidden="1" x14ac:dyDescent="0.25">
      <c r="A56" s="53">
        <f t="shared" si="16"/>
        <v>0</v>
      </c>
      <c r="B56" s="21"/>
      <c r="C56" s="22"/>
      <c r="D56" s="173"/>
      <c r="E56" s="174"/>
      <c r="F56" s="25" t="e">
        <f>VLOOKUP(J56,Wiegezeiten!$B$4:$E$21,3,FALSE)</f>
        <v>#N/A</v>
      </c>
      <c r="G56" s="26" t="e">
        <f>VLOOKUP(J56,Wiegezeiten!$B$4:$E$21,4,FALSE)</f>
        <v>#N/A</v>
      </c>
      <c r="H56" s="29"/>
      <c r="I56" s="36"/>
      <c r="J56" s="15">
        <f t="shared" si="17"/>
        <v>0</v>
      </c>
      <c r="K56" s="15">
        <f>IF(D56="FTG Pfungstadt",1,IF(D56="AC Altrip",2,IF(D56="AC Mutterstadt II",3,IF(D56="KSV Grünstadt II",4,IF(D56="TSG Hassloch",5,IF(D56="KSC 07 Schifferstadt II",6,IF(D56="AV 03 Speyer II",7,IF(D56="KSV Langen II",8,IF(D56="KG Kinds./Rod.",9,IF(D56="VFL Rodalben",10,IF(D56="TSG Kaiserslautern",11,IF(D56="AC Weisenau",12,IF(D56="ASC Zeilsheim",13,IF(D56="KSV Worms",14,IF(D56="KTH Ehrang",15,IF(D56="AC Heros Wemmetsweiler",16,IF(D56="AC Altrip II",17,IF(D56="KSV Hostenbach",18,))))))))))))))))))</f>
        <v>0</v>
      </c>
      <c r="L56" s="81"/>
      <c r="M56" s="62" t="s">
        <v>1</v>
      </c>
      <c r="N56" s="62"/>
      <c r="O56" s="63">
        <f>IF(L56&gt;N56,2,0)</f>
        <v>0</v>
      </c>
      <c r="P56" s="64" t="s">
        <v>1</v>
      </c>
      <c r="Q56" s="82">
        <f>IF(L56&lt;N56,2,0)</f>
        <v>0</v>
      </c>
    </row>
    <row r="57" spans="1:17" ht="13.8" hidden="1" thickBot="1" x14ac:dyDescent="0.3">
      <c r="A57" s="15"/>
      <c r="B57" s="21"/>
      <c r="C57" s="22"/>
      <c r="D57" s="173"/>
      <c r="E57" s="174"/>
      <c r="F57" s="25" t="e">
        <f>VLOOKUP(J57,Wiegezeiten!$B$4:$E$21,3,FALSE)</f>
        <v>#N/A</v>
      </c>
      <c r="G57" s="26" t="e">
        <f>VLOOKUP(J57,Wiegezeiten!$B$4:$E$21,4,FALSE)</f>
        <v>#N/A</v>
      </c>
      <c r="H57" s="27"/>
      <c r="I57" s="27"/>
      <c r="J57" s="15">
        <f t="shared" si="17"/>
        <v>0</v>
      </c>
      <c r="K57" s="15">
        <f>IF(D57="FTG Pfungstadt",1,IF(D57="AC Altrip",2,IF(D57="AC Mutterstadt II",3,IF(D57="KSV Grünstadt II",4,IF(D57="TSG Hassloch",5,IF(D57="KSC 07 Schifferstadt II",6,IF(D57="AV 03 Speyer II",7,IF(D57="KSV Langen II",8,IF(D57="KG Kinds./Rod.",9,IF(D57="VFL Rodalben",10,IF(D57="TSG Kaiserslautern",11,IF(D57="AC Weisenau",12,IF(D57="ASC Zeilsheim",13,IF(D57="KSV Worms",14,IF(D57="KTH Ehrang",15,IF(D57="AC Heros Wemmetsweiler",16,IF(D57="AC Altrip II",17,IF(D57="KSV Hostenbach",18,))))))))))))))))))</f>
        <v>0</v>
      </c>
      <c r="L57" s="83"/>
      <c r="M57" s="72"/>
      <c r="N57" s="72"/>
      <c r="O57" s="73"/>
      <c r="P57" s="74"/>
      <c r="Q57" s="84"/>
    </row>
    <row r="58" spans="1:17" ht="15.6" hidden="1" x14ac:dyDescent="0.3">
      <c r="A58" s="8" t="s">
        <v>50</v>
      </c>
      <c r="B58" s="122"/>
      <c r="C58" s="117"/>
      <c r="D58" s="10">
        <f>Auslosung_OL_2122!T6</f>
        <v>44646</v>
      </c>
      <c r="E58" s="9"/>
      <c r="F58" s="32"/>
      <c r="G58" s="33"/>
      <c r="H58" s="34"/>
      <c r="I58" s="34"/>
      <c r="J58" s="19"/>
      <c r="K58" s="19"/>
      <c r="L58" s="161" t="s">
        <v>50</v>
      </c>
      <c r="M58" s="162"/>
      <c r="N58" s="162"/>
      <c r="O58" s="162"/>
      <c r="P58" s="162"/>
      <c r="Q58" s="163"/>
    </row>
    <row r="59" spans="1:17" ht="14.4" hidden="1" thickBot="1" x14ac:dyDescent="0.3">
      <c r="A59" s="15"/>
      <c r="B59" s="18" t="s">
        <v>35</v>
      </c>
      <c r="C59" s="17" t="s">
        <v>1</v>
      </c>
      <c r="D59" s="18" t="s">
        <v>36</v>
      </c>
      <c r="E59" s="19"/>
      <c r="F59" s="20" t="s">
        <v>37</v>
      </c>
      <c r="G59" s="20" t="s">
        <v>38</v>
      </c>
      <c r="H59" s="20" t="s">
        <v>39</v>
      </c>
      <c r="I59" s="20" t="s">
        <v>40</v>
      </c>
      <c r="J59" s="56"/>
      <c r="K59" s="56"/>
      <c r="L59" s="68"/>
      <c r="M59" s="69"/>
      <c r="N59" s="69"/>
      <c r="O59" s="70"/>
      <c r="P59" s="78"/>
      <c r="Q59" s="76"/>
    </row>
    <row r="60" spans="1:17" hidden="1" x14ac:dyDescent="0.25">
      <c r="A60" s="53">
        <f t="shared" ref="A60:A61" si="18">IF(B60="FTG Pfungstadt",1,IF(B60="AC Altrip",2,IF(B60="AC Mutterstadt II",3,IF(B60="KSV Grünstadt II",4,IF(B60="TSG Hassloch",5,IF(B60="KSC 07 Schifferstadt II",6,IF(B60="AV 03 Speyer II",7,IF(B60="KSV Langen II",8,IF(B60="KG Kinds./Rod.",9,IF(B60="VFL Rodalben",10,IF(B60="TSG Kaiserslautern",11,IF(B60="AC Weisenau",12,IF(B60="ASC Zeilsheim",13,IF(B60="KSV Worms",14,IF(B60="KTH Ehrang",15,IF(B60="AC Heros Wemmetsweiler",16,IF(B60="AC Altrip II",17,IF(B60="KSV Hostenbach",18,))))))))))))))))))</f>
        <v>0</v>
      </c>
      <c r="B60" s="21"/>
      <c r="C60" s="22"/>
      <c r="D60" s="173"/>
      <c r="E60" s="174"/>
      <c r="F60" s="25" t="e">
        <f>VLOOKUP(J60,Wiegezeiten!$B$4:$E$22,3,FALSE)</f>
        <v>#N/A</v>
      </c>
      <c r="G60" s="26" t="e">
        <f>VLOOKUP(J60,Wiegezeiten!$B$4:$E$22,4,FALSE)</f>
        <v>#N/A</v>
      </c>
      <c r="H60" s="26"/>
      <c r="I60" s="27"/>
      <c r="J60" s="15">
        <f t="shared" ref="J60:J62" si="19">IF(B60="FTG Pfungstadt",1,IF(B60="AC Altrip",2,IF(B60="AC Mutterstadt II",3,IF(B60="KSV Grünstadt II",4,IF(B60="TSG Hassloch",5,IF(B60="KSC 07 Schifferstadt II",6,IF(B60="AV 03 Speyer II",7,IF(B60="KSV Langen II",8,IF(B60="KG Kinds./Rod.",9,IF(B60="VFL Rodalben",10,IF(B60="TSG Kaiserslautern",11,IF(B60="AC Weisenau",12,IF(B60="ASC Zeilsheim",13,IF(B60="KSV Worms",14,IF(B60="KTH Ehrang II",19,IF(B60="AC Heros Wemmetsweiler",16,IF(B60="AC Altrip II",17,IF(B60="KSV Hostenbach",18,))))))))))))))))))</f>
        <v>0</v>
      </c>
      <c r="K60" s="15">
        <f>IF(D60="FTG Pfungstadt",1,IF(D60="AC Altrip",2,IF(D60="AC Mutterstadt II",3,IF(D60="KSV Grünstadt II",4,IF(D60="TSG Hassloch",5,IF(D60="KSC 07 Schifferstadt II",6,IF(D60="AV 03 Speyer II",7,IF(D60="KSV Langen II",8,IF(D60="KG Kinds./Rod.",9,IF(D60="VFL Rodalben",10,IF(D60="TSG Kaiserslautern",11,IF(D60="AC Weisenau",12,IF(D60="ASC Zeilsheim",13,IF(D60="KSV Worms",14,IF(D60="KTH Ehrang",15,IF(D60="AC Heros Wemmetsweiler",16,IF(D60="AC Altrip II",17,IF(D60="KSV Hostenbach",18,))))))))))))))))))</f>
        <v>0</v>
      </c>
      <c r="L60" s="79"/>
      <c r="M60" s="65" t="s">
        <v>1</v>
      </c>
      <c r="N60" s="65"/>
      <c r="O60" s="66">
        <f>IF(L60&gt;N60,2,0)</f>
        <v>0</v>
      </c>
      <c r="P60" s="67" t="s">
        <v>1</v>
      </c>
      <c r="Q60" s="80">
        <f>IF(L60&lt;N60,2,0)</f>
        <v>0</v>
      </c>
    </row>
    <row r="61" spans="1:17" hidden="1" x14ac:dyDescent="0.25">
      <c r="A61" s="53">
        <f t="shared" si="18"/>
        <v>0</v>
      </c>
      <c r="B61" s="21"/>
      <c r="C61" s="22"/>
      <c r="D61" s="173"/>
      <c r="E61" s="174"/>
      <c r="F61" s="25" t="e">
        <f>VLOOKUP(J61,Wiegezeiten!$B$4:$E$21,3,FALSE)</f>
        <v>#N/A</v>
      </c>
      <c r="G61" s="26" t="e">
        <f>VLOOKUP(J61,Wiegezeiten!$B$4:$E$21,4,FALSE)</f>
        <v>#N/A</v>
      </c>
      <c r="H61" s="26"/>
      <c r="I61" s="27"/>
      <c r="J61" s="15">
        <f t="shared" si="19"/>
        <v>0</v>
      </c>
      <c r="K61" s="15">
        <f>IF(D61="FTG Pfungstadt",1,IF(D61="AC Altrip",2,IF(D61="AC Mutterstadt II",3,IF(D61="KSV Grünstadt II",4,IF(D61="TSG Hassloch",5,IF(D61="KSC 07 Schifferstadt II",6,IF(D61="AV 03 Speyer II",7,IF(D61="KSV Langen II",8,IF(D61="KG Kinds./Rod.",9,IF(D61="VFL Rodalben",10,IF(D61="TSG Kaiserslautern",11,IF(D61="AC Weisenau",12,IF(D61="ASC Zeilsheim",13,IF(D61="KSV Worms",14,IF(D61="KTH Ehrang",15,IF(D61="AC Heros Wemmetsweiler",16,IF(D61="AC Altrip II",17,IF(D61="KSV Hostenbach",18,))))))))))))))))))</f>
        <v>0</v>
      </c>
      <c r="L61" s="81"/>
      <c r="M61" s="62" t="s">
        <v>1</v>
      </c>
      <c r="N61" s="62"/>
      <c r="O61" s="63">
        <f>IF(L61&gt;N61,2,0)</f>
        <v>0</v>
      </c>
      <c r="P61" s="64" t="s">
        <v>1</v>
      </c>
      <c r="Q61" s="82">
        <f>IF(L61&lt;N61,2,0)</f>
        <v>0</v>
      </c>
    </row>
    <row r="62" spans="1:17" ht="13.8" hidden="1" thickBot="1" x14ac:dyDescent="0.3">
      <c r="A62" s="39"/>
      <c r="B62" s="21"/>
      <c r="C62" s="22"/>
      <c r="D62" s="173"/>
      <c r="E62" s="174"/>
      <c r="F62" s="25" t="e">
        <f>VLOOKUP(J62,Wiegezeiten!$B$4:$E$21,3,FALSE)</f>
        <v>#N/A</v>
      </c>
      <c r="G62" s="26" t="e">
        <f>VLOOKUP(J62,Wiegezeiten!$B$4:$E$21,4,FALSE)</f>
        <v>#N/A</v>
      </c>
      <c r="H62" s="26"/>
      <c r="I62" s="29"/>
      <c r="J62" s="15">
        <f t="shared" si="19"/>
        <v>0</v>
      </c>
      <c r="K62" s="15">
        <f>IF(D62="FTG Pfungstadt",1,IF(D62="AC Altrip",2,IF(D62="AC Mutterstadt II",3,IF(D62="KSV Grünstadt II",4,IF(D62="TSG Hassloch",5,IF(D62="KSC 07 Schifferstadt II",6,IF(D62="AV 03 Speyer II",7,IF(D62="KSV Langen II",8,IF(D62="KG Kinds./Rod.",9,IF(D62="VFL Rodalben",10,IF(D62="TSG Kaiserslautern",11,IF(D62="AC Weisenau",12,IF(D62="ASC Zeilsheim",13,IF(D62="KSV Worms",14,IF(D62="KTH Ehrang",15,IF(D62="AC Heros Wemmetsweiler",16,IF(D62="AC Altrip II",17,IF(D62="KSV Hostenbach",18,))))))))))))))))))</f>
        <v>0</v>
      </c>
      <c r="L62" s="68"/>
      <c r="M62" s="69"/>
      <c r="N62" s="69"/>
      <c r="O62" s="70"/>
      <c r="P62" s="78"/>
      <c r="Q62" s="76"/>
    </row>
    <row r="64" spans="1:17" hidden="1" x14ac:dyDescent="0.25"/>
    <row r="65" spans="9:17" hidden="1" x14ac:dyDescent="0.25">
      <c r="I65" s="19" t="s">
        <v>58</v>
      </c>
      <c r="J65" s="19"/>
      <c r="K65" s="19"/>
      <c r="L65" s="159" t="s">
        <v>67</v>
      </c>
      <c r="M65" s="159"/>
      <c r="N65" s="159"/>
      <c r="O65" s="159" t="s">
        <v>66</v>
      </c>
      <c r="P65" s="160"/>
      <c r="Q65" s="160"/>
    </row>
    <row r="66" spans="9:17" hidden="1" x14ac:dyDescent="0.25">
      <c r="I66" s="19"/>
      <c r="J66" s="19"/>
      <c r="K66" s="19"/>
      <c r="L66" s="60">
        <f>SUMIF($J$8:$J$61,6,$L$8:$L$61)+SUMIF($K$8:$K$61,6,$N$8:$N$61)</f>
        <v>0</v>
      </c>
      <c r="M66" s="60" t="s">
        <v>1</v>
      </c>
      <c r="N66" s="60">
        <f>SUMIF($J$8:$J$61,6,$N$8:$N$61)+SUMIF($K$8:$K$61,6,$L$8:$L$61)</f>
        <v>0</v>
      </c>
      <c r="O66" s="60">
        <f>SUMIF($J$8:$J$61,6,$O$8:$O$61)+SUMIF($K$8:$K$61,6,$Q$8:$Q$61)</f>
        <v>0</v>
      </c>
      <c r="P66" s="60" t="s">
        <v>1</v>
      </c>
      <c r="Q66" s="60">
        <f>SUMIF($J$8:$J$61,6,$Q$8:$Q$61)+SUMIF($K$8:$K$61,6,$O$8:$O$61)</f>
        <v>0</v>
      </c>
    </row>
    <row r="67" spans="9:17" x14ac:dyDescent="0.25">
      <c r="I67" s="19"/>
      <c r="J67" s="19"/>
      <c r="K67" s="19"/>
      <c r="L67" s="60">
        <f>SUMIF($J$8:$J$61,5,$L$8:$L$61)+SUMIF($K$8:$K$61,5,$N$8:$N$61)</f>
        <v>0</v>
      </c>
      <c r="M67" s="60" t="s">
        <v>1</v>
      </c>
      <c r="N67" s="60">
        <f>SUMIF($J$8:$J$61,5,$N$8:$N$61)+SUMIF($K$8:$K$61,5,$L$8:$L$61)</f>
        <v>0</v>
      </c>
      <c r="O67" s="60">
        <f>SUMIF($J$8:$J$61,5,$O$8:$O$61)+SUMIF($K$8:$K$61,5,$Q$8:$Q$61)</f>
        <v>0</v>
      </c>
      <c r="P67" s="60" t="s">
        <v>1</v>
      </c>
      <c r="Q67" s="60">
        <f>SUMIF($J$8:$J$61,5,$Q$8:$Q$61)+SUMIF($K$8:$K$61,5,$O$8:$O$61)</f>
        <v>0</v>
      </c>
    </row>
    <row r="68" spans="9:17" x14ac:dyDescent="0.25">
      <c r="I68" s="19"/>
      <c r="J68" s="19"/>
      <c r="K68" s="19"/>
      <c r="L68" s="60">
        <f>SUMIF($J$8:$J$61,15,$L$8:$L$61)+SUMIF($K$8:$K$61,15,$N$8:$N$61)</f>
        <v>0</v>
      </c>
      <c r="M68" s="60" t="s">
        <v>1</v>
      </c>
      <c r="N68" s="60">
        <f>SUMIF($J$8:$J$61,15,$N$8:$N$61)+SUMIF($K$8:$K$61,15,$L$8:$L$61)</f>
        <v>0</v>
      </c>
      <c r="O68" s="60">
        <f>SUMIF($J$8:$J$61,15,$O$8:$O$61)+SUMIF($K$8:$K$61,15,$Q$8:$Q$61)</f>
        <v>0</v>
      </c>
      <c r="P68" s="60" t="s">
        <v>1</v>
      </c>
      <c r="Q68" s="60">
        <f>SUMIF($J$8:$J$61,15,$Q$8:$Q$61)+SUMIF($K$8:$K$61,15,$O$8:$O$61)</f>
        <v>0</v>
      </c>
    </row>
    <row r="69" spans="9:17" x14ac:dyDescent="0.25">
      <c r="I69" s="19"/>
      <c r="J69" s="19"/>
      <c r="K69" s="19"/>
      <c r="L69" s="60">
        <f>SUMIF($J$8:$J$61,16,$L$8:$L$61)+SUMIF($K$8:$K$61,16,$N$8:$N$61)</f>
        <v>0</v>
      </c>
      <c r="M69" s="60" t="s">
        <v>1</v>
      </c>
      <c r="N69" s="60">
        <f>SUMIF($J$8:$J$61,16,$N$8:$N$61)+SUMIF($K$8:$K$61,16,$L$8:$L$61)</f>
        <v>0</v>
      </c>
      <c r="O69" s="60">
        <f>SUMIF($J$8:$J$61,16,$O$8:$O$61)+SUMIF($K$8:$K$61,16,$Q$8:$Q$61)</f>
        <v>0</v>
      </c>
      <c r="P69" s="60" t="s">
        <v>1</v>
      </c>
      <c r="Q69" s="60">
        <f>SUMIF($J$8:$J$61,16,$Q$8:$Q$61)+SUMIF($K$8:$K$61,16,$O$8:$O$61)</f>
        <v>0</v>
      </c>
    </row>
    <row r="70" spans="9:17" x14ac:dyDescent="0.25">
      <c r="I70" s="19"/>
      <c r="J70" s="19"/>
      <c r="K70" s="19"/>
      <c r="L70" s="60">
        <f>SUMIF($J$8:$J$61,2,$L$8:$L$61)+SUMIF($K$8:$K$61,2,$N$8:$N$61)</f>
        <v>0</v>
      </c>
      <c r="M70" s="60" t="s">
        <v>1</v>
      </c>
      <c r="N70" s="60">
        <f>SUMIF($J$8:$J$61,2,$N$8:$N$61)+SUMIF($K$8:$K$61,2,$L$8:$L$61)</f>
        <v>0</v>
      </c>
      <c r="O70" s="60">
        <f>SUMIF($J$8:$J$61,2,$O$8:$O$61)+SUMIF($K$8:$K$61,2,$Q$8:$Q$61)</f>
        <v>0</v>
      </c>
      <c r="P70" s="60" t="s">
        <v>1</v>
      </c>
      <c r="Q70" s="60">
        <f>SUMIF($J$8:$J$61,2,$Q$8:$Q$61)+SUMIF($K$8:$K$61,2,$O$8:$O$61)</f>
        <v>0</v>
      </c>
    </row>
  </sheetData>
  <mergeCells count="25">
    <mergeCell ref="D50:E50"/>
    <mergeCell ref="D51:E51"/>
    <mergeCell ref="D52:E52"/>
    <mergeCell ref="D62:E62"/>
    <mergeCell ref="D56:E56"/>
    <mergeCell ref="D57:E57"/>
    <mergeCell ref="D60:E60"/>
    <mergeCell ref="D61:E61"/>
    <mergeCell ref="D55:E55"/>
    <mergeCell ref="A1:I1"/>
    <mergeCell ref="A2:I2"/>
    <mergeCell ref="A3:I3"/>
    <mergeCell ref="A5:I5"/>
    <mergeCell ref="L6:Q6"/>
    <mergeCell ref="L12:Q12"/>
    <mergeCell ref="L18:Q18"/>
    <mergeCell ref="L24:Q24"/>
    <mergeCell ref="L30:Q30"/>
    <mergeCell ref="L65:N65"/>
    <mergeCell ref="O65:Q65"/>
    <mergeCell ref="L36:Q36"/>
    <mergeCell ref="L42:Q42"/>
    <mergeCell ref="L48:Q48"/>
    <mergeCell ref="L53:Q53"/>
    <mergeCell ref="L58:Q58"/>
  </mergeCells>
  <pageMargins left="0.70866141732283472" right="0.70866141732283472" top="0.78740157480314965" bottom="0.78740157480314965" header="0.31496062992125984" footer="0.31496062992125984"/>
  <pageSetup paperSize="9" scale="6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showGridLines="0" zoomScale="110" zoomScaleNormal="110" workbookViewId="0">
      <selection activeCell="H8" sqref="H8"/>
    </sheetView>
  </sheetViews>
  <sheetFormatPr baseColWidth="10" defaultRowHeight="13.2" x14ac:dyDescent="0.25"/>
  <cols>
    <col min="1" max="1" width="17.59765625" style="14" customWidth="1"/>
    <col min="2" max="2" width="20.09765625" style="123" bestFit="1" customWidth="1"/>
    <col min="3" max="3" width="2.69921875" style="17" customWidth="1"/>
    <col min="4" max="4" width="11.5" style="14" customWidth="1"/>
    <col min="5" max="5" width="8.69921875" style="14" customWidth="1"/>
    <col min="6" max="6" width="10.3984375" style="14" customWidth="1"/>
    <col min="7" max="7" width="10.5" style="14" customWidth="1"/>
    <col min="8" max="8" width="11.09765625" style="14" bestFit="1" customWidth="1"/>
    <col min="9" max="9" width="38.796875" style="14" customWidth="1"/>
    <col min="10" max="10" width="11.5" style="14" customWidth="1"/>
    <col min="11" max="11" width="8.69921875" style="31" hidden="1" customWidth="1"/>
    <col min="12" max="12" width="22" style="31" hidden="1" customWidth="1"/>
    <col min="13" max="13" width="19.09765625" style="31" customWidth="1"/>
    <col min="14" max="14" width="19.5" style="14" customWidth="1"/>
    <col min="15" max="256" width="11" style="14"/>
    <col min="257" max="257" width="3" style="14" customWidth="1"/>
    <col min="258" max="258" width="17.69921875" style="14" customWidth="1"/>
    <col min="259" max="259" width="0.69921875" style="14" customWidth="1"/>
    <col min="260" max="260" width="11.5" style="14" customWidth="1"/>
    <col min="261" max="261" width="6.19921875" style="14" customWidth="1"/>
    <col min="262" max="262" width="10.3984375" style="14" customWidth="1"/>
    <col min="263" max="263" width="10.5" style="14" customWidth="1"/>
    <col min="264" max="264" width="11.09765625" style="14" bestFit="1" customWidth="1"/>
    <col min="265" max="265" width="27.8984375" style="14" bestFit="1" customWidth="1"/>
    <col min="266" max="266" width="11.5" style="14" customWidth="1"/>
    <col min="267" max="268" width="0" style="14" hidden="1" customWidth="1"/>
    <col min="269" max="269" width="19.09765625" style="14" customWidth="1"/>
    <col min="270" max="270" width="19.5" style="14" customWidth="1"/>
    <col min="271" max="512" width="11" style="14"/>
    <col min="513" max="513" width="3" style="14" customWidth="1"/>
    <col min="514" max="514" width="17.69921875" style="14" customWidth="1"/>
    <col min="515" max="515" width="0.69921875" style="14" customWidth="1"/>
    <col min="516" max="516" width="11.5" style="14" customWidth="1"/>
    <col min="517" max="517" width="6.19921875" style="14" customWidth="1"/>
    <col min="518" max="518" width="10.3984375" style="14" customWidth="1"/>
    <col min="519" max="519" width="10.5" style="14" customWidth="1"/>
    <col min="520" max="520" width="11.09765625" style="14" bestFit="1" customWidth="1"/>
    <col min="521" max="521" width="27.8984375" style="14" bestFit="1" customWidth="1"/>
    <col min="522" max="522" width="11.5" style="14" customWidth="1"/>
    <col min="523" max="524" width="0" style="14" hidden="1" customWidth="1"/>
    <col min="525" max="525" width="19.09765625" style="14" customWidth="1"/>
    <col min="526" max="526" width="19.5" style="14" customWidth="1"/>
    <col min="527" max="768" width="11" style="14"/>
    <col min="769" max="769" width="3" style="14" customWidth="1"/>
    <col min="770" max="770" width="17.69921875" style="14" customWidth="1"/>
    <col min="771" max="771" width="0.69921875" style="14" customWidth="1"/>
    <col min="772" max="772" width="11.5" style="14" customWidth="1"/>
    <col min="773" max="773" width="6.19921875" style="14" customWidth="1"/>
    <col min="774" max="774" width="10.3984375" style="14" customWidth="1"/>
    <col min="775" max="775" width="10.5" style="14" customWidth="1"/>
    <col min="776" max="776" width="11.09765625" style="14" bestFit="1" customWidth="1"/>
    <col min="777" max="777" width="27.8984375" style="14" bestFit="1" customWidth="1"/>
    <col min="778" max="778" width="11.5" style="14" customWidth="1"/>
    <col min="779" max="780" width="0" style="14" hidden="1" customWidth="1"/>
    <col min="781" max="781" width="19.09765625" style="14" customWidth="1"/>
    <col min="782" max="782" width="19.5" style="14" customWidth="1"/>
    <col min="783" max="1024" width="11" style="14"/>
    <col min="1025" max="1025" width="3" style="14" customWidth="1"/>
    <col min="1026" max="1026" width="17.69921875" style="14" customWidth="1"/>
    <col min="1027" max="1027" width="0.69921875" style="14" customWidth="1"/>
    <col min="1028" max="1028" width="11.5" style="14" customWidth="1"/>
    <col min="1029" max="1029" width="6.19921875" style="14" customWidth="1"/>
    <col min="1030" max="1030" width="10.3984375" style="14" customWidth="1"/>
    <col min="1031" max="1031" width="10.5" style="14" customWidth="1"/>
    <col min="1032" max="1032" width="11.09765625" style="14" bestFit="1" customWidth="1"/>
    <col min="1033" max="1033" width="27.8984375" style="14" bestFit="1" customWidth="1"/>
    <col min="1034" max="1034" width="11.5" style="14" customWidth="1"/>
    <col min="1035" max="1036" width="0" style="14" hidden="1" customWidth="1"/>
    <col min="1037" max="1037" width="19.09765625" style="14" customWidth="1"/>
    <col min="1038" max="1038" width="19.5" style="14" customWidth="1"/>
    <col min="1039" max="1280" width="11" style="14"/>
    <col min="1281" max="1281" width="3" style="14" customWidth="1"/>
    <col min="1282" max="1282" width="17.69921875" style="14" customWidth="1"/>
    <col min="1283" max="1283" width="0.69921875" style="14" customWidth="1"/>
    <col min="1284" max="1284" width="11.5" style="14" customWidth="1"/>
    <col min="1285" max="1285" width="6.19921875" style="14" customWidth="1"/>
    <col min="1286" max="1286" width="10.3984375" style="14" customWidth="1"/>
    <col min="1287" max="1287" width="10.5" style="14" customWidth="1"/>
    <col min="1288" max="1288" width="11.09765625" style="14" bestFit="1" customWidth="1"/>
    <col min="1289" max="1289" width="27.8984375" style="14" bestFit="1" customWidth="1"/>
    <col min="1290" max="1290" width="11.5" style="14" customWidth="1"/>
    <col min="1291" max="1292" width="0" style="14" hidden="1" customWidth="1"/>
    <col min="1293" max="1293" width="19.09765625" style="14" customWidth="1"/>
    <col min="1294" max="1294" width="19.5" style="14" customWidth="1"/>
    <col min="1295" max="1536" width="11" style="14"/>
    <col min="1537" max="1537" width="3" style="14" customWidth="1"/>
    <col min="1538" max="1538" width="17.69921875" style="14" customWidth="1"/>
    <col min="1539" max="1539" width="0.69921875" style="14" customWidth="1"/>
    <col min="1540" max="1540" width="11.5" style="14" customWidth="1"/>
    <col min="1541" max="1541" width="6.19921875" style="14" customWidth="1"/>
    <col min="1542" max="1542" width="10.3984375" style="14" customWidth="1"/>
    <col min="1543" max="1543" width="10.5" style="14" customWidth="1"/>
    <col min="1544" max="1544" width="11.09765625" style="14" bestFit="1" customWidth="1"/>
    <col min="1545" max="1545" width="27.8984375" style="14" bestFit="1" customWidth="1"/>
    <col min="1546" max="1546" width="11.5" style="14" customWidth="1"/>
    <col min="1547" max="1548" width="0" style="14" hidden="1" customWidth="1"/>
    <col min="1549" max="1549" width="19.09765625" style="14" customWidth="1"/>
    <col min="1550" max="1550" width="19.5" style="14" customWidth="1"/>
    <col min="1551" max="1792" width="11" style="14"/>
    <col min="1793" max="1793" width="3" style="14" customWidth="1"/>
    <col min="1794" max="1794" width="17.69921875" style="14" customWidth="1"/>
    <col min="1795" max="1795" width="0.69921875" style="14" customWidth="1"/>
    <col min="1796" max="1796" width="11.5" style="14" customWidth="1"/>
    <col min="1797" max="1797" width="6.19921875" style="14" customWidth="1"/>
    <col min="1798" max="1798" width="10.3984375" style="14" customWidth="1"/>
    <col min="1799" max="1799" width="10.5" style="14" customWidth="1"/>
    <col min="1800" max="1800" width="11.09765625" style="14" bestFit="1" customWidth="1"/>
    <col min="1801" max="1801" width="27.8984375" style="14" bestFit="1" customWidth="1"/>
    <col min="1802" max="1802" width="11.5" style="14" customWidth="1"/>
    <col min="1803" max="1804" width="0" style="14" hidden="1" customWidth="1"/>
    <col min="1805" max="1805" width="19.09765625" style="14" customWidth="1"/>
    <col min="1806" max="1806" width="19.5" style="14" customWidth="1"/>
    <col min="1807" max="2048" width="11" style="14"/>
    <col min="2049" max="2049" width="3" style="14" customWidth="1"/>
    <col min="2050" max="2050" width="17.69921875" style="14" customWidth="1"/>
    <col min="2051" max="2051" width="0.69921875" style="14" customWidth="1"/>
    <col min="2052" max="2052" width="11.5" style="14" customWidth="1"/>
    <col min="2053" max="2053" width="6.19921875" style="14" customWidth="1"/>
    <col min="2054" max="2054" width="10.3984375" style="14" customWidth="1"/>
    <col min="2055" max="2055" width="10.5" style="14" customWidth="1"/>
    <col min="2056" max="2056" width="11.09765625" style="14" bestFit="1" customWidth="1"/>
    <col min="2057" max="2057" width="27.8984375" style="14" bestFit="1" customWidth="1"/>
    <col min="2058" max="2058" width="11.5" style="14" customWidth="1"/>
    <col min="2059" max="2060" width="0" style="14" hidden="1" customWidth="1"/>
    <col min="2061" max="2061" width="19.09765625" style="14" customWidth="1"/>
    <col min="2062" max="2062" width="19.5" style="14" customWidth="1"/>
    <col min="2063" max="2304" width="11" style="14"/>
    <col min="2305" max="2305" width="3" style="14" customWidth="1"/>
    <col min="2306" max="2306" width="17.69921875" style="14" customWidth="1"/>
    <col min="2307" max="2307" width="0.69921875" style="14" customWidth="1"/>
    <col min="2308" max="2308" width="11.5" style="14" customWidth="1"/>
    <col min="2309" max="2309" width="6.19921875" style="14" customWidth="1"/>
    <col min="2310" max="2310" width="10.3984375" style="14" customWidth="1"/>
    <col min="2311" max="2311" width="10.5" style="14" customWidth="1"/>
    <col min="2312" max="2312" width="11.09765625" style="14" bestFit="1" customWidth="1"/>
    <col min="2313" max="2313" width="27.8984375" style="14" bestFit="1" customWidth="1"/>
    <col min="2314" max="2314" width="11.5" style="14" customWidth="1"/>
    <col min="2315" max="2316" width="0" style="14" hidden="1" customWidth="1"/>
    <col min="2317" max="2317" width="19.09765625" style="14" customWidth="1"/>
    <col min="2318" max="2318" width="19.5" style="14" customWidth="1"/>
    <col min="2319" max="2560" width="11" style="14"/>
    <col min="2561" max="2561" width="3" style="14" customWidth="1"/>
    <col min="2562" max="2562" width="17.69921875" style="14" customWidth="1"/>
    <col min="2563" max="2563" width="0.69921875" style="14" customWidth="1"/>
    <col min="2564" max="2564" width="11.5" style="14" customWidth="1"/>
    <col min="2565" max="2565" width="6.19921875" style="14" customWidth="1"/>
    <col min="2566" max="2566" width="10.3984375" style="14" customWidth="1"/>
    <col min="2567" max="2567" width="10.5" style="14" customWidth="1"/>
    <col min="2568" max="2568" width="11.09765625" style="14" bestFit="1" customWidth="1"/>
    <col min="2569" max="2569" width="27.8984375" style="14" bestFit="1" customWidth="1"/>
    <col min="2570" max="2570" width="11.5" style="14" customWidth="1"/>
    <col min="2571" max="2572" width="0" style="14" hidden="1" customWidth="1"/>
    <col min="2573" max="2573" width="19.09765625" style="14" customWidth="1"/>
    <col min="2574" max="2574" width="19.5" style="14" customWidth="1"/>
    <col min="2575" max="2816" width="11" style="14"/>
    <col min="2817" max="2817" width="3" style="14" customWidth="1"/>
    <col min="2818" max="2818" width="17.69921875" style="14" customWidth="1"/>
    <col min="2819" max="2819" width="0.69921875" style="14" customWidth="1"/>
    <col min="2820" max="2820" width="11.5" style="14" customWidth="1"/>
    <col min="2821" max="2821" width="6.19921875" style="14" customWidth="1"/>
    <col min="2822" max="2822" width="10.3984375" style="14" customWidth="1"/>
    <col min="2823" max="2823" width="10.5" style="14" customWidth="1"/>
    <col min="2824" max="2824" width="11.09765625" style="14" bestFit="1" customWidth="1"/>
    <col min="2825" max="2825" width="27.8984375" style="14" bestFit="1" customWidth="1"/>
    <col min="2826" max="2826" width="11.5" style="14" customWidth="1"/>
    <col min="2827" max="2828" width="0" style="14" hidden="1" customWidth="1"/>
    <col min="2829" max="2829" width="19.09765625" style="14" customWidth="1"/>
    <col min="2830" max="2830" width="19.5" style="14" customWidth="1"/>
    <col min="2831" max="3072" width="11" style="14"/>
    <col min="3073" max="3073" width="3" style="14" customWidth="1"/>
    <col min="3074" max="3074" width="17.69921875" style="14" customWidth="1"/>
    <col min="3075" max="3075" width="0.69921875" style="14" customWidth="1"/>
    <col min="3076" max="3076" width="11.5" style="14" customWidth="1"/>
    <col min="3077" max="3077" width="6.19921875" style="14" customWidth="1"/>
    <col min="3078" max="3078" width="10.3984375" style="14" customWidth="1"/>
    <col min="3079" max="3079" width="10.5" style="14" customWidth="1"/>
    <col min="3080" max="3080" width="11.09765625" style="14" bestFit="1" customWidth="1"/>
    <col min="3081" max="3081" width="27.8984375" style="14" bestFit="1" customWidth="1"/>
    <col min="3082" max="3082" width="11.5" style="14" customWidth="1"/>
    <col min="3083" max="3084" width="0" style="14" hidden="1" customWidth="1"/>
    <col min="3085" max="3085" width="19.09765625" style="14" customWidth="1"/>
    <col min="3086" max="3086" width="19.5" style="14" customWidth="1"/>
    <col min="3087" max="3328" width="11" style="14"/>
    <col min="3329" max="3329" width="3" style="14" customWidth="1"/>
    <col min="3330" max="3330" width="17.69921875" style="14" customWidth="1"/>
    <col min="3331" max="3331" width="0.69921875" style="14" customWidth="1"/>
    <col min="3332" max="3332" width="11.5" style="14" customWidth="1"/>
    <col min="3333" max="3333" width="6.19921875" style="14" customWidth="1"/>
    <col min="3334" max="3334" width="10.3984375" style="14" customWidth="1"/>
    <col min="3335" max="3335" width="10.5" style="14" customWidth="1"/>
    <col min="3336" max="3336" width="11.09765625" style="14" bestFit="1" customWidth="1"/>
    <col min="3337" max="3337" width="27.8984375" style="14" bestFit="1" customWidth="1"/>
    <col min="3338" max="3338" width="11.5" style="14" customWidth="1"/>
    <col min="3339" max="3340" width="0" style="14" hidden="1" customWidth="1"/>
    <col min="3341" max="3341" width="19.09765625" style="14" customWidth="1"/>
    <col min="3342" max="3342" width="19.5" style="14" customWidth="1"/>
    <col min="3343" max="3584" width="11" style="14"/>
    <col min="3585" max="3585" width="3" style="14" customWidth="1"/>
    <col min="3586" max="3586" width="17.69921875" style="14" customWidth="1"/>
    <col min="3587" max="3587" width="0.69921875" style="14" customWidth="1"/>
    <col min="3588" max="3588" width="11.5" style="14" customWidth="1"/>
    <col min="3589" max="3589" width="6.19921875" style="14" customWidth="1"/>
    <col min="3590" max="3590" width="10.3984375" style="14" customWidth="1"/>
    <col min="3591" max="3591" width="10.5" style="14" customWidth="1"/>
    <col min="3592" max="3592" width="11.09765625" style="14" bestFit="1" customWidth="1"/>
    <col min="3593" max="3593" width="27.8984375" style="14" bestFit="1" customWidth="1"/>
    <col min="3594" max="3594" width="11.5" style="14" customWidth="1"/>
    <col min="3595" max="3596" width="0" style="14" hidden="1" customWidth="1"/>
    <col min="3597" max="3597" width="19.09765625" style="14" customWidth="1"/>
    <col min="3598" max="3598" width="19.5" style="14" customWidth="1"/>
    <col min="3599" max="3840" width="11" style="14"/>
    <col min="3841" max="3841" width="3" style="14" customWidth="1"/>
    <col min="3842" max="3842" width="17.69921875" style="14" customWidth="1"/>
    <col min="3843" max="3843" width="0.69921875" style="14" customWidth="1"/>
    <col min="3844" max="3844" width="11.5" style="14" customWidth="1"/>
    <col min="3845" max="3845" width="6.19921875" style="14" customWidth="1"/>
    <col min="3846" max="3846" width="10.3984375" style="14" customWidth="1"/>
    <col min="3847" max="3847" width="10.5" style="14" customWidth="1"/>
    <col min="3848" max="3848" width="11.09765625" style="14" bestFit="1" customWidth="1"/>
    <col min="3849" max="3849" width="27.8984375" style="14" bestFit="1" customWidth="1"/>
    <col min="3850" max="3850" width="11.5" style="14" customWidth="1"/>
    <col min="3851" max="3852" width="0" style="14" hidden="1" customWidth="1"/>
    <col min="3853" max="3853" width="19.09765625" style="14" customWidth="1"/>
    <col min="3854" max="3854" width="19.5" style="14" customWidth="1"/>
    <col min="3855" max="4096" width="11" style="14"/>
    <col min="4097" max="4097" width="3" style="14" customWidth="1"/>
    <col min="4098" max="4098" width="17.69921875" style="14" customWidth="1"/>
    <col min="4099" max="4099" width="0.69921875" style="14" customWidth="1"/>
    <col min="4100" max="4100" width="11.5" style="14" customWidth="1"/>
    <col min="4101" max="4101" width="6.19921875" style="14" customWidth="1"/>
    <col min="4102" max="4102" width="10.3984375" style="14" customWidth="1"/>
    <col min="4103" max="4103" width="10.5" style="14" customWidth="1"/>
    <col min="4104" max="4104" width="11.09765625" style="14" bestFit="1" customWidth="1"/>
    <col min="4105" max="4105" width="27.8984375" style="14" bestFit="1" customWidth="1"/>
    <col min="4106" max="4106" width="11.5" style="14" customWidth="1"/>
    <col min="4107" max="4108" width="0" style="14" hidden="1" customWidth="1"/>
    <col min="4109" max="4109" width="19.09765625" style="14" customWidth="1"/>
    <col min="4110" max="4110" width="19.5" style="14" customWidth="1"/>
    <col min="4111" max="4352" width="11" style="14"/>
    <col min="4353" max="4353" width="3" style="14" customWidth="1"/>
    <col min="4354" max="4354" width="17.69921875" style="14" customWidth="1"/>
    <col min="4355" max="4355" width="0.69921875" style="14" customWidth="1"/>
    <col min="4356" max="4356" width="11.5" style="14" customWidth="1"/>
    <col min="4357" max="4357" width="6.19921875" style="14" customWidth="1"/>
    <col min="4358" max="4358" width="10.3984375" style="14" customWidth="1"/>
    <col min="4359" max="4359" width="10.5" style="14" customWidth="1"/>
    <col min="4360" max="4360" width="11.09765625" style="14" bestFit="1" customWidth="1"/>
    <col min="4361" max="4361" width="27.8984375" style="14" bestFit="1" customWidth="1"/>
    <col min="4362" max="4362" width="11.5" style="14" customWidth="1"/>
    <col min="4363" max="4364" width="0" style="14" hidden="1" customWidth="1"/>
    <col min="4365" max="4365" width="19.09765625" style="14" customWidth="1"/>
    <col min="4366" max="4366" width="19.5" style="14" customWidth="1"/>
    <col min="4367" max="4608" width="11" style="14"/>
    <col min="4609" max="4609" width="3" style="14" customWidth="1"/>
    <col min="4610" max="4610" width="17.69921875" style="14" customWidth="1"/>
    <col min="4611" max="4611" width="0.69921875" style="14" customWidth="1"/>
    <col min="4612" max="4612" width="11.5" style="14" customWidth="1"/>
    <col min="4613" max="4613" width="6.19921875" style="14" customWidth="1"/>
    <col min="4614" max="4614" width="10.3984375" style="14" customWidth="1"/>
    <col min="4615" max="4615" width="10.5" style="14" customWidth="1"/>
    <col min="4616" max="4616" width="11.09765625" style="14" bestFit="1" customWidth="1"/>
    <col min="4617" max="4617" width="27.8984375" style="14" bestFit="1" customWidth="1"/>
    <col min="4618" max="4618" width="11.5" style="14" customWidth="1"/>
    <col min="4619" max="4620" width="0" style="14" hidden="1" customWidth="1"/>
    <col min="4621" max="4621" width="19.09765625" style="14" customWidth="1"/>
    <col min="4622" max="4622" width="19.5" style="14" customWidth="1"/>
    <col min="4623" max="4864" width="11" style="14"/>
    <col min="4865" max="4865" width="3" style="14" customWidth="1"/>
    <col min="4866" max="4866" width="17.69921875" style="14" customWidth="1"/>
    <col min="4867" max="4867" width="0.69921875" style="14" customWidth="1"/>
    <col min="4868" max="4868" width="11.5" style="14" customWidth="1"/>
    <col min="4869" max="4869" width="6.19921875" style="14" customWidth="1"/>
    <col min="4870" max="4870" width="10.3984375" style="14" customWidth="1"/>
    <col min="4871" max="4871" width="10.5" style="14" customWidth="1"/>
    <col min="4872" max="4872" width="11.09765625" style="14" bestFit="1" customWidth="1"/>
    <col min="4873" max="4873" width="27.8984375" style="14" bestFit="1" customWidth="1"/>
    <col min="4874" max="4874" width="11.5" style="14" customWidth="1"/>
    <col min="4875" max="4876" width="0" style="14" hidden="1" customWidth="1"/>
    <col min="4877" max="4877" width="19.09765625" style="14" customWidth="1"/>
    <col min="4878" max="4878" width="19.5" style="14" customWidth="1"/>
    <col min="4879" max="5120" width="11" style="14"/>
    <col min="5121" max="5121" width="3" style="14" customWidth="1"/>
    <col min="5122" max="5122" width="17.69921875" style="14" customWidth="1"/>
    <col min="5123" max="5123" width="0.69921875" style="14" customWidth="1"/>
    <col min="5124" max="5124" width="11.5" style="14" customWidth="1"/>
    <col min="5125" max="5125" width="6.19921875" style="14" customWidth="1"/>
    <col min="5126" max="5126" width="10.3984375" style="14" customWidth="1"/>
    <col min="5127" max="5127" width="10.5" style="14" customWidth="1"/>
    <col min="5128" max="5128" width="11.09765625" style="14" bestFit="1" customWidth="1"/>
    <col min="5129" max="5129" width="27.8984375" style="14" bestFit="1" customWidth="1"/>
    <col min="5130" max="5130" width="11.5" style="14" customWidth="1"/>
    <col min="5131" max="5132" width="0" style="14" hidden="1" customWidth="1"/>
    <col min="5133" max="5133" width="19.09765625" style="14" customWidth="1"/>
    <col min="5134" max="5134" width="19.5" style="14" customWidth="1"/>
    <col min="5135" max="5376" width="11" style="14"/>
    <col min="5377" max="5377" width="3" style="14" customWidth="1"/>
    <col min="5378" max="5378" width="17.69921875" style="14" customWidth="1"/>
    <col min="5379" max="5379" width="0.69921875" style="14" customWidth="1"/>
    <col min="5380" max="5380" width="11.5" style="14" customWidth="1"/>
    <col min="5381" max="5381" width="6.19921875" style="14" customWidth="1"/>
    <col min="5382" max="5382" width="10.3984375" style="14" customWidth="1"/>
    <col min="5383" max="5383" width="10.5" style="14" customWidth="1"/>
    <col min="5384" max="5384" width="11.09765625" style="14" bestFit="1" customWidth="1"/>
    <col min="5385" max="5385" width="27.8984375" style="14" bestFit="1" customWidth="1"/>
    <col min="5386" max="5386" width="11.5" style="14" customWidth="1"/>
    <col min="5387" max="5388" width="0" style="14" hidden="1" customWidth="1"/>
    <col min="5389" max="5389" width="19.09765625" style="14" customWidth="1"/>
    <col min="5390" max="5390" width="19.5" style="14" customWidth="1"/>
    <col min="5391" max="5632" width="11" style="14"/>
    <col min="5633" max="5633" width="3" style="14" customWidth="1"/>
    <col min="5634" max="5634" width="17.69921875" style="14" customWidth="1"/>
    <col min="5635" max="5635" width="0.69921875" style="14" customWidth="1"/>
    <col min="5636" max="5636" width="11.5" style="14" customWidth="1"/>
    <col min="5637" max="5637" width="6.19921875" style="14" customWidth="1"/>
    <col min="5638" max="5638" width="10.3984375" style="14" customWidth="1"/>
    <col min="5639" max="5639" width="10.5" style="14" customWidth="1"/>
    <col min="5640" max="5640" width="11.09765625" style="14" bestFit="1" customWidth="1"/>
    <col min="5641" max="5641" width="27.8984375" style="14" bestFit="1" customWidth="1"/>
    <col min="5642" max="5642" width="11.5" style="14" customWidth="1"/>
    <col min="5643" max="5644" width="0" style="14" hidden="1" customWidth="1"/>
    <col min="5645" max="5645" width="19.09765625" style="14" customWidth="1"/>
    <col min="5646" max="5646" width="19.5" style="14" customWidth="1"/>
    <col min="5647" max="5888" width="11" style="14"/>
    <col min="5889" max="5889" width="3" style="14" customWidth="1"/>
    <col min="5890" max="5890" width="17.69921875" style="14" customWidth="1"/>
    <col min="5891" max="5891" width="0.69921875" style="14" customWidth="1"/>
    <col min="5892" max="5892" width="11.5" style="14" customWidth="1"/>
    <col min="5893" max="5893" width="6.19921875" style="14" customWidth="1"/>
    <col min="5894" max="5894" width="10.3984375" style="14" customWidth="1"/>
    <col min="5895" max="5895" width="10.5" style="14" customWidth="1"/>
    <col min="5896" max="5896" width="11.09765625" style="14" bestFit="1" customWidth="1"/>
    <col min="5897" max="5897" width="27.8984375" style="14" bestFit="1" customWidth="1"/>
    <col min="5898" max="5898" width="11.5" style="14" customWidth="1"/>
    <col min="5899" max="5900" width="0" style="14" hidden="1" customWidth="1"/>
    <col min="5901" max="5901" width="19.09765625" style="14" customWidth="1"/>
    <col min="5902" max="5902" width="19.5" style="14" customWidth="1"/>
    <col min="5903" max="6144" width="11" style="14"/>
    <col min="6145" max="6145" width="3" style="14" customWidth="1"/>
    <col min="6146" max="6146" width="17.69921875" style="14" customWidth="1"/>
    <col min="6147" max="6147" width="0.69921875" style="14" customWidth="1"/>
    <col min="6148" max="6148" width="11.5" style="14" customWidth="1"/>
    <col min="6149" max="6149" width="6.19921875" style="14" customWidth="1"/>
    <col min="6150" max="6150" width="10.3984375" style="14" customWidth="1"/>
    <col min="6151" max="6151" width="10.5" style="14" customWidth="1"/>
    <col min="6152" max="6152" width="11.09765625" style="14" bestFit="1" customWidth="1"/>
    <col min="6153" max="6153" width="27.8984375" style="14" bestFit="1" customWidth="1"/>
    <col min="6154" max="6154" width="11.5" style="14" customWidth="1"/>
    <col min="6155" max="6156" width="0" style="14" hidden="1" customWidth="1"/>
    <col min="6157" max="6157" width="19.09765625" style="14" customWidth="1"/>
    <col min="6158" max="6158" width="19.5" style="14" customWidth="1"/>
    <col min="6159" max="6400" width="11" style="14"/>
    <col min="6401" max="6401" width="3" style="14" customWidth="1"/>
    <col min="6402" max="6402" width="17.69921875" style="14" customWidth="1"/>
    <col min="6403" max="6403" width="0.69921875" style="14" customWidth="1"/>
    <col min="6404" max="6404" width="11.5" style="14" customWidth="1"/>
    <col min="6405" max="6405" width="6.19921875" style="14" customWidth="1"/>
    <col min="6406" max="6406" width="10.3984375" style="14" customWidth="1"/>
    <col min="6407" max="6407" width="10.5" style="14" customWidth="1"/>
    <col min="6408" max="6408" width="11.09765625" style="14" bestFit="1" customWidth="1"/>
    <col min="6409" max="6409" width="27.8984375" style="14" bestFit="1" customWidth="1"/>
    <col min="6410" max="6410" width="11.5" style="14" customWidth="1"/>
    <col min="6411" max="6412" width="0" style="14" hidden="1" customWidth="1"/>
    <col min="6413" max="6413" width="19.09765625" style="14" customWidth="1"/>
    <col min="6414" max="6414" width="19.5" style="14" customWidth="1"/>
    <col min="6415" max="6656" width="11" style="14"/>
    <col min="6657" max="6657" width="3" style="14" customWidth="1"/>
    <col min="6658" max="6658" width="17.69921875" style="14" customWidth="1"/>
    <col min="6659" max="6659" width="0.69921875" style="14" customWidth="1"/>
    <col min="6660" max="6660" width="11.5" style="14" customWidth="1"/>
    <col min="6661" max="6661" width="6.19921875" style="14" customWidth="1"/>
    <col min="6662" max="6662" width="10.3984375" style="14" customWidth="1"/>
    <col min="6663" max="6663" width="10.5" style="14" customWidth="1"/>
    <col min="6664" max="6664" width="11.09765625" style="14" bestFit="1" customWidth="1"/>
    <col min="6665" max="6665" width="27.8984375" style="14" bestFit="1" customWidth="1"/>
    <col min="6666" max="6666" width="11.5" style="14" customWidth="1"/>
    <col min="6667" max="6668" width="0" style="14" hidden="1" customWidth="1"/>
    <col min="6669" max="6669" width="19.09765625" style="14" customWidth="1"/>
    <col min="6670" max="6670" width="19.5" style="14" customWidth="1"/>
    <col min="6671" max="6912" width="11" style="14"/>
    <col min="6913" max="6913" width="3" style="14" customWidth="1"/>
    <col min="6914" max="6914" width="17.69921875" style="14" customWidth="1"/>
    <col min="6915" max="6915" width="0.69921875" style="14" customWidth="1"/>
    <col min="6916" max="6916" width="11.5" style="14" customWidth="1"/>
    <col min="6917" max="6917" width="6.19921875" style="14" customWidth="1"/>
    <col min="6918" max="6918" width="10.3984375" style="14" customWidth="1"/>
    <col min="6919" max="6919" width="10.5" style="14" customWidth="1"/>
    <col min="6920" max="6920" width="11.09765625" style="14" bestFit="1" customWidth="1"/>
    <col min="6921" max="6921" width="27.8984375" style="14" bestFit="1" customWidth="1"/>
    <col min="6922" max="6922" width="11.5" style="14" customWidth="1"/>
    <col min="6923" max="6924" width="0" style="14" hidden="1" customWidth="1"/>
    <col min="6925" max="6925" width="19.09765625" style="14" customWidth="1"/>
    <col min="6926" max="6926" width="19.5" style="14" customWidth="1"/>
    <col min="6927" max="7168" width="11" style="14"/>
    <col min="7169" max="7169" width="3" style="14" customWidth="1"/>
    <col min="7170" max="7170" width="17.69921875" style="14" customWidth="1"/>
    <col min="7171" max="7171" width="0.69921875" style="14" customWidth="1"/>
    <col min="7172" max="7172" width="11.5" style="14" customWidth="1"/>
    <col min="7173" max="7173" width="6.19921875" style="14" customWidth="1"/>
    <col min="7174" max="7174" width="10.3984375" style="14" customWidth="1"/>
    <col min="7175" max="7175" width="10.5" style="14" customWidth="1"/>
    <col min="7176" max="7176" width="11.09765625" style="14" bestFit="1" customWidth="1"/>
    <col min="7177" max="7177" width="27.8984375" style="14" bestFit="1" customWidth="1"/>
    <col min="7178" max="7178" width="11.5" style="14" customWidth="1"/>
    <col min="7179" max="7180" width="0" style="14" hidden="1" customWidth="1"/>
    <col min="7181" max="7181" width="19.09765625" style="14" customWidth="1"/>
    <col min="7182" max="7182" width="19.5" style="14" customWidth="1"/>
    <col min="7183" max="7424" width="11" style="14"/>
    <col min="7425" max="7425" width="3" style="14" customWidth="1"/>
    <col min="7426" max="7426" width="17.69921875" style="14" customWidth="1"/>
    <col min="7427" max="7427" width="0.69921875" style="14" customWidth="1"/>
    <col min="7428" max="7428" width="11.5" style="14" customWidth="1"/>
    <col min="7429" max="7429" width="6.19921875" style="14" customWidth="1"/>
    <col min="7430" max="7430" width="10.3984375" style="14" customWidth="1"/>
    <col min="7431" max="7431" width="10.5" style="14" customWidth="1"/>
    <col min="7432" max="7432" width="11.09765625" style="14" bestFit="1" customWidth="1"/>
    <col min="7433" max="7433" width="27.8984375" style="14" bestFit="1" customWidth="1"/>
    <col min="7434" max="7434" width="11.5" style="14" customWidth="1"/>
    <col min="7435" max="7436" width="0" style="14" hidden="1" customWidth="1"/>
    <col min="7437" max="7437" width="19.09765625" style="14" customWidth="1"/>
    <col min="7438" max="7438" width="19.5" style="14" customWidth="1"/>
    <col min="7439" max="7680" width="11" style="14"/>
    <col min="7681" max="7681" width="3" style="14" customWidth="1"/>
    <col min="7682" max="7682" width="17.69921875" style="14" customWidth="1"/>
    <col min="7683" max="7683" width="0.69921875" style="14" customWidth="1"/>
    <col min="7684" max="7684" width="11.5" style="14" customWidth="1"/>
    <col min="7685" max="7685" width="6.19921875" style="14" customWidth="1"/>
    <col min="7686" max="7686" width="10.3984375" style="14" customWidth="1"/>
    <col min="7687" max="7687" width="10.5" style="14" customWidth="1"/>
    <col min="7688" max="7688" width="11.09765625" style="14" bestFit="1" customWidth="1"/>
    <col min="7689" max="7689" width="27.8984375" style="14" bestFit="1" customWidth="1"/>
    <col min="7690" max="7690" width="11.5" style="14" customWidth="1"/>
    <col min="7691" max="7692" width="0" style="14" hidden="1" customWidth="1"/>
    <col min="7693" max="7693" width="19.09765625" style="14" customWidth="1"/>
    <col min="7694" max="7694" width="19.5" style="14" customWidth="1"/>
    <col min="7695" max="7936" width="11" style="14"/>
    <col min="7937" max="7937" width="3" style="14" customWidth="1"/>
    <col min="7938" max="7938" width="17.69921875" style="14" customWidth="1"/>
    <col min="7939" max="7939" width="0.69921875" style="14" customWidth="1"/>
    <col min="7940" max="7940" width="11.5" style="14" customWidth="1"/>
    <col min="7941" max="7941" width="6.19921875" style="14" customWidth="1"/>
    <col min="7942" max="7942" width="10.3984375" style="14" customWidth="1"/>
    <col min="7943" max="7943" width="10.5" style="14" customWidth="1"/>
    <col min="7944" max="7944" width="11.09765625" style="14" bestFit="1" customWidth="1"/>
    <col min="7945" max="7945" width="27.8984375" style="14" bestFit="1" customWidth="1"/>
    <col min="7946" max="7946" width="11.5" style="14" customWidth="1"/>
    <col min="7947" max="7948" width="0" style="14" hidden="1" customWidth="1"/>
    <col min="7949" max="7949" width="19.09765625" style="14" customWidth="1"/>
    <col min="7950" max="7950" width="19.5" style="14" customWidth="1"/>
    <col min="7951" max="8192" width="11" style="14"/>
    <col min="8193" max="8193" width="3" style="14" customWidth="1"/>
    <col min="8194" max="8194" width="17.69921875" style="14" customWidth="1"/>
    <col min="8195" max="8195" width="0.69921875" style="14" customWidth="1"/>
    <col min="8196" max="8196" width="11.5" style="14" customWidth="1"/>
    <col min="8197" max="8197" width="6.19921875" style="14" customWidth="1"/>
    <col min="8198" max="8198" width="10.3984375" style="14" customWidth="1"/>
    <col min="8199" max="8199" width="10.5" style="14" customWidth="1"/>
    <col min="8200" max="8200" width="11.09765625" style="14" bestFit="1" customWidth="1"/>
    <col min="8201" max="8201" width="27.8984375" style="14" bestFit="1" customWidth="1"/>
    <col min="8202" max="8202" width="11.5" style="14" customWidth="1"/>
    <col min="8203" max="8204" width="0" style="14" hidden="1" customWidth="1"/>
    <col min="8205" max="8205" width="19.09765625" style="14" customWidth="1"/>
    <col min="8206" max="8206" width="19.5" style="14" customWidth="1"/>
    <col min="8207" max="8448" width="11" style="14"/>
    <col min="8449" max="8449" width="3" style="14" customWidth="1"/>
    <col min="8450" max="8450" width="17.69921875" style="14" customWidth="1"/>
    <col min="8451" max="8451" width="0.69921875" style="14" customWidth="1"/>
    <col min="8452" max="8452" width="11.5" style="14" customWidth="1"/>
    <col min="8453" max="8453" width="6.19921875" style="14" customWidth="1"/>
    <col min="8454" max="8454" width="10.3984375" style="14" customWidth="1"/>
    <col min="8455" max="8455" width="10.5" style="14" customWidth="1"/>
    <col min="8456" max="8456" width="11.09765625" style="14" bestFit="1" customWidth="1"/>
    <col min="8457" max="8457" width="27.8984375" style="14" bestFit="1" customWidth="1"/>
    <col min="8458" max="8458" width="11.5" style="14" customWidth="1"/>
    <col min="8459" max="8460" width="0" style="14" hidden="1" customWidth="1"/>
    <col min="8461" max="8461" width="19.09765625" style="14" customWidth="1"/>
    <col min="8462" max="8462" width="19.5" style="14" customWidth="1"/>
    <col min="8463" max="8704" width="11" style="14"/>
    <col min="8705" max="8705" width="3" style="14" customWidth="1"/>
    <col min="8706" max="8706" width="17.69921875" style="14" customWidth="1"/>
    <col min="8707" max="8707" width="0.69921875" style="14" customWidth="1"/>
    <col min="8708" max="8708" width="11.5" style="14" customWidth="1"/>
    <col min="8709" max="8709" width="6.19921875" style="14" customWidth="1"/>
    <col min="8710" max="8710" width="10.3984375" style="14" customWidth="1"/>
    <col min="8711" max="8711" width="10.5" style="14" customWidth="1"/>
    <col min="8712" max="8712" width="11.09765625" style="14" bestFit="1" customWidth="1"/>
    <col min="8713" max="8713" width="27.8984375" style="14" bestFit="1" customWidth="1"/>
    <col min="8714" max="8714" width="11.5" style="14" customWidth="1"/>
    <col min="8715" max="8716" width="0" style="14" hidden="1" customWidth="1"/>
    <col min="8717" max="8717" width="19.09765625" style="14" customWidth="1"/>
    <col min="8718" max="8718" width="19.5" style="14" customWidth="1"/>
    <col min="8719" max="8960" width="11" style="14"/>
    <col min="8961" max="8961" width="3" style="14" customWidth="1"/>
    <col min="8962" max="8962" width="17.69921875" style="14" customWidth="1"/>
    <col min="8963" max="8963" width="0.69921875" style="14" customWidth="1"/>
    <col min="8964" max="8964" width="11.5" style="14" customWidth="1"/>
    <col min="8965" max="8965" width="6.19921875" style="14" customWidth="1"/>
    <col min="8966" max="8966" width="10.3984375" style="14" customWidth="1"/>
    <col min="8967" max="8967" width="10.5" style="14" customWidth="1"/>
    <col min="8968" max="8968" width="11.09765625" style="14" bestFit="1" customWidth="1"/>
    <col min="8969" max="8969" width="27.8984375" style="14" bestFit="1" customWidth="1"/>
    <col min="8970" max="8970" width="11.5" style="14" customWidth="1"/>
    <col min="8971" max="8972" width="0" style="14" hidden="1" customWidth="1"/>
    <col min="8973" max="8973" width="19.09765625" style="14" customWidth="1"/>
    <col min="8974" max="8974" width="19.5" style="14" customWidth="1"/>
    <col min="8975" max="9216" width="11" style="14"/>
    <col min="9217" max="9217" width="3" style="14" customWidth="1"/>
    <col min="9218" max="9218" width="17.69921875" style="14" customWidth="1"/>
    <col min="9219" max="9219" width="0.69921875" style="14" customWidth="1"/>
    <col min="9220" max="9220" width="11.5" style="14" customWidth="1"/>
    <col min="9221" max="9221" width="6.19921875" style="14" customWidth="1"/>
    <col min="9222" max="9222" width="10.3984375" style="14" customWidth="1"/>
    <col min="9223" max="9223" width="10.5" style="14" customWidth="1"/>
    <col min="9224" max="9224" width="11.09765625" style="14" bestFit="1" customWidth="1"/>
    <col min="9225" max="9225" width="27.8984375" style="14" bestFit="1" customWidth="1"/>
    <col min="9226" max="9226" width="11.5" style="14" customWidth="1"/>
    <col min="9227" max="9228" width="0" style="14" hidden="1" customWidth="1"/>
    <col min="9229" max="9229" width="19.09765625" style="14" customWidth="1"/>
    <col min="9230" max="9230" width="19.5" style="14" customWidth="1"/>
    <col min="9231" max="9472" width="11" style="14"/>
    <col min="9473" max="9473" width="3" style="14" customWidth="1"/>
    <col min="9474" max="9474" width="17.69921875" style="14" customWidth="1"/>
    <col min="9475" max="9475" width="0.69921875" style="14" customWidth="1"/>
    <col min="9476" max="9476" width="11.5" style="14" customWidth="1"/>
    <col min="9477" max="9477" width="6.19921875" style="14" customWidth="1"/>
    <col min="9478" max="9478" width="10.3984375" style="14" customWidth="1"/>
    <col min="9479" max="9479" width="10.5" style="14" customWidth="1"/>
    <col min="9480" max="9480" width="11.09765625" style="14" bestFit="1" customWidth="1"/>
    <col min="9481" max="9481" width="27.8984375" style="14" bestFit="1" customWidth="1"/>
    <col min="9482" max="9482" width="11.5" style="14" customWidth="1"/>
    <col min="9483" max="9484" width="0" style="14" hidden="1" customWidth="1"/>
    <col min="9485" max="9485" width="19.09765625" style="14" customWidth="1"/>
    <col min="9486" max="9486" width="19.5" style="14" customWidth="1"/>
    <col min="9487" max="9728" width="11" style="14"/>
    <col min="9729" max="9729" width="3" style="14" customWidth="1"/>
    <col min="9730" max="9730" width="17.69921875" style="14" customWidth="1"/>
    <col min="9731" max="9731" width="0.69921875" style="14" customWidth="1"/>
    <col min="9732" max="9732" width="11.5" style="14" customWidth="1"/>
    <col min="9733" max="9733" width="6.19921875" style="14" customWidth="1"/>
    <col min="9734" max="9734" width="10.3984375" style="14" customWidth="1"/>
    <col min="9735" max="9735" width="10.5" style="14" customWidth="1"/>
    <col min="9736" max="9736" width="11.09765625" style="14" bestFit="1" customWidth="1"/>
    <col min="9737" max="9737" width="27.8984375" style="14" bestFit="1" customWidth="1"/>
    <col min="9738" max="9738" width="11.5" style="14" customWidth="1"/>
    <col min="9739" max="9740" width="0" style="14" hidden="1" customWidth="1"/>
    <col min="9741" max="9741" width="19.09765625" style="14" customWidth="1"/>
    <col min="9742" max="9742" width="19.5" style="14" customWidth="1"/>
    <col min="9743" max="9984" width="11" style="14"/>
    <col min="9985" max="9985" width="3" style="14" customWidth="1"/>
    <col min="9986" max="9986" width="17.69921875" style="14" customWidth="1"/>
    <col min="9987" max="9987" width="0.69921875" style="14" customWidth="1"/>
    <col min="9988" max="9988" width="11.5" style="14" customWidth="1"/>
    <col min="9989" max="9989" width="6.19921875" style="14" customWidth="1"/>
    <col min="9990" max="9990" width="10.3984375" style="14" customWidth="1"/>
    <col min="9991" max="9991" width="10.5" style="14" customWidth="1"/>
    <col min="9992" max="9992" width="11.09765625" style="14" bestFit="1" customWidth="1"/>
    <col min="9993" max="9993" width="27.8984375" style="14" bestFit="1" customWidth="1"/>
    <col min="9994" max="9994" width="11.5" style="14" customWidth="1"/>
    <col min="9995" max="9996" width="0" style="14" hidden="1" customWidth="1"/>
    <col min="9997" max="9997" width="19.09765625" style="14" customWidth="1"/>
    <col min="9998" max="9998" width="19.5" style="14" customWidth="1"/>
    <col min="9999" max="10240" width="11" style="14"/>
    <col min="10241" max="10241" width="3" style="14" customWidth="1"/>
    <col min="10242" max="10242" width="17.69921875" style="14" customWidth="1"/>
    <col min="10243" max="10243" width="0.69921875" style="14" customWidth="1"/>
    <col min="10244" max="10244" width="11.5" style="14" customWidth="1"/>
    <col min="10245" max="10245" width="6.19921875" style="14" customWidth="1"/>
    <col min="10246" max="10246" width="10.3984375" style="14" customWidth="1"/>
    <col min="10247" max="10247" width="10.5" style="14" customWidth="1"/>
    <col min="10248" max="10248" width="11.09765625" style="14" bestFit="1" customWidth="1"/>
    <col min="10249" max="10249" width="27.8984375" style="14" bestFit="1" customWidth="1"/>
    <col min="10250" max="10250" width="11.5" style="14" customWidth="1"/>
    <col min="10251" max="10252" width="0" style="14" hidden="1" customWidth="1"/>
    <col min="10253" max="10253" width="19.09765625" style="14" customWidth="1"/>
    <col min="10254" max="10254" width="19.5" style="14" customWidth="1"/>
    <col min="10255" max="10496" width="11" style="14"/>
    <col min="10497" max="10497" width="3" style="14" customWidth="1"/>
    <col min="10498" max="10498" width="17.69921875" style="14" customWidth="1"/>
    <col min="10499" max="10499" width="0.69921875" style="14" customWidth="1"/>
    <col min="10500" max="10500" width="11.5" style="14" customWidth="1"/>
    <col min="10501" max="10501" width="6.19921875" style="14" customWidth="1"/>
    <col min="10502" max="10502" width="10.3984375" style="14" customWidth="1"/>
    <col min="10503" max="10503" width="10.5" style="14" customWidth="1"/>
    <col min="10504" max="10504" width="11.09765625" style="14" bestFit="1" customWidth="1"/>
    <col min="10505" max="10505" width="27.8984375" style="14" bestFit="1" customWidth="1"/>
    <col min="10506" max="10506" width="11.5" style="14" customWidth="1"/>
    <col min="10507" max="10508" width="0" style="14" hidden="1" customWidth="1"/>
    <col min="10509" max="10509" width="19.09765625" style="14" customWidth="1"/>
    <col min="10510" max="10510" width="19.5" style="14" customWidth="1"/>
    <col min="10511" max="10752" width="11" style="14"/>
    <col min="10753" max="10753" width="3" style="14" customWidth="1"/>
    <col min="10754" max="10754" width="17.69921875" style="14" customWidth="1"/>
    <col min="10755" max="10755" width="0.69921875" style="14" customWidth="1"/>
    <col min="10756" max="10756" width="11.5" style="14" customWidth="1"/>
    <col min="10757" max="10757" width="6.19921875" style="14" customWidth="1"/>
    <col min="10758" max="10758" width="10.3984375" style="14" customWidth="1"/>
    <col min="10759" max="10759" width="10.5" style="14" customWidth="1"/>
    <col min="10760" max="10760" width="11.09765625" style="14" bestFit="1" customWidth="1"/>
    <col min="10761" max="10761" width="27.8984375" style="14" bestFit="1" customWidth="1"/>
    <col min="10762" max="10762" width="11.5" style="14" customWidth="1"/>
    <col min="10763" max="10764" width="0" style="14" hidden="1" customWidth="1"/>
    <col min="10765" max="10765" width="19.09765625" style="14" customWidth="1"/>
    <col min="10766" max="10766" width="19.5" style="14" customWidth="1"/>
    <col min="10767" max="11008" width="11" style="14"/>
    <col min="11009" max="11009" width="3" style="14" customWidth="1"/>
    <col min="11010" max="11010" width="17.69921875" style="14" customWidth="1"/>
    <col min="11011" max="11011" width="0.69921875" style="14" customWidth="1"/>
    <col min="11012" max="11012" width="11.5" style="14" customWidth="1"/>
    <col min="11013" max="11013" width="6.19921875" style="14" customWidth="1"/>
    <col min="11014" max="11014" width="10.3984375" style="14" customWidth="1"/>
    <col min="11015" max="11015" width="10.5" style="14" customWidth="1"/>
    <col min="11016" max="11016" width="11.09765625" style="14" bestFit="1" customWidth="1"/>
    <col min="11017" max="11017" width="27.8984375" style="14" bestFit="1" customWidth="1"/>
    <col min="11018" max="11018" width="11.5" style="14" customWidth="1"/>
    <col min="11019" max="11020" width="0" style="14" hidden="1" customWidth="1"/>
    <col min="11021" max="11021" width="19.09765625" style="14" customWidth="1"/>
    <col min="11022" max="11022" width="19.5" style="14" customWidth="1"/>
    <col min="11023" max="11264" width="11" style="14"/>
    <col min="11265" max="11265" width="3" style="14" customWidth="1"/>
    <col min="11266" max="11266" width="17.69921875" style="14" customWidth="1"/>
    <col min="11267" max="11267" width="0.69921875" style="14" customWidth="1"/>
    <col min="11268" max="11268" width="11.5" style="14" customWidth="1"/>
    <col min="11269" max="11269" width="6.19921875" style="14" customWidth="1"/>
    <col min="11270" max="11270" width="10.3984375" style="14" customWidth="1"/>
    <col min="11271" max="11271" width="10.5" style="14" customWidth="1"/>
    <col min="11272" max="11272" width="11.09765625" style="14" bestFit="1" customWidth="1"/>
    <col min="11273" max="11273" width="27.8984375" style="14" bestFit="1" customWidth="1"/>
    <col min="11274" max="11274" width="11.5" style="14" customWidth="1"/>
    <col min="11275" max="11276" width="0" style="14" hidden="1" customWidth="1"/>
    <col min="11277" max="11277" width="19.09765625" style="14" customWidth="1"/>
    <col min="11278" max="11278" width="19.5" style="14" customWidth="1"/>
    <col min="11279" max="11520" width="11" style="14"/>
    <col min="11521" max="11521" width="3" style="14" customWidth="1"/>
    <col min="11522" max="11522" width="17.69921875" style="14" customWidth="1"/>
    <col min="11523" max="11523" width="0.69921875" style="14" customWidth="1"/>
    <col min="11524" max="11524" width="11.5" style="14" customWidth="1"/>
    <col min="11525" max="11525" width="6.19921875" style="14" customWidth="1"/>
    <col min="11526" max="11526" width="10.3984375" style="14" customWidth="1"/>
    <col min="11527" max="11527" width="10.5" style="14" customWidth="1"/>
    <col min="11528" max="11528" width="11.09765625" style="14" bestFit="1" customWidth="1"/>
    <col min="11529" max="11529" width="27.8984375" style="14" bestFit="1" customWidth="1"/>
    <col min="11530" max="11530" width="11.5" style="14" customWidth="1"/>
    <col min="11531" max="11532" width="0" style="14" hidden="1" customWidth="1"/>
    <col min="11533" max="11533" width="19.09765625" style="14" customWidth="1"/>
    <col min="11534" max="11534" width="19.5" style="14" customWidth="1"/>
    <col min="11535" max="11776" width="11" style="14"/>
    <col min="11777" max="11777" width="3" style="14" customWidth="1"/>
    <col min="11778" max="11778" width="17.69921875" style="14" customWidth="1"/>
    <col min="11779" max="11779" width="0.69921875" style="14" customWidth="1"/>
    <col min="11780" max="11780" width="11.5" style="14" customWidth="1"/>
    <col min="11781" max="11781" width="6.19921875" style="14" customWidth="1"/>
    <col min="11782" max="11782" width="10.3984375" style="14" customWidth="1"/>
    <col min="11783" max="11783" width="10.5" style="14" customWidth="1"/>
    <col min="11784" max="11784" width="11.09765625" style="14" bestFit="1" customWidth="1"/>
    <col min="11785" max="11785" width="27.8984375" style="14" bestFit="1" customWidth="1"/>
    <col min="11786" max="11786" width="11.5" style="14" customWidth="1"/>
    <col min="11787" max="11788" width="0" style="14" hidden="1" customWidth="1"/>
    <col min="11789" max="11789" width="19.09765625" style="14" customWidth="1"/>
    <col min="11790" max="11790" width="19.5" style="14" customWidth="1"/>
    <col min="11791" max="12032" width="11" style="14"/>
    <col min="12033" max="12033" width="3" style="14" customWidth="1"/>
    <col min="12034" max="12034" width="17.69921875" style="14" customWidth="1"/>
    <col min="12035" max="12035" width="0.69921875" style="14" customWidth="1"/>
    <col min="12036" max="12036" width="11.5" style="14" customWidth="1"/>
    <col min="12037" max="12037" width="6.19921875" style="14" customWidth="1"/>
    <col min="12038" max="12038" width="10.3984375" style="14" customWidth="1"/>
    <col min="12039" max="12039" width="10.5" style="14" customWidth="1"/>
    <col min="12040" max="12040" width="11.09765625" style="14" bestFit="1" customWidth="1"/>
    <col min="12041" max="12041" width="27.8984375" style="14" bestFit="1" customWidth="1"/>
    <col min="12042" max="12042" width="11.5" style="14" customWidth="1"/>
    <col min="12043" max="12044" width="0" style="14" hidden="1" customWidth="1"/>
    <col min="12045" max="12045" width="19.09765625" style="14" customWidth="1"/>
    <col min="12046" max="12046" width="19.5" style="14" customWidth="1"/>
    <col min="12047" max="12288" width="11" style="14"/>
    <col min="12289" max="12289" width="3" style="14" customWidth="1"/>
    <col min="12290" max="12290" width="17.69921875" style="14" customWidth="1"/>
    <col min="12291" max="12291" width="0.69921875" style="14" customWidth="1"/>
    <col min="12292" max="12292" width="11.5" style="14" customWidth="1"/>
    <col min="12293" max="12293" width="6.19921875" style="14" customWidth="1"/>
    <col min="12294" max="12294" width="10.3984375" style="14" customWidth="1"/>
    <col min="12295" max="12295" width="10.5" style="14" customWidth="1"/>
    <col min="12296" max="12296" width="11.09765625" style="14" bestFit="1" customWidth="1"/>
    <col min="12297" max="12297" width="27.8984375" style="14" bestFit="1" customWidth="1"/>
    <col min="12298" max="12298" width="11.5" style="14" customWidth="1"/>
    <col min="12299" max="12300" width="0" style="14" hidden="1" customWidth="1"/>
    <col min="12301" max="12301" width="19.09765625" style="14" customWidth="1"/>
    <col min="12302" max="12302" width="19.5" style="14" customWidth="1"/>
    <col min="12303" max="12544" width="11" style="14"/>
    <col min="12545" max="12545" width="3" style="14" customWidth="1"/>
    <col min="12546" max="12546" width="17.69921875" style="14" customWidth="1"/>
    <col min="12547" max="12547" width="0.69921875" style="14" customWidth="1"/>
    <col min="12548" max="12548" width="11.5" style="14" customWidth="1"/>
    <col min="12549" max="12549" width="6.19921875" style="14" customWidth="1"/>
    <col min="12550" max="12550" width="10.3984375" style="14" customWidth="1"/>
    <col min="12551" max="12551" width="10.5" style="14" customWidth="1"/>
    <col min="12552" max="12552" width="11.09765625" style="14" bestFit="1" customWidth="1"/>
    <col min="12553" max="12553" width="27.8984375" style="14" bestFit="1" customWidth="1"/>
    <col min="12554" max="12554" width="11.5" style="14" customWidth="1"/>
    <col min="12555" max="12556" width="0" style="14" hidden="1" customWidth="1"/>
    <col min="12557" max="12557" width="19.09765625" style="14" customWidth="1"/>
    <col min="12558" max="12558" width="19.5" style="14" customWidth="1"/>
    <col min="12559" max="12800" width="11" style="14"/>
    <col min="12801" max="12801" width="3" style="14" customWidth="1"/>
    <col min="12802" max="12802" width="17.69921875" style="14" customWidth="1"/>
    <col min="12803" max="12803" width="0.69921875" style="14" customWidth="1"/>
    <col min="12804" max="12804" width="11.5" style="14" customWidth="1"/>
    <col min="12805" max="12805" width="6.19921875" style="14" customWidth="1"/>
    <col min="12806" max="12806" width="10.3984375" style="14" customWidth="1"/>
    <col min="12807" max="12807" width="10.5" style="14" customWidth="1"/>
    <col min="12808" max="12808" width="11.09765625" style="14" bestFit="1" customWidth="1"/>
    <col min="12809" max="12809" width="27.8984375" style="14" bestFit="1" customWidth="1"/>
    <col min="12810" max="12810" width="11.5" style="14" customWidth="1"/>
    <col min="12811" max="12812" width="0" style="14" hidden="1" customWidth="1"/>
    <col min="12813" max="12813" width="19.09765625" style="14" customWidth="1"/>
    <col min="12814" max="12814" width="19.5" style="14" customWidth="1"/>
    <col min="12815" max="13056" width="11" style="14"/>
    <col min="13057" max="13057" width="3" style="14" customWidth="1"/>
    <col min="13058" max="13058" width="17.69921875" style="14" customWidth="1"/>
    <col min="13059" max="13059" width="0.69921875" style="14" customWidth="1"/>
    <col min="13060" max="13060" width="11.5" style="14" customWidth="1"/>
    <col min="13061" max="13061" width="6.19921875" style="14" customWidth="1"/>
    <col min="13062" max="13062" width="10.3984375" style="14" customWidth="1"/>
    <col min="13063" max="13063" width="10.5" style="14" customWidth="1"/>
    <col min="13064" max="13064" width="11.09765625" style="14" bestFit="1" customWidth="1"/>
    <col min="13065" max="13065" width="27.8984375" style="14" bestFit="1" customWidth="1"/>
    <col min="13066" max="13066" width="11.5" style="14" customWidth="1"/>
    <col min="13067" max="13068" width="0" style="14" hidden="1" customWidth="1"/>
    <col min="13069" max="13069" width="19.09765625" style="14" customWidth="1"/>
    <col min="13070" max="13070" width="19.5" style="14" customWidth="1"/>
    <col min="13071" max="13312" width="11" style="14"/>
    <col min="13313" max="13313" width="3" style="14" customWidth="1"/>
    <col min="13314" max="13314" width="17.69921875" style="14" customWidth="1"/>
    <col min="13315" max="13315" width="0.69921875" style="14" customWidth="1"/>
    <col min="13316" max="13316" width="11.5" style="14" customWidth="1"/>
    <col min="13317" max="13317" width="6.19921875" style="14" customWidth="1"/>
    <col min="13318" max="13318" width="10.3984375" style="14" customWidth="1"/>
    <col min="13319" max="13319" width="10.5" style="14" customWidth="1"/>
    <col min="13320" max="13320" width="11.09765625" style="14" bestFit="1" customWidth="1"/>
    <col min="13321" max="13321" width="27.8984375" style="14" bestFit="1" customWidth="1"/>
    <col min="13322" max="13322" width="11.5" style="14" customWidth="1"/>
    <col min="13323" max="13324" width="0" style="14" hidden="1" customWidth="1"/>
    <col min="13325" max="13325" width="19.09765625" style="14" customWidth="1"/>
    <col min="13326" max="13326" width="19.5" style="14" customWidth="1"/>
    <col min="13327" max="13568" width="11" style="14"/>
    <col min="13569" max="13569" width="3" style="14" customWidth="1"/>
    <col min="13570" max="13570" width="17.69921875" style="14" customWidth="1"/>
    <col min="13571" max="13571" width="0.69921875" style="14" customWidth="1"/>
    <col min="13572" max="13572" width="11.5" style="14" customWidth="1"/>
    <col min="13573" max="13573" width="6.19921875" style="14" customWidth="1"/>
    <col min="13574" max="13574" width="10.3984375" style="14" customWidth="1"/>
    <col min="13575" max="13575" width="10.5" style="14" customWidth="1"/>
    <col min="13576" max="13576" width="11.09765625" style="14" bestFit="1" customWidth="1"/>
    <col min="13577" max="13577" width="27.8984375" style="14" bestFit="1" customWidth="1"/>
    <col min="13578" max="13578" width="11.5" style="14" customWidth="1"/>
    <col min="13579" max="13580" width="0" style="14" hidden="1" customWidth="1"/>
    <col min="13581" max="13581" width="19.09765625" style="14" customWidth="1"/>
    <col min="13582" max="13582" width="19.5" style="14" customWidth="1"/>
    <col min="13583" max="13824" width="11" style="14"/>
    <col min="13825" max="13825" width="3" style="14" customWidth="1"/>
    <col min="13826" max="13826" width="17.69921875" style="14" customWidth="1"/>
    <col min="13827" max="13827" width="0.69921875" style="14" customWidth="1"/>
    <col min="13828" max="13828" width="11.5" style="14" customWidth="1"/>
    <col min="13829" max="13829" width="6.19921875" style="14" customWidth="1"/>
    <col min="13830" max="13830" width="10.3984375" style="14" customWidth="1"/>
    <col min="13831" max="13831" width="10.5" style="14" customWidth="1"/>
    <col min="13832" max="13832" width="11.09765625" style="14" bestFit="1" customWidth="1"/>
    <col min="13833" max="13833" width="27.8984375" style="14" bestFit="1" customWidth="1"/>
    <col min="13834" max="13834" width="11.5" style="14" customWidth="1"/>
    <col min="13835" max="13836" width="0" style="14" hidden="1" customWidth="1"/>
    <col min="13837" max="13837" width="19.09765625" style="14" customWidth="1"/>
    <col min="13838" max="13838" width="19.5" style="14" customWidth="1"/>
    <col min="13839" max="14080" width="11" style="14"/>
    <col min="14081" max="14081" width="3" style="14" customWidth="1"/>
    <col min="14082" max="14082" width="17.69921875" style="14" customWidth="1"/>
    <col min="14083" max="14083" width="0.69921875" style="14" customWidth="1"/>
    <col min="14084" max="14084" width="11.5" style="14" customWidth="1"/>
    <col min="14085" max="14085" width="6.19921875" style="14" customWidth="1"/>
    <col min="14086" max="14086" width="10.3984375" style="14" customWidth="1"/>
    <col min="14087" max="14087" width="10.5" style="14" customWidth="1"/>
    <col min="14088" max="14088" width="11.09765625" style="14" bestFit="1" customWidth="1"/>
    <col min="14089" max="14089" width="27.8984375" style="14" bestFit="1" customWidth="1"/>
    <col min="14090" max="14090" width="11.5" style="14" customWidth="1"/>
    <col min="14091" max="14092" width="0" style="14" hidden="1" customWidth="1"/>
    <col min="14093" max="14093" width="19.09765625" style="14" customWidth="1"/>
    <col min="14094" max="14094" width="19.5" style="14" customWidth="1"/>
    <col min="14095" max="14336" width="11" style="14"/>
    <col min="14337" max="14337" width="3" style="14" customWidth="1"/>
    <col min="14338" max="14338" width="17.69921875" style="14" customWidth="1"/>
    <col min="14339" max="14339" width="0.69921875" style="14" customWidth="1"/>
    <col min="14340" max="14340" width="11.5" style="14" customWidth="1"/>
    <col min="14341" max="14341" width="6.19921875" style="14" customWidth="1"/>
    <col min="14342" max="14342" width="10.3984375" style="14" customWidth="1"/>
    <col min="14343" max="14343" width="10.5" style="14" customWidth="1"/>
    <col min="14344" max="14344" width="11.09765625" style="14" bestFit="1" customWidth="1"/>
    <col min="14345" max="14345" width="27.8984375" style="14" bestFit="1" customWidth="1"/>
    <col min="14346" max="14346" width="11.5" style="14" customWidth="1"/>
    <col min="14347" max="14348" width="0" style="14" hidden="1" customWidth="1"/>
    <col min="14349" max="14349" width="19.09765625" style="14" customWidth="1"/>
    <col min="14350" max="14350" width="19.5" style="14" customWidth="1"/>
    <col min="14351" max="14592" width="11" style="14"/>
    <col min="14593" max="14593" width="3" style="14" customWidth="1"/>
    <col min="14594" max="14594" width="17.69921875" style="14" customWidth="1"/>
    <col min="14595" max="14595" width="0.69921875" style="14" customWidth="1"/>
    <col min="14596" max="14596" width="11.5" style="14" customWidth="1"/>
    <col min="14597" max="14597" width="6.19921875" style="14" customWidth="1"/>
    <col min="14598" max="14598" width="10.3984375" style="14" customWidth="1"/>
    <col min="14599" max="14599" width="10.5" style="14" customWidth="1"/>
    <col min="14600" max="14600" width="11.09765625" style="14" bestFit="1" customWidth="1"/>
    <col min="14601" max="14601" width="27.8984375" style="14" bestFit="1" customWidth="1"/>
    <col min="14602" max="14602" width="11.5" style="14" customWidth="1"/>
    <col min="14603" max="14604" width="0" style="14" hidden="1" customWidth="1"/>
    <col min="14605" max="14605" width="19.09765625" style="14" customWidth="1"/>
    <col min="14606" max="14606" width="19.5" style="14" customWidth="1"/>
    <col min="14607" max="14848" width="11" style="14"/>
    <col min="14849" max="14849" width="3" style="14" customWidth="1"/>
    <col min="14850" max="14850" width="17.69921875" style="14" customWidth="1"/>
    <col min="14851" max="14851" width="0.69921875" style="14" customWidth="1"/>
    <col min="14852" max="14852" width="11.5" style="14" customWidth="1"/>
    <col min="14853" max="14853" width="6.19921875" style="14" customWidth="1"/>
    <col min="14854" max="14854" width="10.3984375" style="14" customWidth="1"/>
    <col min="14855" max="14855" width="10.5" style="14" customWidth="1"/>
    <col min="14856" max="14856" width="11.09765625" style="14" bestFit="1" customWidth="1"/>
    <col min="14857" max="14857" width="27.8984375" style="14" bestFit="1" customWidth="1"/>
    <col min="14858" max="14858" width="11.5" style="14" customWidth="1"/>
    <col min="14859" max="14860" width="0" style="14" hidden="1" customWidth="1"/>
    <col min="14861" max="14861" width="19.09765625" style="14" customWidth="1"/>
    <col min="14862" max="14862" width="19.5" style="14" customWidth="1"/>
    <col min="14863" max="15104" width="11" style="14"/>
    <col min="15105" max="15105" width="3" style="14" customWidth="1"/>
    <col min="15106" max="15106" width="17.69921875" style="14" customWidth="1"/>
    <col min="15107" max="15107" width="0.69921875" style="14" customWidth="1"/>
    <col min="15108" max="15108" width="11.5" style="14" customWidth="1"/>
    <col min="15109" max="15109" width="6.19921875" style="14" customWidth="1"/>
    <col min="15110" max="15110" width="10.3984375" style="14" customWidth="1"/>
    <col min="15111" max="15111" width="10.5" style="14" customWidth="1"/>
    <col min="15112" max="15112" width="11.09765625" style="14" bestFit="1" customWidth="1"/>
    <col min="15113" max="15113" width="27.8984375" style="14" bestFit="1" customWidth="1"/>
    <col min="15114" max="15114" width="11.5" style="14" customWidth="1"/>
    <col min="15115" max="15116" width="0" style="14" hidden="1" customWidth="1"/>
    <col min="15117" max="15117" width="19.09765625" style="14" customWidth="1"/>
    <col min="15118" max="15118" width="19.5" style="14" customWidth="1"/>
    <col min="15119" max="15360" width="11" style="14"/>
    <col min="15361" max="15361" width="3" style="14" customWidth="1"/>
    <col min="15362" max="15362" width="17.69921875" style="14" customWidth="1"/>
    <col min="15363" max="15363" width="0.69921875" style="14" customWidth="1"/>
    <col min="15364" max="15364" width="11.5" style="14" customWidth="1"/>
    <col min="15365" max="15365" width="6.19921875" style="14" customWidth="1"/>
    <col min="15366" max="15366" width="10.3984375" style="14" customWidth="1"/>
    <col min="15367" max="15367" width="10.5" style="14" customWidth="1"/>
    <col min="15368" max="15368" width="11.09765625" style="14" bestFit="1" customWidth="1"/>
    <col min="15369" max="15369" width="27.8984375" style="14" bestFit="1" customWidth="1"/>
    <col min="15370" max="15370" width="11.5" style="14" customWidth="1"/>
    <col min="15371" max="15372" width="0" style="14" hidden="1" customWidth="1"/>
    <col min="15373" max="15373" width="19.09765625" style="14" customWidth="1"/>
    <col min="15374" max="15374" width="19.5" style="14" customWidth="1"/>
    <col min="15375" max="15616" width="11" style="14"/>
    <col min="15617" max="15617" width="3" style="14" customWidth="1"/>
    <col min="15618" max="15618" width="17.69921875" style="14" customWidth="1"/>
    <col min="15619" max="15619" width="0.69921875" style="14" customWidth="1"/>
    <col min="15620" max="15620" width="11.5" style="14" customWidth="1"/>
    <col min="15621" max="15621" width="6.19921875" style="14" customWidth="1"/>
    <col min="15622" max="15622" width="10.3984375" style="14" customWidth="1"/>
    <col min="15623" max="15623" width="10.5" style="14" customWidth="1"/>
    <col min="15624" max="15624" width="11.09765625" style="14" bestFit="1" customWidth="1"/>
    <col min="15625" max="15625" width="27.8984375" style="14" bestFit="1" customWidth="1"/>
    <col min="15626" max="15626" width="11.5" style="14" customWidth="1"/>
    <col min="15627" max="15628" width="0" style="14" hidden="1" customWidth="1"/>
    <col min="15629" max="15629" width="19.09765625" style="14" customWidth="1"/>
    <col min="15630" max="15630" width="19.5" style="14" customWidth="1"/>
    <col min="15631" max="15872" width="11" style="14"/>
    <col min="15873" max="15873" width="3" style="14" customWidth="1"/>
    <col min="15874" max="15874" width="17.69921875" style="14" customWidth="1"/>
    <col min="15875" max="15875" width="0.69921875" style="14" customWidth="1"/>
    <col min="15876" max="15876" width="11.5" style="14" customWidth="1"/>
    <col min="15877" max="15877" width="6.19921875" style="14" customWidth="1"/>
    <col min="15878" max="15878" width="10.3984375" style="14" customWidth="1"/>
    <col min="15879" max="15879" width="10.5" style="14" customWidth="1"/>
    <col min="15880" max="15880" width="11.09765625" style="14" bestFit="1" customWidth="1"/>
    <col min="15881" max="15881" width="27.8984375" style="14" bestFit="1" customWidth="1"/>
    <col min="15882" max="15882" width="11.5" style="14" customWidth="1"/>
    <col min="15883" max="15884" width="0" style="14" hidden="1" customWidth="1"/>
    <col min="15885" max="15885" width="19.09765625" style="14" customWidth="1"/>
    <col min="15886" max="15886" width="19.5" style="14" customWidth="1"/>
    <col min="15887" max="16128" width="11" style="14"/>
    <col min="16129" max="16129" width="3" style="14" customWidth="1"/>
    <col min="16130" max="16130" width="17.69921875" style="14" customWidth="1"/>
    <col min="16131" max="16131" width="0.69921875" style="14" customWidth="1"/>
    <col min="16132" max="16132" width="11.5" style="14" customWidth="1"/>
    <col min="16133" max="16133" width="6.19921875" style="14" customWidth="1"/>
    <col min="16134" max="16134" width="10.3984375" style="14" customWidth="1"/>
    <col min="16135" max="16135" width="10.5" style="14" customWidth="1"/>
    <col min="16136" max="16136" width="11.09765625" style="14" bestFit="1" customWidth="1"/>
    <col min="16137" max="16137" width="27.8984375" style="14" bestFit="1" customWidth="1"/>
    <col min="16138" max="16138" width="11.5" style="14" customWidth="1"/>
    <col min="16139" max="16140" width="0" style="14" hidden="1" customWidth="1"/>
    <col min="16141" max="16141" width="19.09765625" style="14" customWidth="1"/>
    <col min="16142" max="16142" width="19.5" style="14" customWidth="1"/>
    <col min="16143" max="16384" width="11" style="14"/>
  </cols>
  <sheetData>
    <row r="1" spans="1:14" s="4" customFormat="1" ht="24" customHeight="1" x14ac:dyDescent="0.3">
      <c r="A1" s="178" t="s">
        <v>31</v>
      </c>
      <c r="B1" s="179"/>
      <c r="C1" s="179"/>
      <c r="D1" s="179"/>
      <c r="E1" s="179"/>
      <c r="F1" s="179"/>
      <c r="G1" s="179"/>
      <c r="H1" s="179"/>
      <c r="I1" s="180"/>
      <c r="K1" s="5"/>
      <c r="L1" s="5"/>
      <c r="M1" s="5"/>
    </row>
    <row r="2" spans="1:14" s="4" customFormat="1" ht="24" customHeight="1" x14ac:dyDescent="0.3">
      <c r="A2" s="167" t="s">
        <v>51</v>
      </c>
      <c r="B2" s="168"/>
      <c r="C2" s="168"/>
      <c r="D2" s="168"/>
      <c r="E2" s="168"/>
      <c r="F2" s="168"/>
      <c r="G2" s="168"/>
      <c r="H2" s="168"/>
      <c r="I2" s="169"/>
      <c r="K2" s="5"/>
      <c r="L2" s="5"/>
      <c r="M2" s="5"/>
    </row>
    <row r="3" spans="1:14" s="4" customFormat="1" ht="24" customHeight="1" x14ac:dyDescent="0.3">
      <c r="A3" s="167" t="s">
        <v>117</v>
      </c>
      <c r="B3" s="168"/>
      <c r="C3" s="168"/>
      <c r="D3" s="168"/>
      <c r="E3" s="168"/>
      <c r="F3" s="168"/>
      <c r="G3" s="168"/>
      <c r="H3" s="168"/>
      <c r="I3" s="169"/>
      <c r="J3" s="6"/>
      <c r="K3" s="7">
        <v>1</v>
      </c>
      <c r="L3" s="7" t="s">
        <v>18</v>
      </c>
      <c r="M3" s="6"/>
    </row>
    <row r="4" spans="1:14" s="4" customFormat="1" ht="24" customHeight="1" x14ac:dyDescent="0.3">
      <c r="A4" s="142" t="s">
        <v>154</v>
      </c>
      <c r="B4" s="121"/>
      <c r="C4" s="54"/>
      <c r="D4" s="54"/>
      <c r="E4" s="54"/>
      <c r="F4" s="54"/>
      <c r="G4" s="54"/>
      <c r="H4" s="54"/>
      <c r="I4" s="113"/>
      <c r="J4" s="6"/>
      <c r="K4" s="7"/>
      <c r="L4" s="7"/>
      <c r="M4" s="6"/>
    </row>
    <row r="5" spans="1:14" s="4" customFormat="1" ht="18" customHeight="1" thickBot="1" x14ac:dyDescent="0.35">
      <c r="A5" s="170" t="s">
        <v>32</v>
      </c>
      <c r="B5" s="171"/>
      <c r="C5" s="171"/>
      <c r="D5" s="171"/>
      <c r="E5" s="171"/>
      <c r="F5" s="171"/>
      <c r="G5" s="171"/>
      <c r="H5" s="171"/>
      <c r="I5" s="172"/>
      <c r="J5" s="6"/>
      <c r="K5" s="7"/>
      <c r="L5" s="7"/>
      <c r="M5" s="6"/>
      <c r="N5" s="6"/>
    </row>
    <row r="6" spans="1:14" ht="15.6" x14ac:dyDescent="0.3">
      <c r="A6" s="8" t="s">
        <v>33</v>
      </c>
      <c r="B6" s="122"/>
      <c r="C6" s="117"/>
      <c r="D6" s="10">
        <v>45920</v>
      </c>
      <c r="E6" s="10"/>
      <c r="F6" s="11"/>
      <c r="G6" s="12"/>
      <c r="H6" s="12"/>
      <c r="I6" s="13"/>
      <c r="J6" s="7"/>
      <c r="K6" s="7">
        <v>2</v>
      </c>
      <c r="L6" s="7" t="s">
        <v>34</v>
      </c>
      <c r="M6" s="7"/>
      <c r="N6" s="7"/>
    </row>
    <row r="7" spans="1:14" ht="13.8" x14ac:dyDescent="0.25">
      <c r="A7" s="15"/>
      <c r="B7" s="18" t="s">
        <v>35</v>
      </c>
      <c r="C7" s="17" t="s">
        <v>1</v>
      </c>
      <c r="D7" s="18" t="s">
        <v>36</v>
      </c>
      <c r="E7" s="19"/>
      <c r="F7" s="20" t="s">
        <v>37</v>
      </c>
      <c r="G7" s="20" t="s">
        <v>38</v>
      </c>
      <c r="H7" s="20" t="s">
        <v>39</v>
      </c>
      <c r="I7" s="20" t="s">
        <v>40</v>
      </c>
      <c r="J7" s="7"/>
      <c r="K7" s="7">
        <v>3</v>
      </c>
      <c r="L7" s="7" t="s">
        <v>41</v>
      </c>
      <c r="M7" s="7"/>
      <c r="N7" s="7"/>
    </row>
    <row r="8" spans="1:14" x14ac:dyDescent="0.25">
      <c r="A8" s="53">
        <f>IF(B8="KSC 07 Schifferstadt",1,IF(B8="AC Altrip",2,IF(B8="AC Mutterstadt II",3,IF(B8="KSV Grünstadt II",4,IF(B8="TSG Hassloch",5,IF(B8="KSC 07 Schifferstadt II",6,IF(B8="AV 03 Speyer II",7,IF(B8="KSV Langen II",8,IF(B8="KG Kindsbach/Rodalben",9,IF(B8="VFL Rodalben",10,IF(B8="TSG Kaiserslautern",11,IF(B8="AC Weisenau",12,IF(B8="ASC Zeilsheim",13,IF(B8="KSV Worms",14,IF(B8="KTH Ehrang I",15,IF(B8="AC Heros Wemmetsweiler",16,IF(B8="AC Altrip II",17,IF(B8="KSV Hostenbach",18,))))))))))))))))))</f>
        <v>0</v>
      </c>
      <c r="B8" s="114" t="s">
        <v>24</v>
      </c>
      <c r="C8" s="118" t="str">
        <f>Auslosung_4_RL!E3</f>
        <v>:</v>
      </c>
      <c r="D8" s="114" t="s">
        <v>120</v>
      </c>
      <c r="E8" s="28"/>
      <c r="F8" s="133">
        <v>0.625</v>
      </c>
      <c r="G8" s="145">
        <v>0.66666666666666663</v>
      </c>
      <c r="H8" s="27" t="s">
        <v>144</v>
      </c>
      <c r="I8" s="36"/>
      <c r="J8" s="7"/>
      <c r="K8" s="7">
        <v>4</v>
      </c>
      <c r="L8" s="7" t="s">
        <v>22</v>
      </c>
      <c r="M8" s="7"/>
      <c r="N8" s="7"/>
    </row>
    <row r="9" spans="1:14" x14ac:dyDescent="0.25">
      <c r="A9" s="53">
        <f t="shared" ref="A9:A10" si="0">IF(B9="KSC 07 Schifferstadt",1,IF(B9="AC Altrip",2,IF(B9="AC Mutterstadt II",3,IF(B9="KSV Grünstadt II",4,IF(B9="TSG Hassloch",5,IF(B9="KSC 07 Schifferstadt II",6,IF(B9="AV 03 Speyer II",7,IF(B9="KSV Langen II",8,IF(B9="KG Kindsbach/Rodalben",9,IF(B9="VFL Rodalben",10,IF(B9="TSG Kaiserslautern",11,IF(B9="AC Weisenau",12,IF(B9="ASC Zeilsheim",13,IF(B9="KSV Worms",14,IF(B9="KTH Ehrang I",15,IF(B9="AC Heros Wemmetsweiler",16,IF(B9="AC Altrip II",17,IF(B9="KSV Hostenbach",18,))))))))))))))))))</f>
        <v>7</v>
      </c>
      <c r="B9" s="114" t="s">
        <v>88</v>
      </c>
      <c r="C9" s="119" t="s">
        <v>1</v>
      </c>
      <c r="D9" s="114" t="s">
        <v>119</v>
      </c>
      <c r="E9" s="28"/>
      <c r="F9" s="133">
        <v>0.625</v>
      </c>
      <c r="G9" s="145">
        <v>0.66666666666666663</v>
      </c>
      <c r="H9" s="27" t="s">
        <v>148</v>
      </c>
      <c r="I9" s="29" t="s">
        <v>131</v>
      </c>
      <c r="J9" s="7"/>
      <c r="K9" s="7">
        <v>5</v>
      </c>
      <c r="L9" s="7" t="s">
        <v>20</v>
      </c>
      <c r="M9" s="7"/>
      <c r="N9" s="7"/>
    </row>
    <row r="10" spans="1:14" ht="13.8" thickBot="1" x14ac:dyDescent="0.3">
      <c r="A10" s="53">
        <f t="shared" si="0"/>
        <v>0</v>
      </c>
      <c r="B10" s="21"/>
      <c r="C10" s="118"/>
      <c r="D10" s="21"/>
      <c r="E10" s="28"/>
      <c r="F10" s="133"/>
      <c r="G10" s="134"/>
      <c r="H10" s="27"/>
      <c r="I10" s="27"/>
      <c r="J10" s="7"/>
      <c r="K10" s="7">
        <v>6</v>
      </c>
      <c r="L10" s="7" t="s">
        <v>14</v>
      </c>
      <c r="M10" s="7"/>
      <c r="N10" s="7"/>
    </row>
    <row r="11" spans="1:14" ht="15.6" x14ac:dyDescent="0.3">
      <c r="A11" s="8" t="s">
        <v>42</v>
      </c>
      <c r="B11" s="122"/>
      <c r="C11" s="117"/>
      <c r="D11" s="10">
        <v>45948</v>
      </c>
      <c r="E11" s="9"/>
      <c r="F11" s="135"/>
      <c r="G11" s="136"/>
      <c r="H11" s="13"/>
      <c r="I11" s="13"/>
      <c r="J11" s="7"/>
      <c r="K11" s="7"/>
      <c r="L11" s="7"/>
      <c r="M11" s="7"/>
      <c r="N11" s="7"/>
    </row>
    <row r="12" spans="1:14" ht="13.8" x14ac:dyDescent="0.25">
      <c r="A12" s="15"/>
      <c r="B12" s="18" t="s">
        <v>35</v>
      </c>
      <c r="C12" s="17" t="s">
        <v>1</v>
      </c>
      <c r="D12" s="18" t="s">
        <v>36</v>
      </c>
      <c r="E12" s="19"/>
      <c r="F12" s="20" t="s">
        <v>37</v>
      </c>
      <c r="G12" s="20" t="s">
        <v>38</v>
      </c>
      <c r="H12" s="20" t="s">
        <v>39</v>
      </c>
      <c r="I12" s="20"/>
      <c r="J12" s="7"/>
      <c r="K12" s="7"/>
      <c r="L12" s="7"/>
      <c r="M12" s="7"/>
      <c r="N12" s="7"/>
    </row>
    <row r="13" spans="1:14" x14ac:dyDescent="0.25">
      <c r="A13" s="53">
        <f t="shared" ref="A13:A15" si="1">IF(B13="KSC 07 Schifferstadt",1,IF(B13="AC Altrip",2,IF(B13="AC Mutterstadt II",3,IF(B13="KSV Grünstadt II",4,IF(B13="TSG Hassloch",5,IF(B13="KSC 07 Schifferstadt II",6,IF(B13="AV 03 Speyer II",7,IF(B13="KSV Langen II",8,IF(B13="KG Kindsbach/Rodalben",9,IF(B13="VFL Rodalben",10,IF(B13="TSG Kaiserslautern",11,IF(B13="AC Weisenau",12,IF(B13="ASC Zeilsheim",13,IF(B13="KSV Worms",14,IF(B13="KTH Ehrang I",15,IF(B13="AC Heros Wemmetsweiler",16,IF(B13="AC Altrip II",17,IF(B13="KSV Hostenbach",18,))))))))))))))))))</f>
        <v>4</v>
      </c>
      <c r="B13" s="114" t="s">
        <v>15</v>
      </c>
      <c r="C13" s="118" t="str">
        <f>Auslosung_4_RL!I3</f>
        <v>:</v>
      </c>
      <c r="D13" s="114" t="s">
        <v>88</v>
      </c>
      <c r="E13" s="28"/>
      <c r="F13" s="133">
        <v>0.60416666666666663</v>
      </c>
      <c r="G13" s="145">
        <v>0.64583333333333337</v>
      </c>
      <c r="H13" s="27" t="s">
        <v>147</v>
      </c>
      <c r="I13" s="36" t="s">
        <v>149</v>
      </c>
    </row>
    <row r="14" spans="1:14" x14ac:dyDescent="0.25">
      <c r="A14" s="53">
        <f t="shared" si="1"/>
        <v>0</v>
      </c>
      <c r="B14" s="114" t="s">
        <v>119</v>
      </c>
      <c r="C14" s="118" t="str">
        <f>Auslosung_4_RL!I4</f>
        <v>:</v>
      </c>
      <c r="D14" s="114" t="s">
        <v>24</v>
      </c>
      <c r="E14" s="24"/>
      <c r="F14" s="133">
        <v>0.75</v>
      </c>
      <c r="G14" s="145">
        <v>0.79166666666666663</v>
      </c>
      <c r="H14" s="27" t="s">
        <v>138</v>
      </c>
      <c r="I14" s="141"/>
    </row>
    <row r="15" spans="1:14" ht="13.8" thickBot="1" x14ac:dyDescent="0.3">
      <c r="A15" s="53">
        <f t="shared" si="1"/>
        <v>0</v>
      </c>
      <c r="B15" s="21"/>
      <c r="C15" s="118"/>
      <c r="D15" s="21"/>
      <c r="E15" s="28"/>
      <c r="F15" s="133"/>
      <c r="G15" s="134"/>
      <c r="H15" s="29"/>
      <c r="I15" s="29"/>
      <c r="J15" s="14" t="s">
        <v>130</v>
      </c>
    </row>
    <row r="16" spans="1:14" ht="15.6" x14ac:dyDescent="0.3">
      <c r="A16" s="8" t="s">
        <v>43</v>
      </c>
      <c r="B16" s="122"/>
      <c r="C16" s="117"/>
      <c r="D16" s="10">
        <v>45976</v>
      </c>
      <c r="E16" s="9"/>
      <c r="F16" s="138"/>
      <c r="G16" s="139"/>
      <c r="H16" s="34"/>
      <c r="I16" s="34"/>
    </row>
    <row r="17" spans="1:14" ht="13.8" x14ac:dyDescent="0.25">
      <c r="A17" s="15"/>
      <c r="B17" s="18" t="s">
        <v>35</v>
      </c>
      <c r="C17" s="17" t="s">
        <v>1</v>
      </c>
      <c r="D17" s="18" t="s">
        <v>36</v>
      </c>
      <c r="E17" s="19"/>
      <c r="F17" s="20" t="s">
        <v>37</v>
      </c>
      <c r="G17" s="20" t="s">
        <v>38</v>
      </c>
      <c r="H17" s="20" t="s">
        <v>39</v>
      </c>
      <c r="I17" s="20"/>
    </row>
    <row r="18" spans="1:14" x14ac:dyDescent="0.25">
      <c r="A18" s="53">
        <f t="shared" ref="A18:A20" si="2">IF(B18="KSC 07 Schifferstadt",1,IF(B18="AC Altrip",2,IF(B18="AC Mutterstadt II",3,IF(B18="KSV Grünstadt II",4,IF(B18="TSG Hassloch",5,IF(B18="KSC 07 Schifferstadt II",6,IF(B18="AV 03 Speyer II",7,IF(B18="KSV Langen II",8,IF(B18="KG Kindsbach/Rodalben",9,IF(B18="VFL Rodalben",10,IF(B18="TSG Kaiserslautern",11,IF(B18="AC Weisenau",12,IF(B18="ASC Zeilsheim",13,IF(B18="KSV Worms",14,IF(B18="KTH Ehrang I",15,IF(B18="AC Heros Wemmetsweiler",16,IF(B18="AC Altrip II",17,IF(B18="KSV Hostenbach",18,))))))))))))))))))</f>
        <v>0</v>
      </c>
      <c r="B18" s="114" t="s">
        <v>24</v>
      </c>
      <c r="C18" s="118" t="str">
        <f>Auslosung_4_RL!M3</f>
        <v>:</v>
      </c>
      <c r="D18" s="114" t="s">
        <v>15</v>
      </c>
      <c r="E18" s="24"/>
      <c r="F18" s="133">
        <v>0.625</v>
      </c>
      <c r="G18" s="145">
        <v>0.66666666666666663</v>
      </c>
      <c r="H18" s="27" t="s">
        <v>150</v>
      </c>
      <c r="I18" s="29"/>
    </row>
    <row r="19" spans="1:14" x14ac:dyDescent="0.25">
      <c r="A19" s="53">
        <f t="shared" si="2"/>
        <v>0</v>
      </c>
      <c r="B19" s="114" t="s">
        <v>120</v>
      </c>
      <c r="C19" s="118" t="str">
        <f>Auslosung_4_RL!M4</f>
        <v>:</v>
      </c>
      <c r="D19" s="114" t="s">
        <v>119</v>
      </c>
      <c r="E19" s="24"/>
      <c r="F19" s="133">
        <v>0.75</v>
      </c>
      <c r="G19" s="145">
        <v>0.79166666666666663</v>
      </c>
      <c r="H19" s="27" t="s">
        <v>151</v>
      </c>
      <c r="I19" s="36"/>
    </row>
    <row r="20" spans="1:14" ht="13.8" thickBot="1" x14ac:dyDescent="0.3">
      <c r="A20" s="53">
        <f t="shared" si="2"/>
        <v>0</v>
      </c>
      <c r="B20" s="21"/>
      <c r="C20" s="118"/>
      <c r="D20" s="35"/>
      <c r="E20" s="24"/>
      <c r="F20" s="133"/>
      <c r="G20" s="134"/>
      <c r="H20" s="27"/>
      <c r="I20" s="27"/>
    </row>
    <row r="21" spans="1:14" ht="15.6" x14ac:dyDescent="0.3">
      <c r="A21" s="8" t="s">
        <v>44</v>
      </c>
      <c r="B21" s="122"/>
      <c r="C21" s="117"/>
      <c r="D21" s="10">
        <v>45997</v>
      </c>
      <c r="E21" s="9"/>
      <c r="F21" s="138"/>
      <c r="G21" s="139"/>
      <c r="H21" s="34"/>
      <c r="I21" s="34"/>
    </row>
    <row r="22" spans="1:14" ht="13.8" x14ac:dyDescent="0.25">
      <c r="A22" s="15"/>
      <c r="B22" s="18" t="s">
        <v>35</v>
      </c>
      <c r="C22" s="17" t="s">
        <v>1</v>
      </c>
      <c r="D22" s="18" t="s">
        <v>36</v>
      </c>
      <c r="E22" s="19"/>
      <c r="F22" s="20" t="s">
        <v>37</v>
      </c>
      <c r="G22" s="20" t="s">
        <v>38</v>
      </c>
      <c r="H22" s="20" t="s">
        <v>39</v>
      </c>
      <c r="I22" s="20"/>
    </row>
    <row r="23" spans="1:14" x14ac:dyDescent="0.25">
      <c r="A23" s="53">
        <f t="shared" ref="A23:A25" si="3">IF(B23="KSC 07 Schifferstadt",1,IF(B23="AC Altrip",2,IF(B23="AC Mutterstadt II",3,IF(B23="KSV Grünstadt II",4,IF(B23="TSG Hassloch",5,IF(B23="KSC 07 Schifferstadt II",6,IF(B23="AV 03 Speyer II",7,IF(B23="KSV Langen II",8,IF(B23="KG Kindsbach/Rodalben",9,IF(B23="VFL Rodalben",10,IF(B23="TSG Kaiserslautern",11,IF(B23="AC Weisenau",12,IF(B23="ASC Zeilsheim",13,IF(B23="KSV Worms",14,IF(B23="KTH Ehrang I",15,IF(B23="AC Heros Wemmetsweiler",16,IF(B23="AC Altrip II",17,IF(B23="KSV Hostenbach",18,))))))))))))))))))</f>
        <v>7</v>
      </c>
      <c r="B23" s="114" t="s">
        <v>88</v>
      </c>
      <c r="C23" s="118" t="str">
        <f>Auslosung_4_RL!E8</f>
        <v>:</v>
      </c>
      <c r="D23" s="114" t="s">
        <v>24</v>
      </c>
      <c r="E23" s="24"/>
      <c r="F23" s="133">
        <v>0.625</v>
      </c>
      <c r="G23" s="145">
        <v>0.66666666666666663</v>
      </c>
      <c r="H23" s="27" t="s">
        <v>137</v>
      </c>
      <c r="I23" s="27"/>
    </row>
    <row r="24" spans="1:14" x14ac:dyDescent="0.25">
      <c r="A24" s="53">
        <f t="shared" si="3"/>
        <v>4</v>
      </c>
      <c r="B24" s="114" t="s">
        <v>15</v>
      </c>
      <c r="C24" s="118" t="str">
        <f>Auslosung_4_RL!E9</f>
        <v>:</v>
      </c>
      <c r="D24" s="114" t="s">
        <v>120</v>
      </c>
      <c r="E24" s="24"/>
      <c r="F24" s="133">
        <v>0.60416666666666663</v>
      </c>
      <c r="G24" s="145">
        <v>0.64583333333333337</v>
      </c>
      <c r="H24" s="27" t="s">
        <v>147</v>
      </c>
      <c r="I24" s="29"/>
    </row>
    <row r="25" spans="1:14" s="19" customFormat="1" ht="13.8" thickBot="1" x14ac:dyDescent="0.3">
      <c r="A25" s="53">
        <f t="shared" si="3"/>
        <v>0</v>
      </c>
      <c r="B25" s="21"/>
      <c r="C25" s="118"/>
      <c r="D25" s="35"/>
      <c r="E25" s="24"/>
      <c r="F25" s="133"/>
      <c r="G25" s="134"/>
      <c r="H25" s="27"/>
      <c r="I25" s="27"/>
      <c r="K25" s="31"/>
      <c r="L25" s="31"/>
      <c r="M25" s="31"/>
    </row>
    <row r="26" spans="1:14" ht="15.6" x14ac:dyDescent="0.3">
      <c r="A26" s="8" t="s">
        <v>45</v>
      </c>
      <c r="B26" s="122"/>
      <c r="C26" s="117"/>
      <c r="D26" s="10">
        <v>46046</v>
      </c>
      <c r="E26" s="9"/>
      <c r="F26" s="138"/>
      <c r="G26" s="139"/>
      <c r="H26" s="34"/>
      <c r="I26" s="34"/>
    </row>
    <row r="27" spans="1:14" ht="13.8" x14ac:dyDescent="0.25">
      <c r="A27" s="15"/>
      <c r="B27" s="18" t="s">
        <v>35</v>
      </c>
      <c r="C27" s="17" t="s">
        <v>1</v>
      </c>
      <c r="D27" s="18" t="s">
        <v>36</v>
      </c>
      <c r="E27" s="19"/>
      <c r="F27" s="20" t="s">
        <v>37</v>
      </c>
      <c r="G27" s="20" t="s">
        <v>38</v>
      </c>
      <c r="H27" s="20" t="s">
        <v>39</v>
      </c>
      <c r="I27" s="20"/>
      <c r="L27" s="37"/>
    </row>
    <row r="28" spans="1:14" x14ac:dyDescent="0.25">
      <c r="A28" s="53">
        <f t="shared" ref="A28:A30" si="4">IF(B28="KSC 07 Schifferstadt",1,IF(B28="AC Altrip",2,IF(B28="AC Mutterstadt II",3,IF(B28="KSV Grünstadt II",4,IF(B28="TSG Hassloch",5,IF(B28="KSC 07 Schifferstadt II",6,IF(B28="AV 03 Speyer II",7,IF(B28="KSV Langen II",8,IF(B28="KG Kindsbach/Rodalben",9,IF(B28="VFL Rodalben",10,IF(B28="TSG Kaiserslautern",11,IF(B28="AC Weisenau",12,IF(B28="ASC Zeilsheim",13,IF(B28="KSV Worms",14,IF(B28="KTH Ehrang I",15,IF(B28="AC Heros Wemmetsweiler",16,IF(B28="AC Altrip II",17,IF(B28="KSV Hostenbach",18,))))))))))))))))))</f>
        <v>0</v>
      </c>
      <c r="B28" s="114" t="s">
        <v>120</v>
      </c>
      <c r="C28" s="118" t="str">
        <f>Auslosung_4_RL!I8</f>
        <v>:</v>
      </c>
      <c r="D28" s="114" t="s">
        <v>88</v>
      </c>
      <c r="E28" s="24"/>
      <c r="F28" s="133">
        <v>0.75</v>
      </c>
      <c r="G28" s="145">
        <v>0.79166666666666663</v>
      </c>
      <c r="H28" s="27" t="s">
        <v>152</v>
      </c>
      <c r="I28" s="27"/>
    </row>
    <row r="29" spans="1:14" x14ac:dyDescent="0.25">
      <c r="A29" s="53">
        <f t="shared" si="4"/>
        <v>0</v>
      </c>
      <c r="B29" s="114" t="s">
        <v>119</v>
      </c>
      <c r="C29" s="118" t="str">
        <f>Auslosung_4_RL!I9</f>
        <v>:</v>
      </c>
      <c r="D29" s="114" t="s">
        <v>15</v>
      </c>
      <c r="E29" s="24"/>
      <c r="F29" s="133">
        <v>0.75</v>
      </c>
      <c r="G29" s="145">
        <v>0.79166666666666663</v>
      </c>
      <c r="H29" s="27" t="s">
        <v>138</v>
      </c>
      <c r="I29" s="128" t="s">
        <v>122</v>
      </c>
    </row>
    <row r="30" spans="1:14" ht="13.8" thickBot="1" x14ac:dyDescent="0.3">
      <c r="A30" s="53">
        <f t="shared" si="4"/>
        <v>0</v>
      </c>
      <c r="B30" s="21"/>
      <c r="C30" s="118"/>
      <c r="D30" s="21"/>
      <c r="E30" s="24"/>
      <c r="F30" s="133"/>
      <c r="G30" s="134"/>
      <c r="H30" s="29"/>
      <c r="I30" s="29"/>
    </row>
    <row r="31" spans="1:14" ht="15.6" x14ac:dyDescent="0.3">
      <c r="A31" s="8" t="s">
        <v>46</v>
      </c>
      <c r="B31" s="122"/>
      <c r="C31" s="117"/>
      <c r="D31" s="10">
        <v>46060</v>
      </c>
      <c r="E31" s="9"/>
      <c r="F31" s="138"/>
      <c r="G31" s="139"/>
      <c r="H31" s="34"/>
      <c r="I31" s="34"/>
      <c r="J31" s="7"/>
      <c r="K31" s="7"/>
      <c r="L31" s="7"/>
      <c r="M31" s="7"/>
      <c r="N31" s="7"/>
    </row>
    <row r="32" spans="1:14" ht="13.8" x14ac:dyDescent="0.25">
      <c r="A32" s="15"/>
      <c r="B32" s="18" t="s">
        <v>35</v>
      </c>
      <c r="C32" s="17" t="s">
        <v>1</v>
      </c>
      <c r="D32" s="18" t="s">
        <v>36</v>
      </c>
      <c r="E32" s="19"/>
      <c r="F32" s="20" t="s">
        <v>37</v>
      </c>
      <c r="G32" s="20" t="s">
        <v>38</v>
      </c>
      <c r="H32" s="20" t="s">
        <v>39</v>
      </c>
      <c r="I32" s="20"/>
      <c r="J32" s="7"/>
      <c r="K32" s="7"/>
      <c r="L32" s="7"/>
      <c r="M32" s="7"/>
      <c r="N32" s="7"/>
    </row>
    <row r="33" spans="1:14" x14ac:dyDescent="0.25">
      <c r="A33" s="53">
        <f t="shared" ref="A33:A35" si="5">IF(B33="KSC 07 Schifferstadt",1,IF(B33="AC Altrip",2,IF(B33="AC Mutterstadt II",3,IF(B33="KSV Grünstadt II",4,IF(B33="TSG Hassloch",5,IF(B33="KSC 07 Schifferstadt II",6,IF(B33="AV 03 Speyer II",7,IF(B33="KSV Langen II",8,IF(B33="KG Kindsbach/Rodalben",9,IF(B33="VFL Rodalben",10,IF(B33="TSG Kaiserslautern",11,IF(B33="AC Weisenau",12,IF(B33="ASC Zeilsheim",13,IF(B33="KSV Worms",14,IF(B33="KTH Ehrang I",15,IF(B33="AC Heros Wemmetsweiler",16,IF(B33="AC Altrip II",17,IF(B33="KSV Hostenbach",18,))))))))))))))))))</f>
        <v>0</v>
      </c>
      <c r="B33" s="114" t="s">
        <v>120</v>
      </c>
      <c r="C33" s="118" t="str">
        <f>Auslosung_4_RL!M8</f>
        <v>:</v>
      </c>
      <c r="D33" s="114" t="s">
        <v>24</v>
      </c>
      <c r="E33" s="24"/>
      <c r="F33" s="133">
        <v>0.75</v>
      </c>
      <c r="G33" s="145">
        <v>0.79166666666666663</v>
      </c>
      <c r="H33" s="27" t="s">
        <v>145</v>
      </c>
      <c r="I33" s="36"/>
      <c r="J33" s="7"/>
      <c r="K33" s="7"/>
      <c r="L33" s="7"/>
      <c r="M33" s="7"/>
      <c r="N33" s="7"/>
    </row>
    <row r="34" spans="1:14" s="19" customFormat="1" x14ac:dyDescent="0.25">
      <c r="A34" s="53">
        <f t="shared" si="5"/>
        <v>0</v>
      </c>
      <c r="B34" s="114" t="s">
        <v>119</v>
      </c>
      <c r="C34" s="118" t="str">
        <f>Auslosung_4_RL!M9</f>
        <v>:</v>
      </c>
      <c r="D34" s="114" t="s">
        <v>88</v>
      </c>
      <c r="E34" s="24"/>
      <c r="F34" s="133">
        <v>0.75</v>
      </c>
      <c r="G34" s="145">
        <v>0.79166666666666663</v>
      </c>
      <c r="H34" s="27" t="s">
        <v>150</v>
      </c>
      <c r="I34" s="29" t="s">
        <v>131</v>
      </c>
      <c r="J34" s="7"/>
      <c r="K34" s="7"/>
      <c r="L34" s="7"/>
      <c r="M34" s="7"/>
      <c r="N34" s="7"/>
    </row>
    <row r="35" spans="1:14" ht="13.8" thickBot="1" x14ac:dyDescent="0.3">
      <c r="A35" s="53">
        <f t="shared" si="5"/>
        <v>0</v>
      </c>
      <c r="B35" s="21"/>
      <c r="C35" s="118"/>
      <c r="D35" s="35"/>
      <c r="E35" s="24"/>
      <c r="F35" s="133"/>
      <c r="G35" s="134"/>
      <c r="H35" s="43"/>
      <c r="I35" s="43"/>
      <c r="J35" s="7"/>
      <c r="K35" s="7"/>
      <c r="L35" s="7"/>
      <c r="M35" s="7"/>
      <c r="N35" s="7"/>
    </row>
    <row r="36" spans="1:14" ht="15.6" x14ac:dyDescent="0.3">
      <c r="A36" s="8" t="s">
        <v>47</v>
      </c>
      <c r="B36" s="122"/>
      <c r="C36" s="117"/>
      <c r="D36" s="10">
        <v>46074</v>
      </c>
      <c r="E36" s="9"/>
      <c r="F36" s="138"/>
      <c r="G36" s="139"/>
      <c r="H36" s="34"/>
      <c r="I36" s="34"/>
      <c r="J36" s="7"/>
      <c r="K36" s="7"/>
      <c r="L36" s="7"/>
      <c r="M36" s="7"/>
      <c r="N36" s="7"/>
    </row>
    <row r="37" spans="1:14" ht="13.8" x14ac:dyDescent="0.25">
      <c r="A37" s="15"/>
      <c r="B37" s="18" t="s">
        <v>35</v>
      </c>
      <c r="C37" s="17" t="s">
        <v>1</v>
      </c>
      <c r="D37" s="18" t="s">
        <v>36</v>
      </c>
      <c r="E37" s="19"/>
      <c r="F37" s="20" t="s">
        <v>37</v>
      </c>
      <c r="G37" s="20" t="s">
        <v>38</v>
      </c>
      <c r="H37" s="20" t="s">
        <v>39</v>
      </c>
      <c r="I37" s="20"/>
      <c r="J37" s="7"/>
      <c r="K37" s="7"/>
      <c r="L37" s="7"/>
      <c r="M37" s="7"/>
      <c r="N37" s="7"/>
    </row>
    <row r="38" spans="1:14" x14ac:dyDescent="0.25">
      <c r="A38" s="53">
        <f t="shared" ref="A38" si="6">IF(B38="KSC 07 Schifferstadt",1,IF(B38="AC Altrip",2,IF(B38="AC Mutterstadt II",3,IF(B38="KSV Grünstadt II",4,IF(B38="TSG Hassloch",5,IF(B38="KSC 07 Schifferstadt II",6,IF(B38="AV 03 Speyer II",7,IF(B38="KSV Langen II",8,IF(B38="KG Kindsbach/Rodalben",9,IF(B38="VFL Rodalben",10,IF(B38="TSG Kaiserslautern",11,IF(B38="AC Weisenau",12,IF(B38="ASC Zeilsheim",13,IF(B38="KSV Worms",14,IF(B38="KTH Ehrang I",15,IF(B38="AC Heros Wemmetsweiler",16,IF(B38="AC Altrip II",17,IF(B38="KSV Hostenbach",18,))))))))))))))))))</f>
        <v>7</v>
      </c>
      <c r="B38" s="114" t="s">
        <v>88</v>
      </c>
      <c r="C38" s="63" t="s">
        <v>1</v>
      </c>
      <c r="D38" s="45" t="s">
        <v>15</v>
      </c>
      <c r="E38" s="28"/>
      <c r="F38" s="133">
        <v>0.625</v>
      </c>
      <c r="G38" s="145">
        <v>0.66666666666666663</v>
      </c>
      <c r="H38" s="27" t="s">
        <v>148</v>
      </c>
      <c r="I38" s="36" t="s">
        <v>153</v>
      </c>
      <c r="J38" s="7"/>
      <c r="K38" s="7"/>
      <c r="L38" s="7"/>
      <c r="M38" s="7"/>
      <c r="N38" s="7"/>
    </row>
    <row r="39" spans="1:14" x14ac:dyDescent="0.25">
      <c r="A39" s="53">
        <f t="shared" ref="A39:A40" si="7">IF(B39="FTG Pfungstadt",1,IF(B39="AC Altrip",2,IF(B39="AC Mutterstadt II",3,IF(B39="KSV Grünstadt II",4,IF(B39="TSG Hassloch",5,IF(B39="KSC 07 Schifferstadt II",6,IF(B39="AV 03 Speyer II",7,IF(B39="KSV Langen II",8,IF(B39="KG Kindsbach/Rodalben",9,IF(B39="VFL Rodalben",10,IF(B39="TSG Kaiserslautern",11,IF(B39="AC Weisenau",12,IF(B39="ASC Zeilsheim",13,IF(B39="KSV Worms",14,IF(B39="KTH Ehrang I",15,IF(B39="AC Heros Wemmetsweiler",16,IF(B39="AC Altrip II",17,IF(B39="KSV Hostenbach",18,))))))))))))))))))</f>
        <v>0</v>
      </c>
      <c r="B39" s="114" t="s">
        <v>24</v>
      </c>
      <c r="C39" s="63" t="s">
        <v>1</v>
      </c>
      <c r="D39" s="114" t="s">
        <v>119</v>
      </c>
      <c r="E39" s="28"/>
      <c r="F39" s="133">
        <v>0.6875</v>
      </c>
      <c r="G39" s="145">
        <v>0.72916666666666663</v>
      </c>
      <c r="H39" s="27" t="s">
        <v>152</v>
      </c>
      <c r="I39" s="36"/>
      <c r="J39" s="7"/>
      <c r="K39" s="7"/>
      <c r="L39" s="7"/>
      <c r="M39" s="7"/>
      <c r="N39" s="7"/>
    </row>
    <row r="40" spans="1:14" s="19" customFormat="1" ht="13.8" thickBot="1" x14ac:dyDescent="0.3">
      <c r="A40" s="53">
        <f t="shared" si="7"/>
        <v>0</v>
      </c>
      <c r="B40" s="21"/>
      <c r="C40" s="63" t="s">
        <v>1</v>
      </c>
      <c r="D40" s="23"/>
      <c r="E40" s="28"/>
      <c r="F40" s="133"/>
      <c r="G40" s="134"/>
      <c r="H40" s="29"/>
      <c r="I40" s="29"/>
      <c r="J40" s="7"/>
      <c r="K40" s="7"/>
      <c r="L40" s="7"/>
      <c r="M40" s="7"/>
      <c r="N40" s="7"/>
    </row>
    <row r="41" spans="1:14" ht="15.6" x14ac:dyDescent="0.3">
      <c r="A41" s="8" t="s">
        <v>48</v>
      </c>
      <c r="B41" s="122"/>
      <c r="C41" s="120"/>
      <c r="D41" s="10">
        <v>46088</v>
      </c>
      <c r="E41" s="9"/>
      <c r="F41" s="138"/>
      <c r="G41" s="139"/>
      <c r="H41" s="34"/>
      <c r="I41" s="34"/>
      <c r="J41" s="7"/>
      <c r="K41" s="7"/>
      <c r="L41" s="7"/>
      <c r="M41" s="7"/>
      <c r="N41" s="7"/>
    </row>
    <row r="42" spans="1:14" ht="13.8" x14ac:dyDescent="0.25">
      <c r="A42" s="15"/>
      <c r="B42" s="18" t="s">
        <v>35</v>
      </c>
      <c r="C42" s="17" t="s">
        <v>1</v>
      </c>
      <c r="D42" s="18" t="s">
        <v>36</v>
      </c>
      <c r="E42" s="19"/>
      <c r="F42" s="137" t="s">
        <v>37</v>
      </c>
      <c r="G42" s="137" t="s">
        <v>38</v>
      </c>
      <c r="H42" s="20" t="s">
        <v>39</v>
      </c>
      <c r="I42" s="20"/>
      <c r="J42" s="7"/>
      <c r="K42" s="7"/>
      <c r="L42" s="38"/>
      <c r="M42" s="7"/>
      <c r="N42" s="7"/>
    </row>
    <row r="43" spans="1:14" s="19" customFormat="1" x14ac:dyDescent="0.25">
      <c r="A43" s="53">
        <f t="shared" ref="A43:A45" si="8">IF(B43="FTG Pfungstadt",1,IF(B43="AC Altrip",2,IF(B43="AC Mutterstadt II",3,IF(B43="KSV Grünstadt II",4,IF(B43="TSG Hassloch",5,IF(B43="KSC 07 Schifferstadt II",6,IF(B43="AV 03 Speyer II",7,IF(B43="KSV Langen II",8,IF(B43="KG Kindsbach/Rodalben",9,IF(B43="VFL Rodalben",10,IF(B43="TSG Kaiserslautern",11,IF(B43="AC Weisenau",12,IF(B43="ASC Zeilsheim",13,IF(B43="KSV Worms",14,IF(B43="KTH Ehrang I",15,IF(B43="AC Heros Wemmetsweiler",16,IF(B43="AC Altrip II",17,IF(B43="KSV Hostenbach",18,))))))))))))))))))</f>
        <v>4</v>
      </c>
      <c r="B43" s="114" t="s">
        <v>15</v>
      </c>
      <c r="C43" s="63" t="s">
        <v>1</v>
      </c>
      <c r="D43" s="114" t="s">
        <v>24</v>
      </c>
      <c r="E43" s="28"/>
      <c r="F43" s="133">
        <v>0.60416666666666663</v>
      </c>
      <c r="G43" s="145">
        <v>0.64583333333333337</v>
      </c>
      <c r="H43" s="27" t="s">
        <v>144</v>
      </c>
      <c r="I43" s="29"/>
      <c r="J43" s="7"/>
      <c r="K43" s="7"/>
      <c r="L43" s="7"/>
      <c r="M43" s="7"/>
      <c r="N43" s="7"/>
    </row>
    <row r="44" spans="1:14" x14ac:dyDescent="0.25">
      <c r="A44" s="53">
        <f t="shared" si="8"/>
        <v>0</v>
      </c>
      <c r="B44" s="114" t="s">
        <v>119</v>
      </c>
      <c r="C44" s="63" t="s">
        <v>1</v>
      </c>
      <c r="D44" s="114" t="s">
        <v>120</v>
      </c>
      <c r="E44" s="28"/>
      <c r="F44" s="133">
        <v>0.75</v>
      </c>
      <c r="G44" s="145">
        <v>0.79166666666666663</v>
      </c>
      <c r="H44" s="27" t="s">
        <v>138</v>
      </c>
      <c r="I44" s="36"/>
      <c r="J44" s="7"/>
      <c r="K44" s="7"/>
      <c r="L44" s="7"/>
      <c r="M44" s="7"/>
      <c r="N44" s="7"/>
    </row>
    <row r="45" spans="1:14" ht="13.8" thickBot="1" x14ac:dyDescent="0.3">
      <c r="A45" s="53">
        <f t="shared" si="8"/>
        <v>0</v>
      </c>
      <c r="B45" s="21"/>
      <c r="C45" s="63" t="s">
        <v>1</v>
      </c>
      <c r="D45" s="23"/>
      <c r="E45" s="28"/>
      <c r="F45" s="133"/>
      <c r="G45" s="134"/>
      <c r="H45" s="27"/>
      <c r="I45" s="27"/>
      <c r="J45" s="7"/>
      <c r="K45" s="7"/>
      <c r="L45" s="7"/>
      <c r="M45" s="7"/>
      <c r="N45" s="7"/>
    </row>
    <row r="46" spans="1:14" ht="15.6" x14ac:dyDescent="0.3">
      <c r="A46" s="8" t="s">
        <v>49</v>
      </c>
      <c r="B46" s="122"/>
      <c r="C46" s="117"/>
      <c r="D46" s="10">
        <v>46102</v>
      </c>
      <c r="E46" s="9"/>
      <c r="F46" s="138"/>
      <c r="G46" s="139"/>
      <c r="H46" s="34"/>
      <c r="I46" s="34"/>
      <c r="J46" s="7"/>
      <c r="K46" s="7"/>
      <c r="L46" s="7"/>
      <c r="M46" s="7"/>
      <c r="N46" s="7"/>
    </row>
    <row r="47" spans="1:14" ht="13.8" x14ac:dyDescent="0.25">
      <c r="A47" s="15"/>
      <c r="B47" s="18" t="s">
        <v>35</v>
      </c>
      <c r="C47" s="17" t="s">
        <v>1</v>
      </c>
      <c r="D47" s="18" t="s">
        <v>36</v>
      </c>
      <c r="E47" s="19"/>
      <c r="F47" s="137" t="s">
        <v>37</v>
      </c>
      <c r="G47" s="137" t="s">
        <v>38</v>
      </c>
      <c r="H47" s="20" t="s">
        <v>39</v>
      </c>
      <c r="I47" s="20"/>
      <c r="J47" s="7"/>
      <c r="K47" s="7"/>
      <c r="L47" s="7"/>
      <c r="M47" s="7"/>
      <c r="N47" s="7"/>
    </row>
    <row r="48" spans="1:14" x14ac:dyDescent="0.25">
      <c r="A48" s="53">
        <f t="shared" ref="A48:A50" si="9">IF(B48="FTG Pfungstadt",1,IF(B48="AC Altrip",2,IF(B48="AC Mutterstadt II",3,IF(B48="KSV Grünstadt II",4,IF(B48="TSG Hassloch",5,IF(B48="KSC 07 Schifferstadt II",6,IF(B48="AV 03 Speyer II",7,IF(B48="KSV Langen II",8,IF(B48="KG Kindsbach/Rodalben",9,IF(B48="VFL Rodalben",10,IF(B48="TSG Kaiserslautern",11,IF(B48="AC Weisenau",12,IF(B48="ASC Zeilsheim",13,IF(B48="KSV Worms",14,IF(B48="KTH Ehrang I",15,IF(B48="AC Heros Wemmetsweiler",16,IF(B48="AC Altrip II",17,IF(B48="KSV Hostenbach",18,))))))))))))))))))</f>
        <v>0</v>
      </c>
      <c r="B48" s="114" t="s">
        <v>24</v>
      </c>
      <c r="C48" s="63" t="s">
        <v>1</v>
      </c>
      <c r="D48" s="45" t="s">
        <v>88</v>
      </c>
      <c r="E48" s="24"/>
      <c r="F48" s="133">
        <v>0.6875</v>
      </c>
      <c r="G48" s="145">
        <v>0.72916666666666663</v>
      </c>
      <c r="H48" s="27" t="s">
        <v>143</v>
      </c>
      <c r="I48" s="27"/>
      <c r="J48" s="7"/>
      <c r="K48" s="7"/>
      <c r="L48" s="7"/>
      <c r="M48" s="7"/>
      <c r="N48" s="7"/>
    </row>
    <row r="49" spans="1:14" s="19" customFormat="1" x14ac:dyDescent="0.25">
      <c r="A49" s="53">
        <f t="shared" si="9"/>
        <v>0</v>
      </c>
      <c r="B49" s="114" t="s">
        <v>120</v>
      </c>
      <c r="C49" s="63" t="s">
        <v>1</v>
      </c>
      <c r="D49" s="45" t="s">
        <v>15</v>
      </c>
      <c r="E49" s="24"/>
      <c r="F49" s="133">
        <v>0.75</v>
      </c>
      <c r="G49" s="145">
        <v>0.79166666666666663</v>
      </c>
      <c r="H49" s="27" t="s">
        <v>145</v>
      </c>
      <c r="I49" s="29" t="s">
        <v>132</v>
      </c>
      <c r="J49" s="7"/>
      <c r="K49" s="7"/>
      <c r="L49" s="7"/>
      <c r="M49" s="7"/>
      <c r="N49" s="7"/>
    </row>
    <row r="50" spans="1:14" ht="13.8" thickBot="1" x14ac:dyDescent="0.3">
      <c r="A50" s="53">
        <f t="shared" si="9"/>
        <v>0</v>
      </c>
      <c r="B50" s="21"/>
      <c r="C50" s="63" t="s">
        <v>1</v>
      </c>
      <c r="D50" s="23"/>
      <c r="E50" s="24"/>
      <c r="F50" s="133"/>
      <c r="G50" s="134"/>
      <c r="H50" s="27"/>
      <c r="I50" s="27"/>
      <c r="J50" s="7"/>
      <c r="K50" s="7"/>
      <c r="L50" s="7"/>
      <c r="M50" s="7"/>
      <c r="N50" s="7"/>
    </row>
    <row r="51" spans="1:14" ht="15.6" x14ac:dyDescent="0.3">
      <c r="A51" s="8" t="s">
        <v>50</v>
      </c>
      <c r="B51" s="122"/>
      <c r="C51" s="117"/>
      <c r="D51" s="10">
        <v>46123</v>
      </c>
      <c r="E51" s="9"/>
      <c r="F51" s="138"/>
      <c r="G51" s="139"/>
      <c r="H51" s="34"/>
      <c r="I51" s="34"/>
      <c r="J51" s="7"/>
      <c r="K51" s="7"/>
      <c r="L51" s="7"/>
      <c r="M51" s="7"/>
      <c r="N51" s="7"/>
    </row>
    <row r="52" spans="1:14" ht="13.8" x14ac:dyDescent="0.25">
      <c r="A52" s="15"/>
      <c r="B52" s="18" t="s">
        <v>35</v>
      </c>
      <c r="C52" s="17" t="s">
        <v>1</v>
      </c>
      <c r="D52" s="18" t="s">
        <v>36</v>
      </c>
      <c r="E52" s="19"/>
      <c r="F52" s="137" t="s">
        <v>37</v>
      </c>
      <c r="G52" s="137" t="s">
        <v>38</v>
      </c>
      <c r="H52" s="20" t="s">
        <v>39</v>
      </c>
      <c r="I52" s="20"/>
    </row>
    <row r="53" spans="1:14" x14ac:dyDescent="0.25">
      <c r="A53" s="53">
        <f t="shared" ref="A53" si="10">IF(B53="KSC 07 Schifferstadt",1,IF(B53="AC Altrip",2,IF(B53="AC Mutterstadt II",3,IF(B53="KSV Grünstadt II",4,IF(B53="TSG Hassloch",5,IF(B53="KSC 07 Schifferstadt II",6,IF(B53="AV 03 Speyer II",7,IF(B53="KSV Langen II",8,IF(B53="KG Kindsbach/Rodalben",9,IF(B53="VFL Rodalben",10,IF(B53="TSG Kaiserslautern",11,IF(B53="AC Weisenau",12,IF(B53="ASC Zeilsheim",13,IF(B53="KSV Worms",14,IF(B53="KTH Ehrang I",15,IF(B53="AC Heros Wemmetsweiler",16,IF(B53="AC Altrip II",17,IF(B53="KSV Hostenbach",18,))))))))))))))))))</f>
        <v>7</v>
      </c>
      <c r="B53" s="21" t="s">
        <v>88</v>
      </c>
      <c r="C53" s="63" t="s">
        <v>1</v>
      </c>
      <c r="D53" s="114" t="s">
        <v>120</v>
      </c>
      <c r="E53" s="24"/>
      <c r="F53" s="133">
        <v>0.625</v>
      </c>
      <c r="G53" s="145">
        <v>0.66666666666666663</v>
      </c>
      <c r="H53" s="27" t="s">
        <v>145</v>
      </c>
      <c r="I53" s="27"/>
    </row>
    <row r="54" spans="1:14" x14ac:dyDescent="0.25">
      <c r="A54" s="53">
        <f t="shared" ref="A54:A55" si="11">IF(B54="FTG Pfungstadt",1,IF(B54="AC Altrip",2,IF(B54="AC Mutterstadt II",3,IF(B54="KSV Grünstadt II",4,IF(B54="TSG Hassloch",5,IF(B54="KSC 07 Schifferstadt II",6,IF(B54="AV 03 Speyer II",7,IF(B54="KSV Langen II",8,IF(B54="KG Kindsbach/Rodalben",9,IF(B54="VFL Rodalben",10,IF(B54="TSG Kaiserslautern",11,IF(B54="AC Weisenau",12,IF(B54="ASC Zeilsheim",13,IF(B54="KSV Worms",14,IF(B54="KTH Ehrang I",15,IF(B54="AC Heros Wemmetsweiler",16,IF(B54="AC Altrip II",17,IF(B54="KSV Hostenbach",18,))))))))))))))))))</f>
        <v>4</v>
      </c>
      <c r="B54" s="21" t="s">
        <v>15</v>
      </c>
      <c r="C54" s="63" t="s">
        <v>1</v>
      </c>
      <c r="D54" s="114" t="s">
        <v>119</v>
      </c>
      <c r="E54" s="24"/>
      <c r="F54" s="133">
        <v>0.60416666666666663</v>
      </c>
      <c r="G54" s="145">
        <v>0.64583333333333337</v>
      </c>
      <c r="H54" s="27" t="s">
        <v>144</v>
      </c>
      <c r="I54" s="43"/>
    </row>
    <row r="55" spans="1:14" s="19" customFormat="1" x14ac:dyDescent="0.25">
      <c r="A55" s="53">
        <f t="shared" si="11"/>
        <v>0</v>
      </c>
      <c r="B55" s="21"/>
      <c r="C55" s="63" t="s">
        <v>1</v>
      </c>
      <c r="D55" s="23"/>
      <c r="E55" s="24"/>
      <c r="F55" s="133"/>
      <c r="G55" s="134"/>
      <c r="H55" s="29"/>
      <c r="I55" s="29"/>
      <c r="K55" s="31"/>
      <c r="L55" s="31"/>
      <c r="M55" s="31"/>
    </row>
  </sheetData>
  <mergeCells count="4">
    <mergeCell ref="A1:I1"/>
    <mergeCell ref="A2:I2"/>
    <mergeCell ref="A3:I3"/>
    <mergeCell ref="A5:I5"/>
  </mergeCells>
  <pageMargins left="0.39370078740157483" right="0.19685039370078741" top="0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0"/>
  <sheetViews>
    <sheetView workbookViewId="0">
      <pane xSplit="2" topLeftCell="C1" activePane="topRight" state="frozen"/>
      <selection pane="topRight" activeCell="AN1" sqref="AN1"/>
    </sheetView>
  </sheetViews>
  <sheetFormatPr baseColWidth="10" defaultRowHeight="13.8" x14ac:dyDescent="0.25"/>
  <cols>
    <col min="2" max="2" width="20.8984375" bestFit="1" customWidth="1"/>
    <col min="4" max="4" width="19" bestFit="1" customWidth="1"/>
    <col min="5" max="5" width="1.3984375" bestFit="1" customWidth="1"/>
    <col min="6" max="6" width="20.8984375" bestFit="1" customWidth="1"/>
    <col min="8" max="8" width="19" bestFit="1" customWidth="1"/>
    <col min="9" max="9" width="1.3984375" bestFit="1" customWidth="1"/>
    <col min="10" max="10" width="19" bestFit="1" customWidth="1"/>
    <col min="12" max="12" width="20.8984375" bestFit="1" customWidth="1"/>
    <col min="13" max="13" width="1.3984375" bestFit="1" customWidth="1"/>
    <col min="14" max="14" width="19" bestFit="1" customWidth="1"/>
    <col min="16" max="16" width="17.5" bestFit="1" customWidth="1"/>
    <col min="17" max="17" width="1.3984375" bestFit="1" customWidth="1"/>
    <col min="18" max="18" width="20.8984375" bestFit="1" customWidth="1"/>
    <col min="20" max="20" width="20.8984375" bestFit="1" customWidth="1"/>
    <col min="21" max="21" width="1.3984375" bestFit="1" customWidth="1"/>
    <col min="22" max="22" width="17.5" bestFit="1" customWidth="1"/>
    <col min="24" max="24" width="12.3984375" bestFit="1" customWidth="1"/>
    <col min="25" max="25" width="1.3984375" bestFit="1" customWidth="1"/>
    <col min="26" max="26" width="20.8984375" bestFit="1" customWidth="1"/>
    <col min="28" max="28" width="20.8984375" bestFit="1" customWidth="1"/>
    <col min="29" max="29" width="1.3984375" bestFit="1" customWidth="1"/>
    <col min="30" max="30" width="12.3984375" bestFit="1" customWidth="1"/>
    <col min="32" max="32" width="20.8984375" bestFit="1" customWidth="1"/>
    <col min="33" max="33" width="1.3984375" bestFit="1" customWidth="1"/>
    <col min="34" max="34" width="20.8984375" bestFit="1" customWidth="1"/>
    <col min="36" max="36" width="20.8984375" bestFit="1" customWidth="1"/>
    <col min="37" max="37" width="1.3984375" bestFit="1" customWidth="1"/>
    <col min="38" max="38" width="19" bestFit="1" customWidth="1"/>
  </cols>
  <sheetData>
    <row r="1" spans="1:38" x14ac:dyDescent="0.25">
      <c r="D1" s="153">
        <v>42651</v>
      </c>
      <c r="E1" s="154"/>
      <c r="F1" s="154"/>
      <c r="H1" s="153">
        <v>42665</v>
      </c>
      <c r="I1" s="154"/>
      <c r="J1" s="154"/>
      <c r="L1" s="153">
        <v>42679</v>
      </c>
      <c r="M1" s="154"/>
      <c r="N1" s="154"/>
      <c r="P1" s="153">
        <v>42693</v>
      </c>
      <c r="Q1" s="154"/>
      <c r="R1" s="154"/>
      <c r="T1" s="153">
        <v>42714</v>
      </c>
      <c r="U1" s="154"/>
      <c r="V1" s="154"/>
      <c r="X1" s="153">
        <v>42763</v>
      </c>
      <c r="Y1" s="154"/>
      <c r="Z1" s="154"/>
      <c r="AB1" s="153">
        <v>42777</v>
      </c>
      <c r="AC1" s="154"/>
      <c r="AD1" s="154"/>
      <c r="AF1" s="153">
        <v>42798</v>
      </c>
      <c r="AG1" s="154"/>
      <c r="AH1" s="154"/>
      <c r="AJ1" s="153">
        <v>42812</v>
      </c>
      <c r="AK1" s="154"/>
      <c r="AL1" s="154"/>
    </row>
    <row r="2" spans="1:38" x14ac:dyDescent="0.25">
      <c r="A2">
        <v>1</v>
      </c>
    </row>
    <row r="3" spans="1:38" x14ac:dyDescent="0.25">
      <c r="A3">
        <v>2</v>
      </c>
      <c r="D3" s="1">
        <f>B2</f>
        <v>0</v>
      </c>
      <c r="E3" s="1" t="s">
        <v>1</v>
      </c>
      <c r="F3" s="1">
        <f>B3</f>
        <v>0</v>
      </c>
      <c r="H3" s="1">
        <f>B10</f>
        <v>0</v>
      </c>
      <c r="I3" s="1" t="s">
        <v>1</v>
      </c>
      <c r="J3" s="1">
        <f>B8</f>
        <v>0</v>
      </c>
      <c r="L3" s="1">
        <f>B3</f>
        <v>0</v>
      </c>
      <c r="M3" s="1" t="s">
        <v>1</v>
      </c>
      <c r="N3" s="1">
        <f>B5</f>
        <v>0</v>
      </c>
      <c r="P3" s="1">
        <f>B8</f>
        <v>0</v>
      </c>
      <c r="Q3" s="1" t="s">
        <v>1</v>
      </c>
      <c r="R3" s="1">
        <f>B6</f>
        <v>0</v>
      </c>
      <c r="T3" s="1">
        <f>B5</f>
        <v>0</v>
      </c>
      <c r="U3" s="1" t="s">
        <v>1</v>
      </c>
      <c r="V3" s="1">
        <f>B7</f>
        <v>0</v>
      </c>
      <c r="X3" s="1">
        <f>B6</f>
        <v>0</v>
      </c>
      <c r="Y3" s="1" t="s">
        <v>1</v>
      </c>
      <c r="Z3" s="1">
        <f>B4</f>
        <v>0</v>
      </c>
      <c r="AB3" s="1">
        <f>B7</f>
        <v>0</v>
      </c>
      <c r="AC3" s="1" t="s">
        <v>1</v>
      </c>
      <c r="AD3" s="1">
        <f>B9</f>
        <v>0</v>
      </c>
      <c r="AF3" s="1">
        <f>B4</f>
        <v>0</v>
      </c>
      <c r="AG3" s="1" t="s">
        <v>1</v>
      </c>
      <c r="AH3" s="1">
        <f>B2</f>
        <v>0</v>
      </c>
      <c r="AJ3" s="1">
        <f>B9</f>
        <v>0</v>
      </c>
      <c r="AK3" s="1" t="s">
        <v>1</v>
      </c>
      <c r="AL3" s="1">
        <f>B10</f>
        <v>0</v>
      </c>
    </row>
    <row r="4" spans="1:38" x14ac:dyDescent="0.25">
      <c r="A4">
        <v>3</v>
      </c>
      <c r="D4" s="1">
        <f>B4</f>
        <v>0</v>
      </c>
      <c r="E4" s="1" t="s">
        <v>1</v>
      </c>
      <c r="F4" s="1">
        <f>B5</f>
        <v>0</v>
      </c>
      <c r="H4" s="1">
        <f>B5</f>
        <v>0</v>
      </c>
      <c r="I4" s="1" t="s">
        <v>1</v>
      </c>
      <c r="J4" s="1">
        <f>B2</f>
        <v>0</v>
      </c>
      <c r="L4" s="1">
        <f>B2</f>
        <v>0</v>
      </c>
      <c r="M4" s="1" t="s">
        <v>1</v>
      </c>
      <c r="N4" s="1">
        <f>B7</f>
        <v>0</v>
      </c>
      <c r="P4" s="1">
        <f>B7</f>
        <v>0</v>
      </c>
      <c r="Q4" s="1" t="s">
        <v>1</v>
      </c>
      <c r="R4" s="1">
        <f>B3</f>
        <v>0</v>
      </c>
      <c r="T4" s="1">
        <f>B3</f>
        <v>0</v>
      </c>
      <c r="U4" s="1" t="s">
        <v>1</v>
      </c>
      <c r="V4" s="1">
        <f>B9</f>
        <v>0</v>
      </c>
      <c r="X4" s="1">
        <f>B9</f>
        <v>0</v>
      </c>
      <c r="Y4" s="1" t="s">
        <v>1</v>
      </c>
      <c r="Z4" s="1">
        <f>B5</f>
        <v>0</v>
      </c>
      <c r="AB4" s="1">
        <f>B5</f>
        <v>0</v>
      </c>
      <c r="AC4" s="1" t="s">
        <v>1</v>
      </c>
      <c r="AD4" s="1">
        <f>B10</f>
        <v>0</v>
      </c>
      <c r="AF4" s="1">
        <f>B10</f>
        <v>0</v>
      </c>
      <c r="AG4" s="1" t="s">
        <v>1</v>
      </c>
      <c r="AH4" s="1">
        <f>B7</f>
        <v>0</v>
      </c>
      <c r="AJ4" s="1">
        <f>B7</f>
        <v>0</v>
      </c>
      <c r="AK4" s="1" t="s">
        <v>1</v>
      </c>
      <c r="AL4" s="1">
        <f>B8</f>
        <v>0</v>
      </c>
    </row>
    <row r="5" spans="1:38" x14ac:dyDescent="0.25">
      <c r="A5">
        <v>4</v>
      </c>
      <c r="D5" s="1">
        <f>B6</f>
        <v>0</v>
      </c>
      <c r="E5" s="1" t="s">
        <v>1</v>
      </c>
      <c r="F5" s="1">
        <f>B7</f>
        <v>0</v>
      </c>
      <c r="H5" s="1">
        <f>B7</f>
        <v>0</v>
      </c>
      <c r="I5" s="1" t="s">
        <v>1</v>
      </c>
      <c r="J5" s="1">
        <f>B4</f>
        <v>0</v>
      </c>
      <c r="L5" s="1">
        <f>B4</f>
        <v>0</v>
      </c>
      <c r="M5" s="1" t="s">
        <v>1</v>
      </c>
      <c r="N5" s="1">
        <f>B9</f>
        <v>0</v>
      </c>
      <c r="P5" s="1">
        <f>B9</f>
        <v>0</v>
      </c>
      <c r="Q5" s="1" t="s">
        <v>1</v>
      </c>
      <c r="R5" s="1">
        <f>B2</f>
        <v>0</v>
      </c>
      <c r="T5" s="1">
        <f>B2</f>
        <v>0</v>
      </c>
      <c r="U5" s="1" t="s">
        <v>1</v>
      </c>
      <c r="V5" s="1">
        <f>B10</f>
        <v>0</v>
      </c>
      <c r="X5" s="1">
        <f>B10</f>
        <v>0</v>
      </c>
      <c r="Y5" s="1" t="s">
        <v>1</v>
      </c>
      <c r="Z5" s="1">
        <f>B3</f>
        <v>0</v>
      </c>
      <c r="AB5" s="1">
        <f>B3</f>
        <v>0</v>
      </c>
      <c r="AC5" s="1" t="s">
        <v>1</v>
      </c>
      <c r="AD5" s="1">
        <f>B8</f>
        <v>0</v>
      </c>
      <c r="AF5" s="1">
        <f>B8</f>
        <v>0</v>
      </c>
      <c r="AG5" s="1" t="s">
        <v>1</v>
      </c>
      <c r="AH5" s="1">
        <f>B5</f>
        <v>0</v>
      </c>
      <c r="AJ5" s="1">
        <f>B5</f>
        <v>0</v>
      </c>
      <c r="AK5" s="1" t="s">
        <v>1</v>
      </c>
      <c r="AL5" s="1">
        <f>B6</f>
        <v>0</v>
      </c>
    </row>
    <row r="6" spans="1:38" x14ac:dyDescent="0.25">
      <c r="A6">
        <v>5</v>
      </c>
      <c r="D6" s="1">
        <f>B8</f>
        <v>0</v>
      </c>
      <c r="E6" s="1"/>
      <c r="F6" s="1">
        <f>B9</f>
        <v>0</v>
      </c>
      <c r="H6" s="1">
        <f>B9</f>
        <v>0</v>
      </c>
      <c r="I6" s="1" t="s">
        <v>1</v>
      </c>
      <c r="J6" s="1">
        <f>B6</f>
        <v>0</v>
      </c>
      <c r="L6" s="1">
        <f>B6</f>
        <v>0</v>
      </c>
      <c r="M6" s="1" t="s">
        <v>1</v>
      </c>
      <c r="N6" s="1">
        <f>B10</f>
        <v>0</v>
      </c>
      <c r="P6" s="1">
        <f>B10</f>
        <v>0</v>
      </c>
      <c r="Q6" s="1" t="s">
        <v>1</v>
      </c>
      <c r="R6" s="1">
        <f>B4</f>
        <v>0</v>
      </c>
      <c r="T6" s="1">
        <f>B4</f>
        <v>0</v>
      </c>
      <c r="U6" s="1" t="s">
        <v>1</v>
      </c>
      <c r="V6" s="1">
        <f>B8</f>
        <v>0</v>
      </c>
      <c r="X6" s="1">
        <f>B8</f>
        <v>0</v>
      </c>
      <c r="Y6" s="1" t="s">
        <v>1</v>
      </c>
      <c r="Z6" s="1">
        <f>B2</f>
        <v>0</v>
      </c>
      <c r="AB6" s="1">
        <f>B2</f>
        <v>0</v>
      </c>
      <c r="AC6" s="1" t="s">
        <v>1</v>
      </c>
      <c r="AD6" s="1">
        <f>B6</f>
        <v>0</v>
      </c>
      <c r="AF6" s="1">
        <f>B6</f>
        <v>0</v>
      </c>
      <c r="AG6" s="1" t="s">
        <v>1</v>
      </c>
      <c r="AH6" s="1">
        <f>B3</f>
        <v>0</v>
      </c>
      <c r="AJ6" s="1">
        <f>B3</f>
        <v>0</v>
      </c>
      <c r="AK6" s="1" t="s">
        <v>1</v>
      </c>
      <c r="AL6" s="1">
        <f>B4</f>
        <v>0</v>
      </c>
    </row>
    <row r="7" spans="1:38" x14ac:dyDescent="0.25">
      <c r="A7">
        <v>6</v>
      </c>
    </row>
    <row r="8" spans="1:38" x14ac:dyDescent="0.25">
      <c r="A8">
        <v>7</v>
      </c>
    </row>
    <row r="9" spans="1:38" x14ac:dyDescent="0.25">
      <c r="A9">
        <v>8</v>
      </c>
    </row>
    <row r="10" spans="1:38" x14ac:dyDescent="0.25">
      <c r="A10">
        <v>9</v>
      </c>
    </row>
  </sheetData>
  <mergeCells count="9">
    <mergeCell ref="AF1:AH1"/>
    <mergeCell ref="AJ1:AL1"/>
    <mergeCell ref="AB1:AD1"/>
    <mergeCell ref="D1:F1"/>
    <mergeCell ref="H1:J1"/>
    <mergeCell ref="L1:N1"/>
    <mergeCell ref="P1:R1"/>
    <mergeCell ref="T1:V1"/>
    <mergeCell ref="X1:Z1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63"/>
  <sheetViews>
    <sheetView showGridLines="0" workbookViewId="0">
      <selection activeCell="D26" sqref="D26"/>
    </sheetView>
  </sheetViews>
  <sheetFormatPr baseColWidth="10" defaultRowHeight="13.2" outlineLevelCol="1" x14ac:dyDescent="0.25"/>
  <cols>
    <col min="1" max="1" width="3" style="14" customWidth="1"/>
    <col min="2" max="2" width="20.09765625" style="14" bestFit="1" customWidth="1"/>
    <col min="3" max="3" width="1.3984375" style="44" bestFit="1" customWidth="1"/>
    <col min="4" max="4" width="15.09765625" style="14" bestFit="1" customWidth="1"/>
    <col min="5" max="5" width="6.19921875" style="14" customWidth="1"/>
    <col min="6" max="6" width="10.3984375" style="14" customWidth="1"/>
    <col min="7" max="7" width="10.5" style="14" customWidth="1"/>
    <col min="8" max="8" width="13" style="14" customWidth="1"/>
    <col min="9" max="9" width="19.5" style="14" customWidth="1"/>
    <col min="10" max="10" width="7.19921875" style="14" hidden="1" customWidth="1" outlineLevel="1"/>
    <col min="11" max="11" width="2.59765625" style="31" hidden="1" customWidth="1" outlineLevel="1"/>
    <col min="12" max="12" width="10.09765625" style="14" bestFit="1" customWidth="1" collapsed="1"/>
    <col min="13" max="13" width="1.3984375" style="14" bestFit="1" customWidth="1"/>
    <col min="14" max="14" width="9.69921875" style="14" bestFit="1" customWidth="1"/>
    <col min="15" max="15" width="10.09765625" style="14" bestFit="1" customWidth="1"/>
    <col min="16" max="16" width="1.3984375" style="14" bestFit="1" customWidth="1"/>
    <col min="17" max="17" width="9.69921875" style="14" bestFit="1" customWidth="1"/>
    <col min="18" max="254" width="11" style="14"/>
    <col min="255" max="255" width="3" style="14" customWidth="1"/>
    <col min="256" max="256" width="17.69921875" style="14" customWidth="1"/>
    <col min="257" max="257" width="0.69921875" style="14" customWidth="1"/>
    <col min="258" max="258" width="11.5" style="14" customWidth="1"/>
    <col min="259" max="259" width="6.19921875" style="14" customWidth="1"/>
    <col min="260" max="260" width="10.3984375" style="14" customWidth="1"/>
    <col min="261" max="261" width="10.5" style="14" customWidth="1"/>
    <col min="262" max="262" width="13" style="14" customWidth="1"/>
    <col min="263" max="263" width="19.5" style="14" customWidth="1"/>
    <col min="264" max="264" width="11.5" style="14" customWidth="1"/>
    <col min="265" max="266" width="0" style="14" hidden="1" customWidth="1"/>
    <col min="267" max="267" width="19.09765625" style="14" customWidth="1"/>
    <col min="268" max="268" width="19.5" style="14" customWidth="1"/>
    <col min="269" max="510" width="11" style="14"/>
    <col min="511" max="511" width="3" style="14" customWidth="1"/>
    <col min="512" max="512" width="17.69921875" style="14" customWidth="1"/>
    <col min="513" max="513" width="0.69921875" style="14" customWidth="1"/>
    <col min="514" max="514" width="11.5" style="14" customWidth="1"/>
    <col min="515" max="515" width="6.19921875" style="14" customWidth="1"/>
    <col min="516" max="516" width="10.3984375" style="14" customWidth="1"/>
    <col min="517" max="517" width="10.5" style="14" customWidth="1"/>
    <col min="518" max="518" width="13" style="14" customWidth="1"/>
    <col min="519" max="519" width="19.5" style="14" customWidth="1"/>
    <col min="520" max="520" width="11.5" style="14" customWidth="1"/>
    <col min="521" max="522" width="0" style="14" hidden="1" customWidth="1"/>
    <col min="523" max="523" width="19.09765625" style="14" customWidth="1"/>
    <col min="524" max="524" width="19.5" style="14" customWidth="1"/>
    <col min="525" max="766" width="11" style="14"/>
    <col min="767" max="767" width="3" style="14" customWidth="1"/>
    <col min="768" max="768" width="17.69921875" style="14" customWidth="1"/>
    <col min="769" max="769" width="0.69921875" style="14" customWidth="1"/>
    <col min="770" max="770" width="11.5" style="14" customWidth="1"/>
    <col min="771" max="771" width="6.19921875" style="14" customWidth="1"/>
    <col min="772" max="772" width="10.3984375" style="14" customWidth="1"/>
    <col min="773" max="773" width="10.5" style="14" customWidth="1"/>
    <col min="774" max="774" width="13" style="14" customWidth="1"/>
    <col min="775" max="775" width="19.5" style="14" customWidth="1"/>
    <col min="776" max="776" width="11.5" style="14" customWidth="1"/>
    <col min="777" max="778" width="0" style="14" hidden="1" customWidth="1"/>
    <col min="779" max="779" width="19.09765625" style="14" customWidth="1"/>
    <col min="780" max="780" width="19.5" style="14" customWidth="1"/>
    <col min="781" max="1022" width="11" style="14"/>
    <col min="1023" max="1023" width="3" style="14" customWidth="1"/>
    <col min="1024" max="1024" width="17.69921875" style="14" customWidth="1"/>
    <col min="1025" max="1025" width="0.69921875" style="14" customWidth="1"/>
    <col min="1026" max="1026" width="11.5" style="14" customWidth="1"/>
    <col min="1027" max="1027" width="6.19921875" style="14" customWidth="1"/>
    <col min="1028" max="1028" width="10.3984375" style="14" customWidth="1"/>
    <col min="1029" max="1029" width="10.5" style="14" customWidth="1"/>
    <col min="1030" max="1030" width="13" style="14" customWidth="1"/>
    <col min="1031" max="1031" width="19.5" style="14" customWidth="1"/>
    <col min="1032" max="1032" width="11.5" style="14" customWidth="1"/>
    <col min="1033" max="1034" width="0" style="14" hidden="1" customWidth="1"/>
    <col min="1035" max="1035" width="19.09765625" style="14" customWidth="1"/>
    <col min="1036" max="1036" width="19.5" style="14" customWidth="1"/>
    <col min="1037" max="1278" width="11" style="14"/>
    <col min="1279" max="1279" width="3" style="14" customWidth="1"/>
    <col min="1280" max="1280" width="17.69921875" style="14" customWidth="1"/>
    <col min="1281" max="1281" width="0.69921875" style="14" customWidth="1"/>
    <col min="1282" max="1282" width="11.5" style="14" customWidth="1"/>
    <col min="1283" max="1283" width="6.19921875" style="14" customWidth="1"/>
    <col min="1284" max="1284" width="10.3984375" style="14" customWidth="1"/>
    <col min="1285" max="1285" width="10.5" style="14" customWidth="1"/>
    <col min="1286" max="1286" width="13" style="14" customWidth="1"/>
    <col min="1287" max="1287" width="19.5" style="14" customWidth="1"/>
    <col min="1288" max="1288" width="11.5" style="14" customWidth="1"/>
    <col min="1289" max="1290" width="0" style="14" hidden="1" customWidth="1"/>
    <col min="1291" max="1291" width="19.09765625" style="14" customWidth="1"/>
    <col min="1292" max="1292" width="19.5" style="14" customWidth="1"/>
    <col min="1293" max="1534" width="11" style="14"/>
    <col min="1535" max="1535" width="3" style="14" customWidth="1"/>
    <col min="1536" max="1536" width="17.69921875" style="14" customWidth="1"/>
    <col min="1537" max="1537" width="0.69921875" style="14" customWidth="1"/>
    <col min="1538" max="1538" width="11.5" style="14" customWidth="1"/>
    <col min="1539" max="1539" width="6.19921875" style="14" customWidth="1"/>
    <col min="1540" max="1540" width="10.3984375" style="14" customWidth="1"/>
    <col min="1541" max="1541" width="10.5" style="14" customWidth="1"/>
    <col min="1542" max="1542" width="13" style="14" customWidth="1"/>
    <col min="1543" max="1543" width="19.5" style="14" customWidth="1"/>
    <col min="1544" max="1544" width="11.5" style="14" customWidth="1"/>
    <col min="1545" max="1546" width="0" style="14" hidden="1" customWidth="1"/>
    <col min="1547" max="1547" width="19.09765625" style="14" customWidth="1"/>
    <col min="1548" max="1548" width="19.5" style="14" customWidth="1"/>
    <col min="1549" max="1790" width="11" style="14"/>
    <col min="1791" max="1791" width="3" style="14" customWidth="1"/>
    <col min="1792" max="1792" width="17.69921875" style="14" customWidth="1"/>
    <col min="1793" max="1793" width="0.69921875" style="14" customWidth="1"/>
    <col min="1794" max="1794" width="11.5" style="14" customWidth="1"/>
    <col min="1795" max="1795" width="6.19921875" style="14" customWidth="1"/>
    <col min="1796" max="1796" width="10.3984375" style="14" customWidth="1"/>
    <col min="1797" max="1797" width="10.5" style="14" customWidth="1"/>
    <col min="1798" max="1798" width="13" style="14" customWidth="1"/>
    <col min="1799" max="1799" width="19.5" style="14" customWidth="1"/>
    <col min="1800" max="1800" width="11.5" style="14" customWidth="1"/>
    <col min="1801" max="1802" width="0" style="14" hidden="1" customWidth="1"/>
    <col min="1803" max="1803" width="19.09765625" style="14" customWidth="1"/>
    <col min="1804" max="1804" width="19.5" style="14" customWidth="1"/>
    <col min="1805" max="2046" width="11" style="14"/>
    <col min="2047" max="2047" width="3" style="14" customWidth="1"/>
    <col min="2048" max="2048" width="17.69921875" style="14" customWidth="1"/>
    <col min="2049" max="2049" width="0.69921875" style="14" customWidth="1"/>
    <col min="2050" max="2050" width="11.5" style="14" customWidth="1"/>
    <col min="2051" max="2051" width="6.19921875" style="14" customWidth="1"/>
    <col min="2052" max="2052" width="10.3984375" style="14" customWidth="1"/>
    <col min="2053" max="2053" width="10.5" style="14" customWidth="1"/>
    <col min="2054" max="2054" width="13" style="14" customWidth="1"/>
    <col min="2055" max="2055" width="19.5" style="14" customWidth="1"/>
    <col min="2056" max="2056" width="11.5" style="14" customWidth="1"/>
    <col min="2057" max="2058" width="0" style="14" hidden="1" customWidth="1"/>
    <col min="2059" max="2059" width="19.09765625" style="14" customWidth="1"/>
    <col min="2060" max="2060" width="19.5" style="14" customWidth="1"/>
    <col min="2061" max="2302" width="11" style="14"/>
    <col min="2303" max="2303" width="3" style="14" customWidth="1"/>
    <col min="2304" max="2304" width="17.69921875" style="14" customWidth="1"/>
    <col min="2305" max="2305" width="0.69921875" style="14" customWidth="1"/>
    <col min="2306" max="2306" width="11.5" style="14" customWidth="1"/>
    <col min="2307" max="2307" width="6.19921875" style="14" customWidth="1"/>
    <col min="2308" max="2308" width="10.3984375" style="14" customWidth="1"/>
    <col min="2309" max="2309" width="10.5" style="14" customWidth="1"/>
    <col min="2310" max="2310" width="13" style="14" customWidth="1"/>
    <col min="2311" max="2311" width="19.5" style="14" customWidth="1"/>
    <col min="2312" max="2312" width="11.5" style="14" customWidth="1"/>
    <col min="2313" max="2314" width="0" style="14" hidden="1" customWidth="1"/>
    <col min="2315" max="2315" width="19.09765625" style="14" customWidth="1"/>
    <col min="2316" max="2316" width="19.5" style="14" customWidth="1"/>
    <col min="2317" max="2558" width="11" style="14"/>
    <col min="2559" max="2559" width="3" style="14" customWidth="1"/>
    <col min="2560" max="2560" width="17.69921875" style="14" customWidth="1"/>
    <col min="2561" max="2561" width="0.69921875" style="14" customWidth="1"/>
    <col min="2562" max="2562" width="11.5" style="14" customWidth="1"/>
    <col min="2563" max="2563" width="6.19921875" style="14" customWidth="1"/>
    <col min="2564" max="2564" width="10.3984375" style="14" customWidth="1"/>
    <col min="2565" max="2565" width="10.5" style="14" customWidth="1"/>
    <col min="2566" max="2566" width="13" style="14" customWidth="1"/>
    <col min="2567" max="2567" width="19.5" style="14" customWidth="1"/>
    <col min="2568" max="2568" width="11.5" style="14" customWidth="1"/>
    <col min="2569" max="2570" width="0" style="14" hidden="1" customWidth="1"/>
    <col min="2571" max="2571" width="19.09765625" style="14" customWidth="1"/>
    <col min="2572" max="2572" width="19.5" style="14" customWidth="1"/>
    <col min="2573" max="2814" width="11" style="14"/>
    <col min="2815" max="2815" width="3" style="14" customWidth="1"/>
    <col min="2816" max="2816" width="17.69921875" style="14" customWidth="1"/>
    <col min="2817" max="2817" width="0.69921875" style="14" customWidth="1"/>
    <col min="2818" max="2818" width="11.5" style="14" customWidth="1"/>
    <col min="2819" max="2819" width="6.19921875" style="14" customWidth="1"/>
    <col min="2820" max="2820" width="10.3984375" style="14" customWidth="1"/>
    <col min="2821" max="2821" width="10.5" style="14" customWidth="1"/>
    <col min="2822" max="2822" width="13" style="14" customWidth="1"/>
    <col min="2823" max="2823" width="19.5" style="14" customWidth="1"/>
    <col min="2824" max="2824" width="11.5" style="14" customWidth="1"/>
    <col min="2825" max="2826" width="0" style="14" hidden="1" customWidth="1"/>
    <col min="2827" max="2827" width="19.09765625" style="14" customWidth="1"/>
    <col min="2828" max="2828" width="19.5" style="14" customWidth="1"/>
    <col min="2829" max="3070" width="11" style="14"/>
    <col min="3071" max="3071" width="3" style="14" customWidth="1"/>
    <col min="3072" max="3072" width="17.69921875" style="14" customWidth="1"/>
    <col min="3073" max="3073" width="0.69921875" style="14" customWidth="1"/>
    <col min="3074" max="3074" width="11.5" style="14" customWidth="1"/>
    <col min="3075" max="3075" width="6.19921875" style="14" customWidth="1"/>
    <col min="3076" max="3076" width="10.3984375" style="14" customWidth="1"/>
    <col min="3077" max="3077" width="10.5" style="14" customWidth="1"/>
    <col min="3078" max="3078" width="13" style="14" customWidth="1"/>
    <col min="3079" max="3079" width="19.5" style="14" customWidth="1"/>
    <col min="3080" max="3080" width="11.5" style="14" customWidth="1"/>
    <col min="3081" max="3082" width="0" style="14" hidden="1" customWidth="1"/>
    <col min="3083" max="3083" width="19.09765625" style="14" customWidth="1"/>
    <col min="3084" max="3084" width="19.5" style="14" customWidth="1"/>
    <col min="3085" max="3326" width="11" style="14"/>
    <col min="3327" max="3327" width="3" style="14" customWidth="1"/>
    <col min="3328" max="3328" width="17.69921875" style="14" customWidth="1"/>
    <col min="3329" max="3329" width="0.69921875" style="14" customWidth="1"/>
    <col min="3330" max="3330" width="11.5" style="14" customWidth="1"/>
    <col min="3331" max="3331" width="6.19921875" style="14" customWidth="1"/>
    <col min="3332" max="3332" width="10.3984375" style="14" customWidth="1"/>
    <col min="3333" max="3333" width="10.5" style="14" customWidth="1"/>
    <col min="3334" max="3334" width="13" style="14" customWidth="1"/>
    <col min="3335" max="3335" width="19.5" style="14" customWidth="1"/>
    <col min="3336" max="3336" width="11.5" style="14" customWidth="1"/>
    <col min="3337" max="3338" width="0" style="14" hidden="1" customWidth="1"/>
    <col min="3339" max="3339" width="19.09765625" style="14" customWidth="1"/>
    <col min="3340" max="3340" width="19.5" style="14" customWidth="1"/>
    <col min="3341" max="3582" width="11" style="14"/>
    <col min="3583" max="3583" width="3" style="14" customWidth="1"/>
    <col min="3584" max="3584" width="17.69921875" style="14" customWidth="1"/>
    <col min="3585" max="3585" width="0.69921875" style="14" customWidth="1"/>
    <col min="3586" max="3586" width="11.5" style="14" customWidth="1"/>
    <col min="3587" max="3587" width="6.19921875" style="14" customWidth="1"/>
    <col min="3588" max="3588" width="10.3984375" style="14" customWidth="1"/>
    <col min="3589" max="3589" width="10.5" style="14" customWidth="1"/>
    <col min="3590" max="3590" width="13" style="14" customWidth="1"/>
    <col min="3591" max="3591" width="19.5" style="14" customWidth="1"/>
    <col min="3592" max="3592" width="11.5" style="14" customWidth="1"/>
    <col min="3593" max="3594" width="0" style="14" hidden="1" customWidth="1"/>
    <col min="3595" max="3595" width="19.09765625" style="14" customWidth="1"/>
    <col min="3596" max="3596" width="19.5" style="14" customWidth="1"/>
    <col min="3597" max="3838" width="11" style="14"/>
    <col min="3839" max="3839" width="3" style="14" customWidth="1"/>
    <col min="3840" max="3840" width="17.69921875" style="14" customWidth="1"/>
    <col min="3841" max="3841" width="0.69921875" style="14" customWidth="1"/>
    <col min="3842" max="3842" width="11.5" style="14" customWidth="1"/>
    <col min="3843" max="3843" width="6.19921875" style="14" customWidth="1"/>
    <col min="3844" max="3844" width="10.3984375" style="14" customWidth="1"/>
    <col min="3845" max="3845" width="10.5" style="14" customWidth="1"/>
    <col min="3846" max="3846" width="13" style="14" customWidth="1"/>
    <col min="3847" max="3847" width="19.5" style="14" customWidth="1"/>
    <col min="3848" max="3848" width="11.5" style="14" customWidth="1"/>
    <col min="3849" max="3850" width="0" style="14" hidden="1" customWidth="1"/>
    <col min="3851" max="3851" width="19.09765625" style="14" customWidth="1"/>
    <col min="3852" max="3852" width="19.5" style="14" customWidth="1"/>
    <col min="3853" max="4094" width="11" style="14"/>
    <col min="4095" max="4095" width="3" style="14" customWidth="1"/>
    <col min="4096" max="4096" width="17.69921875" style="14" customWidth="1"/>
    <col min="4097" max="4097" width="0.69921875" style="14" customWidth="1"/>
    <col min="4098" max="4098" width="11.5" style="14" customWidth="1"/>
    <col min="4099" max="4099" width="6.19921875" style="14" customWidth="1"/>
    <col min="4100" max="4100" width="10.3984375" style="14" customWidth="1"/>
    <col min="4101" max="4101" width="10.5" style="14" customWidth="1"/>
    <col min="4102" max="4102" width="13" style="14" customWidth="1"/>
    <col min="4103" max="4103" width="19.5" style="14" customWidth="1"/>
    <col min="4104" max="4104" width="11.5" style="14" customWidth="1"/>
    <col min="4105" max="4106" width="0" style="14" hidden="1" customWidth="1"/>
    <col min="4107" max="4107" width="19.09765625" style="14" customWidth="1"/>
    <col min="4108" max="4108" width="19.5" style="14" customWidth="1"/>
    <col min="4109" max="4350" width="11" style="14"/>
    <col min="4351" max="4351" width="3" style="14" customWidth="1"/>
    <col min="4352" max="4352" width="17.69921875" style="14" customWidth="1"/>
    <col min="4353" max="4353" width="0.69921875" style="14" customWidth="1"/>
    <col min="4354" max="4354" width="11.5" style="14" customWidth="1"/>
    <col min="4355" max="4355" width="6.19921875" style="14" customWidth="1"/>
    <col min="4356" max="4356" width="10.3984375" style="14" customWidth="1"/>
    <col min="4357" max="4357" width="10.5" style="14" customWidth="1"/>
    <col min="4358" max="4358" width="13" style="14" customWidth="1"/>
    <col min="4359" max="4359" width="19.5" style="14" customWidth="1"/>
    <col min="4360" max="4360" width="11.5" style="14" customWidth="1"/>
    <col min="4361" max="4362" width="0" style="14" hidden="1" customWidth="1"/>
    <col min="4363" max="4363" width="19.09765625" style="14" customWidth="1"/>
    <col min="4364" max="4364" width="19.5" style="14" customWidth="1"/>
    <col min="4365" max="4606" width="11" style="14"/>
    <col min="4607" max="4607" width="3" style="14" customWidth="1"/>
    <col min="4608" max="4608" width="17.69921875" style="14" customWidth="1"/>
    <col min="4609" max="4609" width="0.69921875" style="14" customWidth="1"/>
    <col min="4610" max="4610" width="11.5" style="14" customWidth="1"/>
    <col min="4611" max="4611" width="6.19921875" style="14" customWidth="1"/>
    <col min="4612" max="4612" width="10.3984375" style="14" customWidth="1"/>
    <col min="4613" max="4613" width="10.5" style="14" customWidth="1"/>
    <col min="4614" max="4614" width="13" style="14" customWidth="1"/>
    <col min="4615" max="4615" width="19.5" style="14" customWidth="1"/>
    <col min="4616" max="4616" width="11.5" style="14" customWidth="1"/>
    <col min="4617" max="4618" width="0" style="14" hidden="1" customWidth="1"/>
    <col min="4619" max="4619" width="19.09765625" style="14" customWidth="1"/>
    <col min="4620" max="4620" width="19.5" style="14" customWidth="1"/>
    <col min="4621" max="4862" width="11" style="14"/>
    <col min="4863" max="4863" width="3" style="14" customWidth="1"/>
    <col min="4864" max="4864" width="17.69921875" style="14" customWidth="1"/>
    <col min="4865" max="4865" width="0.69921875" style="14" customWidth="1"/>
    <col min="4866" max="4866" width="11.5" style="14" customWidth="1"/>
    <col min="4867" max="4867" width="6.19921875" style="14" customWidth="1"/>
    <col min="4868" max="4868" width="10.3984375" style="14" customWidth="1"/>
    <col min="4869" max="4869" width="10.5" style="14" customWidth="1"/>
    <col min="4870" max="4870" width="13" style="14" customWidth="1"/>
    <col min="4871" max="4871" width="19.5" style="14" customWidth="1"/>
    <col min="4872" max="4872" width="11.5" style="14" customWidth="1"/>
    <col min="4873" max="4874" width="0" style="14" hidden="1" customWidth="1"/>
    <col min="4875" max="4875" width="19.09765625" style="14" customWidth="1"/>
    <col min="4876" max="4876" width="19.5" style="14" customWidth="1"/>
    <col min="4877" max="5118" width="11" style="14"/>
    <col min="5119" max="5119" width="3" style="14" customWidth="1"/>
    <col min="5120" max="5120" width="17.69921875" style="14" customWidth="1"/>
    <col min="5121" max="5121" width="0.69921875" style="14" customWidth="1"/>
    <col min="5122" max="5122" width="11.5" style="14" customWidth="1"/>
    <col min="5123" max="5123" width="6.19921875" style="14" customWidth="1"/>
    <col min="5124" max="5124" width="10.3984375" style="14" customWidth="1"/>
    <col min="5125" max="5125" width="10.5" style="14" customWidth="1"/>
    <col min="5126" max="5126" width="13" style="14" customWidth="1"/>
    <col min="5127" max="5127" width="19.5" style="14" customWidth="1"/>
    <col min="5128" max="5128" width="11.5" style="14" customWidth="1"/>
    <col min="5129" max="5130" width="0" style="14" hidden="1" customWidth="1"/>
    <col min="5131" max="5131" width="19.09765625" style="14" customWidth="1"/>
    <col min="5132" max="5132" width="19.5" style="14" customWidth="1"/>
    <col min="5133" max="5374" width="11" style="14"/>
    <col min="5375" max="5375" width="3" style="14" customWidth="1"/>
    <col min="5376" max="5376" width="17.69921875" style="14" customWidth="1"/>
    <col min="5377" max="5377" width="0.69921875" style="14" customWidth="1"/>
    <col min="5378" max="5378" width="11.5" style="14" customWidth="1"/>
    <col min="5379" max="5379" width="6.19921875" style="14" customWidth="1"/>
    <col min="5380" max="5380" width="10.3984375" style="14" customWidth="1"/>
    <col min="5381" max="5381" width="10.5" style="14" customWidth="1"/>
    <col min="5382" max="5382" width="13" style="14" customWidth="1"/>
    <col min="5383" max="5383" width="19.5" style="14" customWidth="1"/>
    <col min="5384" max="5384" width="11.5" style="14" customWidth="1"/>
    <col min="5385" max="5386" width="0" style="14" hidden="1" customWidth="1"/>
    <col min="5387" max="5387" width="19.09765625" style="14" customWidth="1"/>
    <col min="5388" max="5388" width="19.5" style="14" customWidth="1"/>
    <col min="5389" max="5630" width="11" style="14"/>
    <col min="5631" max="5631" width="3" style="14" customWidth="1"/>
    <col min="5632" max="5632" width="17.69921875" style="14" customWidth="1"/>
    <col min="5633" max="5633" width="0.69921875" style="14" customWidth="1"/>
    <col min="5634" max="5634" width="11.5" style="14" customWidth="1"/>
    <col min="5635" max="5635" width="6.19921875" style="14" customWidth="1"/>
    <col min="5636" max="5636" width="10.3984375" style="14" customWidth="1"/>
    <col min="5637" max="5637" width="10.5" style="14" customWidth="1"/>
    <col min="5638" max="5638" width="13" style="14" customWidth="1"/>
    <col min="5639" max="5639" width="19.5" style="14" customWidth="1"/>
    <col min="5640" max="5640" width="11.5" style="14" customWidth="1"/>
    <col min="5641" max="5642" width="0" style="14" hidden="1" customWidth="1"/>
    <col min="5643" max="5643" width="19.09765625" style="14" customWidth="1"/>
    <col min="5644" max="5644" width="19.5" style="14" customWidth="1"/>
    <col min="5645" max="5886" width="11" style="14"/>
    <col min="5887" max="5887" width="3" style="14" customWidth="1"/>
    <col min="5888" max="5888" width="17.69921875" style="14" customWidth="1"/>
    <col min="5889" max="5889" width="0.69921875" style="14" customWidth="1"/>
    <col min="5890" max="5890" width="11.5" style="14" customWidth="1"/>
    <col min="5891" max="5891" width="6.19921875" style="14" customWidth="1"/>
    <col min="5892" max="5892" width="10.3984375" style="14" customWidth="1"/>
    <col min="5893" max="5893" width="10.5" style="14" customWidth="1"/>
    <col min="5894" max="5894" width="13" style="14" customWidth="1"/>
    <col min="5895" max="5895" width="19.5" style="14" customWidth="1"/>
    <col min="5896" max="5896" width="11.5" style="14" customWidth="1"/>
    <col min="5897" max="5898" width="0" style="14" hidden="1" customWidth="1"/>
    <col min="5899" max="5899" width="19.09765625" style="14" customWidth="1"/>
    <col min="5900" max="5900" width="19.5" style="14" customWidth="1"/>
    <col min="5901" max="6142" width="11" style="14"/>
    <col min="6143" max="6143" width="3" style="14" customWidth="1"/>
    <col min="6144" max="6144" width="17.69921875" style="14" customWidth="1"/>
    <col min="6145" max="6145" width="0.69921875" style="14" customWidth="1"/>
    <col min="6146" max="6146" width="11.5" style="14" customWidth="1"/>
    <col min="6147" max="6147" width="6.19921875" style="14" customWidth="1"/>
    <col min="6148" max="6148" width="10.3984375" style="14" customWidth="1"/>
    <col min="6149" max="6149" width="10.5" style="14" customWidth="1"/>
    <col min="6150" max="6150" width="13" style="14" customWidth="1"/>
    <col min="6151" max="6151" width="19.5" style="14" customWidth="1"/>
    <col min="6152" max="6152" width="11.5" style="14" customWidth="1"/>
    <col min="6153" max="6154" width="0" style="14" hidden="1" customWidth="1"/>
    <col min="6155" max="6155" width="19.09765625" style="14" customWidth="1"/>
    <col min="6156" max="6156" width="19.5" style="14" customWidth="1"/>
    <col min="6157" max="6398" width="11" style="14"/>
    <col min="6399" max="6399" width="3" style="14" customWidth="1"/>
    <col min="6400" max="6400" width="17.69921875" style="14" customWidth="1"/>
    <col min="6401" max="6401" width="0.69921875" style="14" customWidth="1"/>
    <col min="6402" max="6402" width="11.5" style="14" customWidth="1"/>
    <col min="6403" max="6403" width="6.19921875" style="14" customWidth="1"/>
    <col min="6404" max="6404" width="10.3984375" style="14" customWidth="1"/>
    <col min="6405" max="6405" width="10.5" style="14" customWidth="1"/>
    <col min="6406" max="6406" width="13" style="14" customWidth="1"/>
    <col min="6407" max="6407" width="19.5" style="14" customWidth="1"/>
    <col min="6408" max="6408" width="11.5" style="14" customWidth="1"/>
    <col min="6409" max="6410" width="0" style="14" hidden="1" customWidth="1"/>
    <col min="6411" max="6411" width="19.09765625" style="14" customWidth="1"/>
    <col min="6412" max="6412" width="19.5" style="14" customWidth="1"/>
    <col min="6413" max="6654" width="11" style="14"/>
    <col min="6655" max="6655" width="3" style="14" customWidth="1"/>
    <col min="6656" max="6656" width="17.69921875" style="14" customWidth="1"/>
    <col min="6657" max="6657" width="0.69921875" style="14" customWidth="1"/>
    <col min="6658" max="6658" width="11.5" style="14" customWidth="1"/>
    <col min="6659" max="6659" width="6.19921875" style="14" customWidth="1"/>
    <col min="6660" max="6660" width="10.3984375" style="14" customWidth="1"/>
    <col min="6661" max="6661" width="10.5" style="14" customWidth="1"/>
    <col min="6662" max="6662" width="13" style="14" customWidth="1"/>
    <col min="6663" max="6663" width="19.5" style="14" customWidth="1"/>
    <col min="6664" max="6664" width="11.5" style="14" customWidth="1"/>
    <col min="6665" max="6666" width="0" style="14" hidden="1" customWidth="1"/>
    <col min="6667" max="6667" width="19.09765625" style="14" customWidth="1"/>
    <col min="6668" max="6668" width="19.5" style="14" customWidth="1"/>
    <col min="6669" max="6910" width="11" style="14"/>
    <col min="6911" max="6911" width="3" style="14" customWidth="1"/>
    <col min="6912" max="6912" width="17.69921875" style="14" customWidth="1"/>
    <col min="6913" max="6913" width="0.69921875" style="14" customWidth="1"/>
    <col min="6914" max="6914" width="11.5" style="14" customWidth="1"/>
    <col min="6915" max="6915" width="6.19921875" style="14" customWidth="1"/>
    <col min="6916" max="6916" width="10.3984375" style="14" customWidth="1"/>
    <col min="6917" max="6917" width="10.5" style="14" customWidth="1"/>
    <col min="6918" max="6918" width="13" style="14" customWidth="1"/>
    <col min="6919" max="6919" width="19.5" style="14" customWidth="1"/>
    <col min="6920" max="6920" width="11.5" style="14" customWidth="1"/>
    <col min="6921" max="6922" width="0" style="14" hidden="1" customWidth="1"/>
    <col min="6923" max="6923" width="19.09765625" style="14" customWidth="1"/>
    <col min="6924" max="6924" width="19.5" style="14" customWidth="1"/>
    <col min="6925" max="7166" width="11" style="14"/>
    <col min="7167" max="7167" width="3" style="14" customWidth="1"/>
    <col min="7168" max="7168" width="17.69921875" style="14" customWidth="1"/>
    <col min="7169" max="7169" width="0.69921875" style="14" customWidth="1"/>
    <col min="7170" max="7170" width="11.5" style="14" customWidth="1"/>
    <col min="7171" max="7171" width="6.19921875" style="14" customWidth="1"/>
    <col min="7172" max="7172" width="10.3984375" style="14" customWidth="1"/>
    <col min="7173" max="7173" width="10.5" style="14" customWidth="1"/>
    <col min="7174" max="7174" width="13" style="14" customWidth="1"/>
    <col min="7175" max="7175" width="19.5" style="14" customWidth="1"/>
    <col min="7176" max="7176" width="11.5" style="14" customWidth="1"/>
    <col min="7177" max="7178" width="0" style="14" hidden="1" customWidth="1"/>
    <col min="7179" max="7179" width="19.09765625" style="14" customWidth="1"/>
    <col min="7180" max="7180" width="19.5" style="14" customWidth="1"/>
    <col min="7181" max="7422" width="11" style="14"/>
    <col min="7423" max="7423" width="3" style="14" customWidth="1"/>
    <col min="7424" max="7424" width="17.69921875" style="14" customWidth="1"/>
    <col min="7425" max="7425" width="0.69921875" style="14" customWidth="1"/>
    <col min="7426" max="7426" width="11.5" style="14" customWidth="1"/>
    <col min="7427" max="7427" width="6.19921875" style="14" customWidth="1"/>
    <col min="7428" max="7428" width="10.3984375" style="14" customWidth="1"/>
    <col min="7429" max="7429" width="10.5" style="14" customWidth="1"/>
    <col min="7430" max="7430" width="13" style="14" customWidth="1"/>
    <col min="7431" max="7431" width="19.5" style="14" customWidth="1"/>
    <col min="7432" max="7432" width="11.5" style="14" customWidth="1"/>
    <col min="7433" max="7434" width="0" style="14" hidden="1" customWidth="1"/>
    <col min="7435" max="7435" width="19.09765625" style="14" customWidth="1"/>
    <col min="7436" max="7436" width="19.5" style="14" customWidth="1"/>
    <col min="7437" max="7678" width="11" style="14"/>
    <col min="7679" max="7679" width="3" style="14" customWidth="1"/>
    <col min="7680" max="7680" width="17.69921875" style="14" customWidth="1"/>
    <col min="7681" max="7681" width="0.69921875" style="14" customWidth="1"/>
    <col min="7682" max="7682" width="11.5" style="14" customWidth="1"/>
    <col min="7683" max="7683" width="6.19921875" style="14" customWidth="1"/>
    <col min="7684" max="7684" width="10.3984375" style="14" customWidth="1"/>
    <col min="7685" max="7685" width="10.5" style="14" customWidth="1"/>
    <col min="7686" max="7686" width="13" style="14" customWidth="1"/>
    <col min="7687" max="7687" width="19.5" style="14" customWidth="1"/>
    <col min="7688" max="7688" width="11.5" style="14" customWidth="1"/>
    <col min="7689" max="7690" width="0" style="14" hidden="1" customWidth="1"/>
    <col min="7691" max="7691" width="19.09765625" style="14" customWidth="1"/>
    <col min="7692" max="7692" width="19.5" style="14" customWidth="1"/>
    <col min="7693" max="7934" width="11" style="14"/>
    <col min="7935" max="7935" width="3" style="14" customWidth="1"/>
    <col min="7936" max="7936" width="17.69921875" style="14" customWidth="1"/>
    <col min="7937" max="7937" width="0.69921875" style="14" customWidth="1"/>
    <col min="7938" max="7938" width="11.5" style="14" customWidth="1"/>
    <col min="7939" max="7939" width="6.19921875" style="14" customWidth="1"/>
    <col min="7940" max="7940" width="10.3984375" style="14" customWidth="1"/>
    <col min="7941" max="7941" width="10.5" style="14" customWidth="1"/>
    <col min="7942" max="7942" width="13" style="14" customWidth="1"/>
    <col min="7943" max="7943" width="19.5" style="14" customWidth="1"/>
    <col min="7944" max="7944" width="11.5" style="14" customWidth="1"/>
    <col min="7945" max="7946" width="0" style="14" hidden="1" customWidth="1"/>
    <col min="7947" max="7947" width="19.09765625" style="14" customWidth="1"/>
    <col min="7948" max="7948" width="19.5" style="14" customWidth="1"/>
    <col min="7949" max="8190" width="11" style="14"/>
    <col min="8191" max="8191" width="3" style="14" customWidth="1"/>
    <col min="8192" max="8192" width="17.69921875" style="14" customWidth="1"/>
    <col min="8193" max="8193" width="0.69921875" style="14" customWidth="1"/>
    <col min="8194" max="8194" width="11.5" style="14" customWidth="1"/>
    <col min="8195" max="8195" width="6.19921875" style="14" customWidth="1"/>
    <col min="8196" max="8196" width="10.3984375" style="14" customWidth="1"/>
    <col min="8197" max="8197" width="10.5" style="14" customWidth="1"/>
    <col min="8198" max="8198" width="13" style="14" customWidth="1"/>
    <col min="8199" max="8199" width="19.5" style="14" customWidth="1"/>
    <col min="8200" max="8200" width="11.5" style="14" customWidth="1"/>
    <col min="8201" max="8202" width="0" style="14" hidden="1" customWidth="1"/>
    <col min="8203" max="8203" width="19.09765625" style="14" customWidth="1"/>
    <col min="8204" max="8204" width="19.5" style="14" customWidth="1"/>
    <col min="8205" max="8446" width="11" style="14"/>
    <col min="8447" max="8447" width="3" style="14" customWidth="1"/>
    <col min="8448" max="8448" width="17.69921875" style="14" customWidth="1"/>
    <col min="8449" max="8449" width="0.69921875" style="14" customWidth="1"/>
    <col min="8450" max="8450" width="11.5" style="14" customWidth="1"/>
    <col min="8451" max="8451" width="6.19921875" style="14" customWidth="1"/>
    <col min="8452" max="8452" width="10.3984375" style="14" customWidth="1"/>
    <col min="8453" max="8453" width="10.5" style="14" customWidth="1"/>
    <col min="8454" max="8454" width="13" style="14" customWidth="1"/>
    <col min="8455" max="8455" width="19.5" style="14" customWidth="1"/>
    <col min="8456" max="8456" width="11.5" style="14" customWidth="1"/>
    <col min="8457" max="8458" width="0" style="14" hidden="1" customWidth="1"/>
    <col min="8459" max="8459" width="19.09765625" style="14" customWidth="1"/>
    <col min="8460" max="8460" width="19.5" style="14" customWidth="1"/>
    <col min="8461" max="8702" width="11" style="14"/>
    <col min="8703" max="8703" width="3" style="14" customWidth="1"/>
    <col min="8704" max="8704" width="17.69921875" style="14" customWidth="1"/>
    <col min="8705" max="8705" width="0.69921875" style="14" customWidth="1"/>
    <col min="8706" max="8706" width="11.5" style="14" customWidth="1"/>
    <col min="8707" max="8707" width="6.19921875" style="14" customWidth="1"/>
    <col min="8708" max="8708" width="10.3984375" style="14" customWidth="1"/>
    <col min="8709" max="8709" width="10.5" style="14" customWidth="1"/>
    <col min="8710" max="8710" width="13" style="14" customWidth="1"/>
    <col min="8711" max="8711" width="19.5" style="14" customWidth="1"/>
    <col min="8712" max="8712" width="11.5" style="14" customWidth="1"/>
    <col min="8713" max="8714" width="0" style="14" hidden="1" customWidth="1"/>
    <col min="8715" max="8715" width="19.09765625" style="14" customWidth="1"/>
    <col min="8716" max="8716" width="19.5" style="14" customWidth="1"/>
    <col min="8717" max="8958" width="11" style="14"/>
    <col min="8959" max="8959" width="3" style="14" customWidth="1"/>
    <col min="8960" max="8960" width="17.69921875" style="14" customWidth="1"/>
    <col min="8961" max="8961" width="0.69921875" style="14" customWidth="1"/>
    <col min="8962" max="8962" width="11.5" style="14" customWidth="1"/>
    <col min="8963" max="8963" width="6.19921875" style="14" customWidth="1"/>
    <col min="8964" max="8964" width="10.3984375" style="14" customWidth="1"/>
    <col min="8965" max="8965" width="10.5" style="14" customWidth="1"/>
    <col min="8966" max="8966" width="13" style="14" customWidth="1"/>
    <col min="8967" max="8967" width="19.5" style="14" customWidth="1"/>
    <col min="8968" max="8968" width="11.5" style="14" customWidth="1"/>
    <col min="8969" max="8970" width="0" style="14" hidden="1" customWidth="1"/>
    <col min="8971" max="8971" width="19.09765625" style="14" customWidth="1"/>
    <col min="8972" max="8972" width="19.5" style="14" customWidth="1"/>
    <col min="8973" max="9214" width="11" style="14"/>
    <col min="9215" max="9215" width="3" style="14" customWidth="1"/>
    <col min="9216" max="9216" width="17.69921875" style="14" customWidth="1"/>
    <col min="9217" max="9217" width="0.69921875" style="14" customWidth="1"/>
    <col min="9218" max="9218" width="11.5" style="14" customWidth="1"/>
    <col min="9219" max="9219" width="6.19921875" style="14" customWidth="1"/>
    <col min="9220" max="9220" width="10.3984375" style="14" customWidth="1"/>
    <col min="9221" max="9221" width="10.5" style="14" customWidth="1"/>
    <col min="9222" max="9222" width="13" style="14" customWidth="1"/>
    <col min="9223" max="9223" width="19.5" style="14" customWidth="1"/>
    <col min="9224" max="9224" width="11.5" style="14" customWidth="1"/>
    <col min="9225" max="9226" width="0" style="14" hidden="1" customWidth="1"/>
    <col min="9227" max="9227" width="19.09765625" style="14" customWidth="1"/>
    <col min="9228" max="9228" width="19.5" style="14" customWidth="1"/>
    <col min="9229" max="9470" width="11" style="14"/>
    <col min="9471" max="9471" width="3" style="14" customWidth="1"/>
    <col min="9472" max="9472" width="17.69921875" style="14" customWidth="1"/>
    <col min="9473" max="9473" width="0.69921875" style="14" customWidth="1"/>
    <col min="9474" max="9474" width="11.5" style="14" customWidth="1"/>
    <col min="9475" max="9475" width="6.19921875" style="14" customWidth="1"/>
    <col min="9476" max="9476" width="10.3984375" style="14" customWidth="1"/>
    <col min="9477" max="9477" width="10.5" style="14" customWidth="1"/>
    <col min="9478" max="9478" width="13" style="14" customWidth="1"/>
    <col min="9479" max="9479" width="19.5" style="14" customWidth="1"/>
    <col min="9480" max="9480" width="11.5" style="14" customWidth="1"/>
    <col min="9481" max="9482" width="0" style="14" hidden="1" customWidth="1"/>
    <col min="9483" max="9483" width="19.09765625" style="14" customWidth="1"/>
    <col min="9484" max="9484" width="19.5" style="14" customWidth="1"/>
    <col min="9485" max="9726" width="11" style="14"/>
    <col min="9727" max="9727" width="3" style="14" customWidth="1"/>
    <col min="9728" max="9728" width="17.69921875" style="14" customWidth="1"/>
    <col min="9729" max="9729" width="0.69921875" style="14" customWidth="1"/>
    <col min="9730" max="9730" width="11.5" style="14" customWidth="1"/>
    <col min="9731" max="9731" width="6.19921875" style="14" customWidth="1"/>
    <col min="9732" max="9732" width="10.3984375" style="14" customWidth="1"/>
    <col min="9733" max="9733" width="10.5" style="14" customWidth="1"/>
    <col min="9734" max="9734" width="13" style="14" customWidth="1"/>
    <col min="9735" max="9735" width="19.5" style="14" customWidth="1"/>
    <col min="9736" max="9736" width="11.5" style="14" customWidth="1"/>
    <col min="9737" max="9738" width="0" style="14" hidden="1" customWidth="1"/>
    <col min="9739" max="9739" width="19.09765625" style="14" customWidth="1"/>
    <col min="9740" max="9740" width="19.5" style="14" customWidth="1"/>
    <col min="9741" max="9982" width="11" style="14"/>
    <col min="9983" max="9983" width="3" style="14" customWidth="1"/>
    <col min="9984" max="9984" width="17.69921875" style="14" customWidth="1"/>
    <col min="9985" max="9985" width="0.69921875" style="14" customWidth="1"/>
    <col min="9986" max="9986" width="11.5" style="14" customWidth="1"/>
    <col min="9987" max="9987" width="6.19921875" style="14" customWidth="1"/>
    <col min="9988" max="9988" width="10.3984375" style="14" customWidth="1"/>
    <col min="9989" max="9989" width="10.5" style="14" customWidth="1"/>
    <col min="9990" max="9990" width="13" style="14" customWidth="1"/>
    <col min="9991" max="9991" width="19.5" style="14" customWidth="1"/>
    <col min="9992" max="9992" width="11.5" style="14" customWidth="1"/>
    <col min="9993" max="9994" width="0" style="14" hidden="1" customWidth="1"/>
    <col min="9995" max="9995" width="19.09765625" style="14" customWidth="1"/>
    <col min="9996" max="9996" width="19.5" style="14" customWidth="1"/>
    <col min="9997" max="10238" width="11" style="14"/>
    <col min="10239" max="10239" width="3" style="14" customWidth="1"/>
    <col min="10240" max="10240" width="17.69921875" style="14" customWidth="1"/>
    <col min="10241" max="10241" width="0.69921875" style="14" customWidth="1"/>
    <col min="10242" max="10242" width="11.5" style="14" customWidth="1"/>
    <col min="10243" max="10243" width="6.19921875" style="14" customWidth="1"/>
    <col min="10244" max="10244" width="10.3984375" style="14" customWidth="1"/>
    <col min="10245" max="10245" width="10.5" style="14" customWidth="1"/>
    <col min="10246" max="10246" width="13" style="14" customWidth="1"/>
    <col min="10247" max="10247" width="19.5" style="14" customWidth="1"/>
    <col min="10248" max="10248" width="11.5" style="14" customWidth="1"/>
    <col min="10249" max="10250" width="0" style="14" hidden="1" customWidth="1"/>
    <col min="10251" max="10251" width="19.09765625" style="14" customWidth="1"/>
    <col min="10252" max="10252" width="19.5" style="14" customWidth="1"/>
    <col min="10253" max="10494" width="11" style="14"/>
    <col min="10495" max="10495" width="3" style="14" customWidth="1"/>
    <col min="10496" max="10496" width="17.69921875" style="14" customWidth="1"/>
    <col min="10497" max="10497" width="0.69921875" style="14" customWidth="1"/>
    <col min="10498" max="10498" width="11.5" style="14" customWidth="1"/>
    <col min="10499" max="10499" width="6.19921875" style="14" customWidth="1"/>
    <col min="10500" max="10500" width="10.3984375" style="14" customWidth="1"/>
    <col min="10501" max="10501" width="10.5" style="14" customWidth="1"/>
    <col min="10502" max="10502" width="13" style="14" customWidth="1"/>
    <col min="10503" max="10503" width="19.5" style="14" customWidth="1"/>
    <col min="10504" max="10504" width="11.5" style="14" customWidth="1"/>
    <col min="10505" max="10506" width="0" style="14" hidden="1" customWidth="1"/>
    <col min="10507" max="10507" width="19.09765625" style="14" customWidth="1"/>
    <col min="10508" max="10508" width="19.5" style="14" customWidth="1"/>
    <col min="10509" max="10750" width="11" style="14"/>
    <col min="10751" max="10751" width="3" style="14" customWidth="1"/>
    <col min="10752" max="10752" width="17.69921875" style="14" customWidth="1"/>
    <col min="10753" max="10753" width="0.69921875" style="14" customWidth="1"/>
    <col min="10754" max="10754" width="11.5" style="14" customWidth="1"/>
    <col min="10755" max="10755" width="6.19921875" style="14" customWidth="1"/>
    <col min="10756" max="10756" width="10.3984375" style="14" customWidth="1"/>
    <col min="10757" max="10757" width="10.5" style="14" customWidth="1"/>
    <col min="10758" max="10758" width="13" style="14" customWidth="1"/>
    <col min="10759" max="10759" width="19.5" style="14" customWidth="1"/>
    <col min="10760" max="10760" width="11.5" style="14" customWidth="1"/>
    <col min="10761" max="10762" width="0" style="14" hidden="1" customWidth="1"/>
    <col min="10763" max="10763" width="19.09765625" style="14" customWidth="1"/>
    <col min="10764" max="10764" width="19.5" style="14" customWidth="1"/>
    <col min="10765" max="11006" width="11" style="14"/>
    <col min="11007" max="11007" width="3" style="14" customWidth="1"/>
    <col min="11008" max="11008" width="17.69921875" style="14" customWidth="1"/>
    <col min="11009" max="11009" width="0.69921875" style="14" customWidth="1"/>
    <col min="11010" max="11010" width="11.5" style="14" customWidth="1"/>
    <col min="11011" max="11011" width="6.19921875" style="14" customWidth="1"/>
    <col min="11012" max="11012" width="10.3984375" style="14" customWidth="1"/>
    <col min="11013" max="11013" width="10.5" style="14" customWidth="1"/>
    <col min="11014" max="11014" width="13" style="14" customWidth="1"/>
    <col min="11015" max="11015" width="19.5" style="14" customWidth="1"/>
    <col min="11016" max="11016" width="11.5" style="14" customWidth="1"/>
    <col min="11017" max="11018" width="0" style="14" hidden="1" customWidth="1"/>
    <col min="11019" max="11019" width="19.09765625" style="14" customWidth="1"/>
    <col min="11020" max="11020" width="19.5" style="14" customWidth="1"/>
    <col min="11021" max="11262" width="11" style="14"/>
    <col min="11263" max="11263" width="3" style="14" customWidth="1"/>
    <col min="11264" max="11264" width="17.69921875" style="14" customWidth="1"/>
    <col min="11265" max="11265" width="0.69921875" style="14" customWidth="1"/>
    <col min="11266" max="11266" width="11.5" style="14" customWidth="1"/>
    <col min="11267" max="11267" width="6.19921875" style="14" customWidth="1"/>
    <col min="11268" max="11268" width="10.3984375" style="14" customWidth="1"/>
    <col min="11269" max="11269" width="10.5" style="14" customWidth="1"/>
    <col min="11270" max="11270" width="13" style="14" customWidth="1"/>
    <col min="11271" max="11271" width="19.5" style="14" customWidth="1"/>
    <col min="11272" max="11272" width="11.5" style="14" customWidth="1"/>
    <col min="11273" max="11274" width="0" style="14" hidden="1" customWidth="1"/>
    <col min="11275" max="11275" width="19.09765625" style="14" customWidth="1"/>
    <col min="11276" max="11276" width="19.5" style="14" customWidth="1"/>
    <col min="11277" max="11518" width="11" style="14"/>
    <col min="11519" max="11519" width="3" style="14" customWidth="1"/>
    <col min="11520" max="11520" width="17.69921875" style="14" customWidth="1"/>
    <col min="11521" max="11521" width="0.69921875" style="14" customWidth="1"/>
    <col min="11522" max="11522" width="11.5" style="14" customWidth="1"/>
    <col min="11523" max="11523" width="6.19921875" style="14" customWidth="1"/>
    <col min="11524" max="11524" width="10.3984375" style="14" customWidth="1"/>
    <col min="11525" max="11525" width="10.5" style="14" customWidth="1"/>
    <col min="11526" max="11526" width="13" style="14" customWidth="1"/>
    <col min="11527" max="11527" width="19.5" style="14" customWidth="1"/>
    <col min="11528" max="11528" width="11.5" style="14" customWidth="1"/>
    <col min="11529" max="11530" width="0" style="14" hidden="1" customWidth="1"/>
    <col min="11531" max="11531" width="19.09765625" style="14" customWidth="1"/>
    <col min="11532" max="11532" width="19.5" style="14" customWidth="1"/>
    <col min="11533" max="11774" width="11" style="14"/>
    <col min="11775" max="11775" width="3" style="14" customWidth="1"/>
    <col min="11776" max="11776" width="17.69921875" style="14" customWidth="1"/>
    <col min="11777" max="11777" width="0.69921875" style="14" customWidth="1"/>
    <col min="11778" max="11778" width="11.5" style="14" customWidth="1"/>
    <col min="11779" max="11779" width="6.19921875" style="14" customWidth="1"/>
    <col min="11780" max="11780" width="10.3984375" style="14" customWidth="1"/>
    <col min="11781" max="11781" width="10.5" style="14" customWidth="1"/>
    <col min="11782" max="11782" width="13" style="14" customWidth="1"/>
    <col min="11783" max="11783" width="19.5" style="14" customWidth="1"/>
    <col min="11784" max="11784" width="11.5" style="14" customWidth="1"/>
    <col min="11785" max="11786" width="0" style="14" hidden="1" customWidth="1"/>
    <col min="11787" max="11787" width="19.09765625" style="14" customWidth="1"/>
    <col min="11788" max="11788" width="19.5" style="14" customWidth="1"/>
    <col min="11789" max="12030" width="11" style="14"/>
    <col min="12031" max="12031" width="3" style="14" customWidth="1"/>
    <col min="12032" max="12032" width="17.69921875" style="14" customWidth="1"/>
    <col min="12033" max="12033" width="0.69921875" style="14" customWidth="1"/>
    <col min="12034" max="12034" width="11.5" style="14" customWidth="1"/>
    <col min="12035" max="12035" width="6.19921875" style="14" customWidth="1"/>
    <col min="12036" max="12036" width="10.3984375" style="14" customWidth="1"/>
    <col min="12037" max="12037" width="10.5" style="14" customWidth="1"/>
    <col min="12038" max="12038" width="13" style="14" customWidth="1"/>
    <col min="12039" max="12039" width="19.5" style="14" customWidth="1"/>
    <col min="12040" max="12040" width="11.5" style="14" customWidth="1"/>
    <col min="12041" max="12042" width="0" style="14" hidden="1" customWidth="1"/>
    <col min="12043" max="12043" width="19.09765625" style="14" customWidth="1"/>
    <col min="12044" max="12044" width="19.5" style="14" customWidth="1"/>
    <col min="12045" max="12286" width="11" style="14"/>
    <col min="12287" max="12287" width="3" style="14" customWidth="1"/>
    <col min="12288" max="12288" width="17.69921875" style="14" customWidth="1"/>
    <col min="12289" max="12289" width="0.69921875" style="14" customWidth="1"/>
    <col min="12290" max="12290" width="11.5" style="14" customWidth="1"/>
    <col min="12291" max="12291" width="6.19921875" style="14" customWidth="1"/>
    <col min="12292" max="12292" width="10.3984375" style="14" customWidth="1"/>
    <col min="12293" max="12293" width="10.5" style="14" customWidth="1"/>
    <col min="12294" max="12294" width="13" style="14" customWidth="1"/>
    <col min="12295" max="12295" width="19.5" style="14" customWidth="1"/>
    <col min="12296" max="12296" width="11.5" style="14" customWidth="1"/>
    <col min="12297" max="12298" width="0" style="14" hidden="1" customWidth="1"/>
    <col min="12299" max="12299" width="19.09765625" style="14" customWidth="1"/>
    <col min="12300" max="12300" width="19.5" style="14" customWidth="1"/>
    <col min="12301" max="12542" width="11" style="14"/>
    <col min="12543" max="12543" width="3" style="14" customWidth="1"/>
    <col min="12544" max="12544" width="17.69921875" style="14" customWidth="1"/>
    <col min="12545" max="12545" width="0.69921875" style="14" customWidth="1"/>
    <col min="12546" max="12546" width="11.5" style="14" customWidth="1"/>
    <col min="12547" max="12547" width="6.19921875" style="14" customWidth="1"/>
    <col min="12548" max="12548" width="10.3984375" style="14" customWidth="1"/>
    <col min="12549" max="12549" width="10.5" style="14" customWidth="1"/>
    <col min="12550" max="12550" width="13" style="14" customWidth="1"/>
    <col min="12551" max="12551" width="19.5" style="14" customWidth="1"/>
    <col min="12552" max="12552" width="11.5" style="14" customWidth="1"/>
    <col min="12553" max="12554" width="0" style="14" hidden="1" customWidth="1"/>
    <col min="12555" max="12555" width="19.09765625" style="14" customWidth="1"/>
    <col min="12556" max="12556" width="19.5" style="14" customWidth="1"/>
    <col min="12557" max="12798" width="11" style="14"/>
    <col min="12799" max="12799" width="3" style="14" customWidth="1"/>
    <col min="12800" max="12800" width="17.69921875" style="14" customWidth="1"/>
    <col min="12801" max="12801" width="0.69921875" style="14" customWidth="1"/>
    <col min="12802" max="12802" width="11.5" style="14" customWidth="1"/>
    <col min="12803" max="12803" width="6.19921875" style="14" customWidth="1"/>
    <col min="12804" max="12804" width="10.3984375" style="14" customWidth="1"/>
    <col min="12805" max="12805" width="10.5" style="14" customWidth="1"/>
    <col min="12806" max="12806" width="13" style="14" customWidth="1"/>
    <col min="12807" max="12807" width="19.5" style="14" customWidth="1"/>
    <col min="12808" max="12808" width="11.5" style="14" customWidth="1"/>
    <col min="12809" max="12810" width="0" style="14" hidden="1" customWidth="1"/>
    <col min="12811" max="12811" width="19.09765625" style="14" customWidth="1"/>
    <col min="12812" max="12812" width="19.5" style="14" customWidth="1"/>
    <col min="12813" max="13054" width="11" style="14"/>
    <col min="13055" max="13055" width="3" style="14" customWidth="1"/>
    <col min="13056" max="13056" width="17.69921875" style="14" customWidth="1"/>
    <col min="13057" max="13057" width="0.69921875" style="14" customWidth="1"/>
    <col min="13058" max="13058" width="11.5" style="14" customWidth="1"/>
    <col min="13059" max="13059" width="6.19921875" style="14" customWidth="1"/>
    <col min="13060" max="13060" width="10.3984375" style="14" customWidth="1"/>
    <col min="13061" max="13061" width="10.5" style="14" customWidth="1"/>
    <col min="13062" max="13062" width="13" style="14" customWidth="1"/>
    <col min="13063" max="13063" width="19.5" style="14" customWidth="1"/>
    <col min="13064" max="13064" width="11.5" style="14" customWidth="1"/>
    <col min="13065" max="13066" width="0" style="14" hidden="1" customWidth="1"/>
    <col min="13067" max="13067" width="19.09765625" style="14" customWidth="1"/>
    <col min="13068" max="13068" width="19.5" style="14" customWidth="1"/>
    <col min="13069" max="13310" width="11" style="14"/>
    <col min="13311" max="13311" width="3" style="14" customWidth="1"/>
    <col min="13312" max="13312" width="17.69921875" style="14" customWidth="1"/>
    <col min="13313" max="13313" width="0.69921875" style="14" customWidth="1"/>
    <col min="13314" max="13314" width="11.5" style="14" customWidth="1"/>
    <col min="13315" max="13315" width="6.19921875" style="14" customWidth="1"/>
    <col min="13316" max="13316" width="10.3984375" style="14" customWidth="1"/>
    <col min="13317" max="13317" width="10.5" style="14" customWidth="1"/>
    <col min="13318" max="13318" width="13" style="14" customWidth="1"/>
    <col min="13319" max="13319" width="19.5" style="14" customWidth="1"/>
    <col min="13320" max="13320" width="11.5" style="14" customWidth="1"/>
    <col min="13321" max="13322" width="0" style="14" hidden="1" customWidth="1"/>
    <col min="13323" max="13323" width="19.09765625" style="14" customWidth="1"/>
    <col min="13324" max="13324" width="19.5" style="14" customWidth="1"/>
    <col min="13325" max="13566" width="11" style="14"/>
    <col min="13567" max="13567" width="3" style="14" customWidth="1"/>
    <col min="13568" max="13568" width="17.69921875" style="14" customWidth="1"/>
    <col min="13569" max="13569" width="0.69921875" style="14" customWidth="1"/>
    <col min="13570" max="13570" width="11.5" style="14" customWidth="1"/>
    <col min="13571" max="13571" width="6.19921875" style="14" customWidth="1"/>
    <col min="13572" max="13572" width="10.3984375" style="14" customWidth="1"/>
    <col min="13573" max="13573" width="10.5" style="14" customWidth="1"/>
    <col min="13574" max="13574" width="13" style="14" customWidth="1"/>
    <col min="13575" max="13575" width="19.5" style="14" customWidth="1"/>
    <col min="13576" max="13576" width="11.5" style="14" customWidth="1"/>
    <col min="13577" max="13578" width="0" style="14" hidden="1" customWidth="1"/>
    <col min="13579" max="13579" width="19.09765625" style="14" customWidth="1"/>
    <col min="13580" max="13580" width="19.5" style="14" customWidth="1"/>
    <col min="13581" max="13822" width="11" style="14"/>
    <col min="13823" max="13823" width="3" style="14" customWidth="1"/>
    <col min="13824" max="13824" width="17.69921875" style="14" customWidth="1"/>
    <col min="13825" max="13825" width="0.69921875" style="14" customWidth="1"/>
    <col min="13826" max="13826" width="11.5" style="14" customWidth="1"/>
    <col min="13827" max="13827" width="6.19921875" style="14" customWidth="1"/>
    <col min="13828" max="13828" width="10.3984375" style="14" customWidth="1"/>
    <col min="13829" max="13829" width="10.5" style="14" customWidth="1"/>
    <col min="13830" max="13830" width="13" style="14" customWidth="1"/>
    <col min="13831" max="13831" width="19.5" style="14" customWidth="1"/>
    <col min="13832" max="13832" width="11.5" style="14" customWidth="1"/>
    <col min="13833" max="13834" width="0" style="14" hidden="1" customWidth="1"/>
    <col min="13835" max="13835" width="19.09765625" style="14" customWidth="1"/>
    <col min="13836" max="13836" width="19.5" style="14" customWidth="1"/>
    <col min="13837" max="14078" width="11" style="14"/>
    <col min="14079" max="14079" width="3" style="14" customWidth="1"/>
    <col min="14080" max="14080" width="17.69921875" style="14" customWidth="1"/>
    <col min="14081" max="14081" width="0.69921875" style="14" customWidth="1"/>
    <col min="14082" max="14082" width="11.5" style="14" customWidth="1"/>
    <col min="14083" max="14083" width="6.19921875" style="14" customWidth="1"/>
    <col min="14084" max="14084" width="10.3984375" style="14" customWidth="1"/>
    <col min="14085" max="14085" width="10.5" style="14" customWidth="1"/>
    <col min="14086" max="14086" width="13" style="14" customWidth="1"/>
    <col min="14087" max="14087" width="19.5" style="14" customWidth="1"/>
    <col min="14088" max="14088" width="11.5" style="14" customWidth="1"/>
    <col min="14089" max="14090" width="0" style="14" hidden="1" customWidth="1"/>
    <col min="14091" max="14091" width="19.09765625" style="14" customWidth="1"/>
    <col min="14092" max="14092" width="19.5" style="14" customWidth="1"/>
    <col min="14093" max="14334" width="11" style="14"/>
    <col min="14335" max="14335" width="3" style="14" customWidth="1"/>
    <col min="14336" max="14336" width="17.69921875" style="14" customWidth="1"/>
    <col min="14337" max="14337" width="0.69921875" style="14" customWidth="1"/>
    <col min="14338" max="14338" width="11.5" style="14" customWidth="1"/>
    <col min="14339" max="14339" width="6.19921875" style="14" customWidth="1"/>
    <col min="14340" max="14340" width="10.3984375" style="14" customWidth="1"/>
    <col min="14341" max="14341" width="10.5" style="14" customWidth="1"/>
    <col min="14342" max="14342" width="13" style="14" customWidth="1"/>
    <col min="14343" max="14343" width="19.5" style="14" customWidth="1"/>
    <col min="14344" max="14344" width="11.5" style="14" customWidth="1"/>
    <col min="14345" max="14346" width="0" style="14" hidden="1" customWidth="1"/>
    <col min="14347" max="14347" width="19.09765625" style="14" customWidth="1"/>
    <col min="14348" max="14348" width="19.5" style="14" customWidth="1"/>
    <col min="14349" max="14590" width="11" style="14"/>
    <col min="14591" max="14591" width="3" style="14" customWidth="1"/>
    <col min="14592" max="14592" width="17.69921875" style="14" customWidth="1"/>
    <col min="14593" max="14593" width="0.69921875" style="14" customWidth="1"/>
    <col min="14594" max="14594" width="11.5" style="14" customWidth="1"/>
    <col min="14595" max="14595" width="6.19921875" style="14" customWidth="1"/>
    <col min="14596" max="14596" width="10.3984375" style="14" customWidth="1"/>
    <col min="14597" max="14597" width="10.5" style="14" customWidth="1"/>
    <col min="14598" max="14598" width="13" style="14" customWidth="1"/>
    <col min="14599" max="14599" width="19.5" style="14" customWidth="1"/>
    <col min="14600" max="14600" width="11.5" style="14" customWidth="1"/>
    <col min="14601" max="14602" width="0" style="14" hidden="1" customWidth="1"/>
    <col min="14603" max="14603" width="19.09765625" style="14" customWidth="1"/>
    <col min="14604" max="14604" width="19.5" style="14" customWidth="1"/>
    <col min="14605" max="14846" width="11" style="14"/>
    <col min="14847" max="14847" width="3" style="14" customWidth="1"/>
    <col min="14848" max="14848" width="17.69921875" style="14" customWidth="1"/>
    <col min="14849" max="14849" width="0.69921875" style="14" customWidth="1"/>
    <col min="14850" max="14850" width="11.5" style="14" customWidth="1"/>
    <col min="14851" max="14851" width="6.19921875" style="14" customWidth="1"/>
    <col min="14852" max="14852" width="10.3984375" style="14" customWidth="1"/>
    <col min="14853" max="14853" width="10.5" style="14" customWidth="1"/>
    <col min="14854" max="14854" width="13" style="14" customWidth="1"/>
    <col min="14855" max="14855" width="19.5" style="14" customWidth="1"/>
    <col min="14856" max="14856" width="11.5" style="14" customWidth="1"/>
    <col min="14857" max="14858" width="0" style="14" hidden="1" customWidth="1"/>
    <col min="14859" max="14859" width="19.09765625" style="14" customWidth="1"/>
    <col min="14860" max="14860" width="19.5" style="14" customWidth="1"/>
    <col min="14861" max="15102" width="11" style="14"/>
    <col min="15103" max="15103" width="3" style="14" customWidth="1"/>
    <col min="15104" max="15104" width="17.69921875" style="14" customWidth="1"/>
    <col min="15105" max="15105" width="0.69921875" style="14" customWidth="1"/>
    <col min="15106" max="15106" width="11.5" style="14" customWidth="1"/>
    <col min="15107" max="15107" width="6.19921875" style="14" customWidth="1"/>
    <col min="15108" max="15108" width="10.3984375" style="14" customWidth="1"/>
    <col min="15109" max="15109" width="10.5" style="14" customWidth="1"/>
    <col min="15110" max="15110" width="13" style="14" customWidth="1"/>
    <col min="15111" max="15111" width="19.5" style="14" customWidth="1"/>
    <col min="15112" max="15112" width="11.5" style="14" customWidth="1"/>
    <col min="15113" max="15114" width="0" style="14" hidden="1" customWidth="1"/>
    <col min="15115" max="15115" width="19.09765625" style="14" customWidth="1"/>
    <col min="15116" max="15116" width="19.5" style="14" customWidth="1"/>
    <col min="15117" max="15358" width="11" style="14"/>
    <col min="15359" max="15359" width="3" style="14" customWidth="1"/>
    <col min="15360" max="15360" width="17.69921875" style="14" customWidth="1"/>
    <col min="15361" max="15361" width="0.69921875" style="14" customWidth="1"/>
    <col min="15362" max="15362" width="11.5" style="14" customWidth="1"/>
    <col min="15363" max="15363" width="6.19921875" style="14" customWidth="1"/>
    <col min="15364" max="15364" width="10.3984375" style="14" customWidth="1"/>
    <col min="15365" max="15365" width="10.5" style="14" customWidth="1"/>
    <col min="15366" max="15366" width="13" style="14" customWidth="1"/>
    <col min="15367" max="15367" width="19.5" style="14" customWidth="1"/>
    <col min="15368" max="15368" width="11.5" style="14" customWidth="1"/>
    <col min="15369" max="15370" width="0" style="14" hidden="1" customWidth="1"/>
    <col min="15371" max="15371" width="19.09765625" style="14" customWidth="1"/>
    <col min="15372" max="15372" width="19.5" style="14" customWidth="1"/>
    <col min="15373" max="15614" width="11" style="14"/>
    <col min="15615" max="15615" width="3" style="14" customWidth="1"/>
    <col min="15616" max="15616" width="17.69921875" style="14" customWidth="1"/>
    <col min="15617" max="15617" width="0.69921875" style="14" customWidth="1"/>
    <col min="15618" max="15618" width="11.5" style="14" customWidth="1"/>
    <col min="15619" max="15619" width="6.19921875" style="14" customWidth="1"/>
    <col min="15620" max="15620" width="10.3984375" style="14" customWidth="1"/>
    <col min="15621" max="15621" width="10.5" style="14" customWidth="1"/>
    <col min="15622" max="15622" width="13" style="14" customWidth="1"/>
    <col min="15623" max="15623" width="19.5" style="14" customWidth="1"/>
    <col min="15624" max="15624" width="11.5" style="14" customWidth="1"/>
    <col min="15625" max="15626" width="0" style="14" hidden="1" customWidth="1"/>
    <col min="15627" max="15627" width="19.09765625" style="14" customWidth="1"/>
    <col min="15628" max="15628" width="19.5" style="14" customWidth="1"/>
    <col min="15629" max="15870" width="11" style="14"/>
    <col min="15871" max="15871" width="3" style="14" customWidth="1"/>
    <col min="15872" max="15872" width="17.69921875" style="14" customWidth="1"/>
    <col min="15873" max="15873" width="0.69921875" style="14" customWidth="1"/>
    <col min="15874" max="15874" width="11.5" style="14" customWidth="1"/>
    <col min="15875" max="15875" width="6.19921875" style="14" customWidth="1"/>
    <col min="15876" max="15876" width="10.3984375" style="14" customWidth="1"/>
    <col min="15877" max="15877" width="10.5" style="14" customWidth="1"/>
    <col min="15878" max="15878" width="13" style="14" customWidth="1"/>
    <col min="15879" max="15879" width="19.5" style="14" customWidth="1"/>
    <col min="15880" max="15880" width="11.5" style="14" customWidth="1"/>
    <col min="15881" max="15882" width="0" style="14" hidden="1" customWidth="1"/>
    <col min="15883" max="15883" width="19.09765625" style="14" customWidth="1"/>
    <col min="15884" max="15884" width="19.5" style="14" customWidth="1"/>
    <col min="15885" max="16126" width="11" style="14"/>
    <col min="16127" max="16127" width="3" style="14" customWidth="1"/>
    <col min="16128" max="16128" width="17.69921875" style="14" customWidth="1"/>
    <col min="16129" max="16129" width="0.69921875" style="14" customWidth="1"/>
    <col min="16130" max="16130" width="11.5" style="14" customWidth="1"/>
    <col min="16131" max="16131" width="6.19921875" style="14" customWidth="1"/>
    <col min="16132" max="16132" width="10.3984375" style="14" customWidth="1"/>
    <col min="16133" max="16133" width="10.5" style="14" customWidth="1"/>
    <col min="16134" max="16134" width="13" style="14" customWidth="1"/>
    <col min="16135" max="16135" width="19.5" style="14" customWidth="1"/>
    <col min="16136" max="16136" width="11.5" style="14" customWidth="1"/>
    <col min="16137" max="16138" width="0" style="14" hidden="1" customWidth="1"/>
    <col min="16139" max="16139" width="19.09765625" style="14" customWidth="1"/>
    <col min="16140" max="16140" width="19.5" style="14" customWidth="1"/>
    <col min="16141" max="16382" width="11" style="14"/>
    <col min="16383" max="16384" width="11" style="14" customWidth="1"/>
  </cols>
  <sheetData>
    <row r="1" spans="1:17" s="4" customFormat="1" ht="24" customHeight="1" x14ac:dyDescent="0.3">
      <c r="A1" s="164" t="s">
        <v>31</v>
      </c>
      <c r="B1" s="165"/>
      <c r="C1" s="165"/>
      <c r="D1" s="165"/>
      <c r="E1" s="165"/>
      <c r="F1" s="165"/>
      <c r="G1" s="165"/>
      <c r="H1" s="165"/>
      <c r="I1" s="166"/>
      <c r="K1" s="5"/>
    </row>
    <row r="2" spans="1:17" s="4" customFormat="1" ht="24" customHeight="1" x14ac:dyDescent="0.3">
      <c r="A2" s="167" t="s">
        <v>51</v>
      </c>
      <c r="B2" s="168"/>
      <c r="C2" s="168"/>
      <c r="D2" s="168"/>
      <c r="E2" s="168"/>
      <c r="F2" s="168"/>
      <c r="G2" s="168"/>
      <c r="H2" s="168"/>
      <c r="I2" s="169"/>
      <c r="K2" s="5"/>
    </row>
    <row r="3" spans="1:17" s="4" customFormat="1" ht="24" customHeight="1" x14ac:dyDescent="0.3">
      <c r="A3" s="167" t="s">
        <v>89</v>
      </c>
      <c r="B3" s="168"/>
      <c r="C3" s="168"/>
      <c r="D3" s="168"/>
      <c r="E3" s="168"/>
      <c r="F3" s="168"/>
      <c r="G3" s="168"/>
      <c r="H3" s="168"/>
      <c r="I3" s="169"/>
      <c r="J3" s="6"/>
      <c r="K3" s="6"/>
    </row>
    <row r="4" spans="1:17" s="4" customFormat="1" ht="18" customHeight="1" thickBot="1" x14ac:dyDescent="0.35">
      <c r="A4" s="170" t="s">
        <v>32</v>
      </c>
      <c r="B4" s="171"/>
      <c r="C4" s="171"/>
      <c r="D4" s="171"/>
      <c r="E4" s="171"/>
      <c r="F4" s="171"/>
      <c r="G4" s="171"/>
      <c r="H4" s="171"/>
      <c r="I4" s="172"/>
      <c r="J4" s="6"/>
      <c r="K4" s="6"/>
      <c r="L4" s="6"/>
    </row>
    <row r="5" spans="1:17" ht="15.6" x14ac:dyDescent="0.3">
      <c r="A5" s="8" t="s">
        <v>33</v>
      </c>
      <c r="B5" s="9"/>
      <c r="C5" s="9"/>
      <c r="D5" s="10">
        <f>Auslosung_6_RL_2122!D1</f>
        <v>44478</v>
      </c>
      <c r="E5" s="10"/>
      <c r="F5" s="11"/>
      <c r="G5" s="12"/>
      <c r="H5" s="12"/>
      <c r="I5" s="13"/>
      <c r="J5" s="44"/>
      <c r="K5" s="44"/>
      <c r="L5" s="161" t="s">
        <v>33</v>
      </c>
      <c r="M5" s="162"/>
      <c r="N5" s="162"/>
      <c r="O5" s="162"/>
      <c r="P5" s="162"/>
      <c r="Q5" s="163"/>
    </row>
    <row r="6" spans="1:17" ht="14.4" thickBot="1" x14ac:dyDescent="0.3">
      <c r="A6" s="15"/>
      <c r="B6" s="16" t="s">
        <v>35</v>
      </c>
      <c r="C6" s="17" t="s">
        <v>1</v>
      </c>
      <c r="D6" s="18" t="s">
        <v>36</v>
      </c>
      <c r="E6" s="19"/>
      <c r="F6" s="20" t="s">
        <v>37</v>
      </c>
      <c r="G6" s="20" t="s">
        <v>38</v>
      </c>
      <c r="H6" s="20" t="s">
        <v>39</v>
      </c>
      <c r="I6" s="20" t="s">
        <v>40</v>
      </c>
      <c r="J6" s="56"/>
      <c r="K6" s="56"/>
      <c r="L6" s="68" t="s">
        <v>64</v>
      </c>
      <c r="M6" s="69"/>
      <c r="N6" s="69" t="s">
        <v>65</v>
      </c>
      <c r="O6" s="69" t="s">
        <v>64</v>
      </c>
      <c r="P6" s="70"/>
      <c r="Q6" s="71" t="s">
        <v>65</v>
      </c>
    </row>
    <row r="7" spans="1:17" x14ac:dyDescent="0.25">
      <c r="A7" s="53">
        <f>IF(B7="FTG Pfungstadt",1,IF(B7="AC Altrip",2,IF(B7="AC Mutterstadt",3,IF(B7="KSV Grünstadt II",4,IF(B7="TSG Hassloch",5,IF(B7="KSC 07 Schifferstadt II",6,IF(B7="AV 03 Speyer II",7,IF(B7="KSV Langen II",8,IF(B7="KG Kinds./Rod.",9,IF(B7="VFL Rodalben",10,IF(B7="TSG Kaiserslautern",11,IF(B7="AC Weisenau",12,IF(B7="ASC Zeilsheim",13,IF(B7="KSV Worms",14,IF(B7="KTH Ehrang",15,IF(B7="AC Heros Wemmetsweiler",16,IF(B7="AC Altrip II",17,IF(B7="KSV Hostenbach",18,))))))))))))))))))</f>
        <v>0</v>
      </c>
      <c r="B7" s="21" t="str">
        <f>Auslosung_4_LL_A!D3</f>
        <v>KG Kindsbach/Rodalben</v>
      </c>
      <c r="C7" s="40" t="s">
        <v>1</v>
      </c>
      <c r="D7" s="23" t="str">
        <f>Auslosung_4_LL_A!F3</f>
        <v>KSV Hostenbach</v>
      </c>
      <c r="E7" s="24"/>
      <c r="F7" s="25" t="e">
        <f>VLOOKUP(J7,Wiegezeiten!$B$4:$E$22,3,FALSE)</f>
        <v>#N/A</v>
      </c>
      <c r="G7" s="26" t="e">
        <f>VLOOKUP(J7,Wiegezeiten!$B$4:$E$22,4,FALSE)</f>
        <v>#N/A</v>
      </c>
      <c r="H7" s="27"/>
      <c r="I7" s="27"/>
      <c r="J7" s="15">
        <f>IF(B7="AV 03 Speyer III",21,IF(B7="AC Altrip",2,IF(B7="AC Mutterstadt II",3,IF(B7="KSV Grünstadt III",20,IF(B7="TSG Hassloch",5,IF(B7="KSC 07 Schifferstadt II",6,IF(B7="AV 03 Speyer II",7,IF(B7="KSV Langen II",8,IF(B7="KG Kinds./Rod.",9,IF(B7="VFL Rodalben",10,IF(B7="TSG Kaiserslautern",11,IF(B7="AC Weisenau",12,IF(B7="ASC Zeilsheim",13,IF(B7="KSV Worms",14,IF(B7="KTH Ehrang",15,IF(B7="AC Heros Wemmetsweiler",16,IF(B7="AC Altrip II",17,IF(B7="KSV Hostenbach",18,IF(B7="KTH Ehrang II",19,)))))))))))))))))))</f>
        <v>0</v>
      </c>
      <c r="K7" s="15">
        <f>IF(D7="AV 03 Speyer III",21,IF(D7="AC Altrip",2,IF(D7="AC Mutterstadt II",3,IF(D7="KSV Grünstadt III",20,IF(D7="TSG Hassloch",5,IF(D7="KSC 07 Schifferstadt II",6,IF(D7="AV 03 Speyer II",7,IF(D7="KSV Langen II",8,IF(D7="KG Kinds./Rod.",9,IF(D7="VFL Rodalben",10,IF(D7="TSG Kaiserslautern",11,IF(D7="AC Weisenau",12,IF(D7="ASC Zeilsheim",13,IF(D7="KSV Worms",14,IF(D7="KTH Ehrang",15,IF(D7="AC Heros Wemmetsweiler",16,IF(D7="AC Altrip II",17,IF(D7="KSV Hostenbach",18,IF(D7="KTH Ehrang II",19,IF(D7="KSV Grünstadt III",20,))))))))))))))))))))</f>
        <v>18</v>
      </c>
      <c r="L7" s="79"/>
      <c r="M7" s="65" t="s">
        <v>1</v>
      </c>
      <c r="N7" s="65"/>
      <c r="O7" s="66">
        <f>IF(L7&gt;N7,2,0)</f>
        <v>0</v>
      </c>
      <c r="P7" s="67" t="s">
        <v>1</v>
      </c>
      <c r="Q7" s="80">
        <f>IF(L7&lt;N7,2,0)</f>
        <v>0</v>
      </c>
    </row>
    <row r="8" spans="1:17" x14ac:dyDescent="0.25">
      <c r="A8" s="53">
        <f>IF(B8="FTG Pfungstadt",1,IF(B8="AC Altrip",2,IF(B8="AC Mutterstadt",3,IF(B8="KSV Grünstadt II",4,IF(B8="TSG Hassloch",5,IF(B8="KSC 07 Schifferstadt II",6,IF(B8="AV 03 Speyer II",7,IF(B8="KSV Langen II",8,IF(B8="KG Kinds./Rod.",9,IF(B8="VFL Rodalben",10,IF(B8="TSG Kaiserslautern",11,IF(B8="AC Weisenau",12,IF(B8="ASC Zeilsheim",13,IF(B8="KSV Worms",14,IF(B8="KTH Ehrang",15,IF(B8="AC Heros Wemmetsweiler",16,IF(B8="AC Altrip II",17,IF(B8="KSV Hostenbach",18,))))))))))))))))))</f>
        <v>2</v>
      </c>
      <c r="B8" s="21" t="str">
        <f>Auslosung_4_LL_A!D4</f>
        <v>AC Altrip</v>
      </c>
      <c r="C8" s="40" t="s">
        <v>1</v>
      </c>
      <c r="D8" s="23" t="str">
        <f>Auslosung_4_LL_A!F4</f>
        <v>KG Worms/Laubenheim</v>
      </c>
      <c r="E8" s="24"/>
      <c r="F8" s="25" t="str">
        <f>VLOOKUP(J8,Wiegezeiten!$B$4:$E$22,3,FALSE)</f>
        <v>18:00 Uhr</v>
      </c>
      <c r="G8" s="26" t="str">
        <f>VLOOKUP(J8,Wiegezeiten!$B$4:$E$22,4,FALSE)</f>
        <v>19:00 Uhr</v>
      </c>
      <c r="H8" s="29"/>
      <c r="I8" s="29"/>
      <c r="J8" s="15">
        <f t="shared" ref="J8:J9" si="0">IF(B8="AV 03 Speyer III",21,IF(B8="AC Altrip",2,IF(B8="AC Mutterstadt II",3,IF(B8="KSV Grünstadt III",20,IF(B8="TSG Hassloch",5,IF(B8="KSC 07 Schifferstadt II",6,IF(B8="AV 03 Speyer II",7,IF(B8="KSV Langen II",8,IF(B8="KG Kinds./Rod.",9,IF(B8="VFL Rodalben",10,IF(B8="TSG Kaiserslautern",11,IF(B8="AC Weisenau",12,IF(B8="ASC Zeilsheim",13,IF(B8="KSV Worms",14,IF(B8="KTH Ehrang",15,IF(B8="AC Heros Wemmetsweiler",16,IF(B8="AC Altrip II",17,IF(B8="KSV Hostenbach",18,IF(B8="KTH Ehrang II",19,)))))))))))))))))))</f>
        <v>2</v>
      </c>
      <c r="K8" s="15">
        <f t="shared" ref="K8:K9" si="1">IF(D8="AV 03 Speyer III",21,IF(D8="AC Altrip",2,IF(D8="AC Mutterstadt II",3,IF(D8="KSV Grünstadt III",20,IF(D8="TSG Hassloch",5,IF(D8="KSC 07 Schifferstadt II",6,IF(D8="AV 03 Speyer II",7,IF(D8="KSV Langen II",8,IF(D8="KG Kinds./Rod.",9,IF(D8="VFL Rodalben",10,IF(D8="TSG Kaiserslautern",11,IF(D8="AC Weisenau",12,IF(D8="ASC Zeilsheim",13,IF(D8="KSV Worms",14,IF(D8="KTH Ehrang",15,IF(D8="AC Heros Wemmetsweiler",16,IF(D8="AC Altrip II",17,IF(D8="KSV Hostenbach",18,IF(D8="KTH Ehrang II",19,IF(D8="KSV Grünstadt III",20,))))))))))))))))))))</f>
        <v>0</v>
      </c>
      <c r="L8" s="81"/>
      <c r="M8" s="62" t="s">
        <v>1</v>
      </c>
      <c r="N8" s="62"/>
      <c r="O8" s="63">
        <f>IF(L8&gt;N8,2,0)</f>
        <v>0</v>
      </c>
      <c r="P8" s="64" t="s">
        <v>1</v>
      </c>
      <c r="Q8" s="82">
        <f>IF(L8&lt;N8,2,0)</f>
        <v>0</v>
      </c>
    </row>
    <row r="9" spans="1:17" ht="13.8" thickBot="1" x14ac:dyDescent="0.3">
      <c r="A9" s="15"/>
      <c r="B9" s="21">
        <f>Auslosung_4_RL!D5</f>
        <v>0</v>
      </c>
      <c r="C9" s="40" t="s">
        <v>1</v>
      </c>
      <c r="D9" s="23">
        <f>Auslosung_4_RL!F5</f>
        <v>0</v>
      </c>
      <c r="E9" s="95"/>
      <c r="F9" s="25" t="e">
        <f>VLOOKUP(J9,Wiegezeiten!$B$4:$E$22,3,FALSE)</f>
        <v>#N/A</v>
      </c>
      <c r="G9" s="26" t="e">
        <f>VLOOKUP(J9,Wiegezeiten!$B$4:$E$22,4,FALSE)</f>
        <v>#N/A</v>
      </c>
      <c r="H9" s="27"/>
      <c r="I9" s="27"/>
      <c r="J9" s="15">
        <f t="shared" si="0"/>
        <v>0</v>
      </c>
      <c r="K9" s="15">
        <f t="shared" si="1"/>
        <v>0</v>
      </c>
      <c r="L9" s="83"/>
      <c r="M9" s="72"/>
      <c r="N9" s="72"/>
      <c r="O9" s="73"/>
      <c r="P9" s="74"/>
      <c r="Q9" s="84"/>
    </row>
    <row r="10" spans="1:17" ht="15.6" x14ac:dyDescent="0.3">
      <c r="A10" s="8" t="s">
        <v>42</v>
      </c>
      <c r="B10" s="9"/>
      <c r="C10" s="9"/>
      <c r="D10" s="10">
        <f>Auslosung_6_RL_2122!H1</f>
        <v>44492</v>
      </c>
      <c r="E10" s="9"/>
      <c r="F10" s="11"/>
      <c r="G10" s="12"/>
      <c r="H10" s="13"/>
      <c r="I10" s="13"/>
      <c r="J10" s="44"/>
      <c r="K10" s="44"/>
      <c r="L10" s="161" t="s">
        <v>42</v>
      </c>
      <c r="M10" s="162"/>
      <c r="N10" s="162"/>
      <c r="O10" s="162"/>
      <c r="P10" s="162"/>
      <c r="Q10" s="163"/>
    </row>
    <row r="11" spans="1:17" ht="14.4" thickBot="1" x14ac:dyDescent="0.3">
      <c r="A11" s="15"/>
      <c r="B11" s="16" t="s">
        <v>35</v>
      </c>
      <c r="C11" s="17" t="s">
        <v>1</v>
      </c>
      <c r="D11" s="18" t="s">
        <v>36</v>
      </c>
      <c r="E11" s="19"/>
      <c r="F11" s="20" t="s">
        <v>37</v>
      </c>
      <c r="G11" s="20" t="s">
        <v>38</v>
      </c>
      <c r="H11" s="20" t="s">
        <v>39</v>
      </c>
      <c r="I11" s="20"/>
      <c r="J11" s="56"/>
      <c r="K11" s="56"/>
      <c r="L11" s="68"/>
      <c r="M11" s="69"/>
      <c r="N11" s="69"/>
      <c r="O11" s="70"/>
      <c r="P11" s="75"/>
      <c r="Q11" s="76"/>
    </row>
    <row r="12" spans="1:17" x14ac:dyDescent="0.25">
      <c r="A12" s="15">
        <f>IF(B12="FTG Pfungstadt",1,IF(B12="AC Altrip",2,IF(B12="AC Mutterstadt",3,IF(B12="KSV Grünstadt II",4,IF(B12="TSG Hassloch",5,IF(B12="KSC 07 Schifferstadt II",6,IF(B12="AV 03 Speyer II",7,IF(B12="KSV Langen II",8,IF(B12="KG Kinds./Rod.",9,IF(B12="VFL Rodalben",10,IF(B12="TSG Kaiserslautern",11,IF(B12="AC Weisenau",12,IF(B12="ASC Zeilsheim",13,IF(B12="KSV Worms",14,IF(B12="KTH Ehrang",15,IF(B12="AC Heros Wemmetsweiler",16,IF(B12="AC Altrip II",17,IF(B12="KSV Hostenbach",18,))))))))))))))))))</f>
        <v>18</v>
      </c>
      <c r="B12" s="21" t="str">
        <f>Auslosung_4_LL_A!H3</f>
        <v>KSV Hostenbach</v>
      </c>
      <c r="C12" s="40" t="s">
        <v>1</v>
      </c>
      <c r="D12" s="173" t="str">
        <f>Auslosung_4_LL_A!J3</f>
        <v>AC Altrip</v>
      </c>
      <c r="E12" s="175"/>
      <c r="F12" s="25" t="str">
        <f>VLOOKUP(J12,Wiegezeiten!$B$4:$E$22,3,FALSE)</f>
        <v>18:00 Uhr</v>
      </c>
      <c r="G12" s="26" t="str">
        <f>VLOOKUP(J12,Wiegezeiten!$B$4:$E$22,4,FALSE)</f>
        <v>19:00 Uhr</v>
      </c>
      <c r="H12" s="36"/>
      <c r="I12" s="36"/>
      <c r="J12" s="15">
        <f t="shared" ref="J12:J14" si="2">IF(B12="AV 03 Speyer III",21,IF(B12="AC Altrip",2,IF(B12="AC Mutterstadt II",3,IF(B12="KSV Grünstadt III",20,IF(B12="TSG Hassloch",5,IF(B12="KSC 07 Schifferstadt II",6,IF(B12="AV 03 Speyer II",7,IF(B12="KSV Langen II",8,IF(B12="KG Kinds./Rod.",9,IF(B12="VFL Rodalben",10,IF(B12="TSG Kaiserslautern",11,IF(B12="AC Weisenau",12,IF(B12="ASC Zeilsheim",13,IF(B12="KSV Worms",14,IF(B12="KTH Ehrang",15,IF(B12="AC Heros Wemmetsweiler",16,IF(B12="AC Altrip II",17,IF(B12="KSV Hostenbach",18,IF(B12="KTH Ehrang II",19,)))))))))))))))))))</f>
        <v>18</v>
      </c>
      <c r="K12" s="15">
        <f t="shared" ref="K12:K14" si="3">IF(D12="AV 03 Speyer III",21,IF(D12="AC Altrip",2,IF(D12="AC Mutterstadt II",3,IF(D12="KSV Grünstadt III",20,IF(D12="TSG Hassloch",5,IF(D12="KSC 07 Schifferstadt II",6,IF(D12="AV 03 Speyer II",7,IF(D12="KSV Langen II",8,IF(D12="KG Kinds./Rod.",9,IF(D12="VFL Rodalben",10,IF(D12="TSG Kaiserslautern",11,IF(D12="AC Weisenau",12,IF(D12="ASC Zeilsheim",13,IF(D12="KSV Worms",14,IF(D12="KTH Ehrang",15,IF(D12="AC Heros Wemmetsweiler",16,IF(D12="AC Altrip II",17,IF(D12="KSV Hostenbach",18,IF(D12="KTH Ehrang II",19,IF(D12="KSV Grünstadt III",20,))))))))))))))))))))</f>
        <v>2</v>
      </c>
      <c r="L12" s="79"/>
      <c r="M12" s="65" t="s">
        <v>1</v>
      </c>
      <c r="N12" s="65"/>
      <c r="O12" s="66">
        <f>IF(L12&gt;N12,2,0)</f>
        <v>0</v>
      </c>
      <c r="P12" s="67" t="s">
        <v>1</v>
      </c>
      <c r="Q12" s="80">
        <f>IF(L12&lt;N12,2,0)</f>
        <v>0</v>
      </c>
    </row>
    <row r="13" spans="1:17" x14ac:dyDescent="0.25">
      <c r="A13" s="53">
        <f>IF(B13="FTG Pfungstadt",1,IF(B13="AC Altrip",2,IF(B13="AC Mutterstadt",3,IF(B13="KSV Grünstadt II",4,IF(B13="TSG Hassloch",5,IF(B13="KSC 07 Schifferstadt II",6,IF(B13="AV 03 Speyer II",7,IF(B13="KSV Langen II",8,IF(B13="KG Kinds./Rod.",9,IF(B13="VFL Rodalben",10,IF(B13="TSG Kaiserslautern",11,IF(B13="AC Weisenau",12,IF(B13="ASC Zeilsheim",13,IF(B13="KSV Worms",14,IF(B13="KTH Ehrang",15,IF(B13="AC Heros Wemmetsweiler",16,IF(B13="AC Altrip II",17,IF(B13="KSV Hostenbach",18,))))))))))))))))))</f>
        <v>0</v>
      </c>
      <c r="B13" s="21" t="str">
        <f>Auslosung_4_LL_A!H4</f>
        <v>KG Worms/Laubenheim</v>
      </c>
      <c r="C13" s="40" t="s">
        <v>1</v>
      </c>
      <c r="D13" s="173" t="str">
        <f>Auslosung_4_LL_A!J4</f>
        <v>KG Kindsbach/Rodalben</v>
      </c>
      <c r="E13" s="175"/>
      <c r="F13" s="25" t="e">
        <f>VLOOKUP(J13,Wiegezeiten!$B$4:$E$22,3,FALSE)</f>
        <v>#N/A</v>
      </c>
      <c r="G13" s="26" t="e">
        <f>VLOOKUP(J13,Wiegezeiten!$B$4:$E$22,4,FALSE)</f>
        <v>#N/A</v>
      </c>
      <c r="H13" s="27"/>
      <c r="I13" s="27"/>
      <c r="J13" s="15">
        <f t="shared" si="2"/>
        <v>0</v>
      </c>
      <c r="K13" s="15">
        <f t="shared" si="3"/>
        <v>0</v>
      </c>
      <c r="L13" s="81"/>
      <c r="M13" s="62" t="s">
        <v>1</v>
      </c>
      <c r="N13" s="62"/>
      <c r="O13" s="63">
        <f>IF(L13&gt;N13,2,0)</f>
        <v>0</v>
      </c>
      <c r="P13" s="64" t="s">
        <v>1</v>
      </c>
      <c r="Q13" s="82">
        <f>IF(L13&lt;N13,2,0)</f>
        <v>0</v>
      </c>
    </row>
    <row r="14" spans="1:17" ht="13.8" thickBot="1" x14ac:dyDescent="0.3">
      <c r="A14" s="15"/>
      <c r="B14" s="21">
        <f>Auslosung_4_RL!H5</f>
        <v>0</v>
      </c>
      <c r="C14" s="40" t="s">
        <v>1</v>
      </c>
      <c r="D14" s="173">
        <f>Auslosung_4_RL!J5</f>
        <v>0</v>
      </c>
      <c r="E14" s="175"/>
      <c r="F14" s="25" t="e">
        <f>VLOOKUP(J14,Wiegezeiten!$B$4:$E$22,3,FALSE)</f>
        <v>#N/A</v>
      </c>
      <c r="G14" s="26" t="e">
        <f>VLOOKUP(J14,Wiegezeiten!$B$4:$E$22,4,FALSE)</f>
        <v>#N/A</v>
      </c>
      <c r="H14" s="29"/>
      <c r="I14" s="29"/>
      <c r="J14" s="15">
        <f t="shared" si="2"/>
        <v>0</v>
      </c>
      <c r="K14" s="15">
        <f t="shared" si="3"/>
        <v>0</v>
      </c>
      <c r="L14" s="83"/>
      <c r="M14" s="72"/>
      <c r="N14" s="72"/>
      <c r="O14" s="73"/>
      <c r="P14" s="77"/>
      <c r="Q14" s="84"/>
    </row>
    <row r="15" spans="1:17" ht="15.6" x14ac:dyDescent="0.3">
      <c r="A15" s="8" t="s">
        <v>43</v>
      </c>
      <c r="B15" s="9"/>
      <c r="C15" s="9"/>
      <c r="D15" s="10">
        <f>Auslosung_6_RL_2122!L1</f>
        <v>44506</v>
      </c>
      <c r="E15" s="9"/>
      <c r="F15" s="32"/>
      <c r="G15" s="33"/>
      <c r="H15" s="34"/>
      <c r="I15" s="34"/>
      <c r="J15" s="19"/>
      <c r="K15" s="19"/>
      <c r="L15" s="161" t="s">
        <v>43</v>
      </c>
      <c r="M15" s="162"/>
      <c r="N15" s="162"/>
      <c r="O15" s="162"/>
      <c r="P15" s="162"/>
      <c r="Q15" s="163"/>
    </row>
    <row r="16" spans="1:17" ht="14.4" thickBot="1" x14ac:dyDescent="0.3">
      <c r="A16" s="15"/>
      <c r="B16" s="16" t="s">
        <v>35</v>
      </c>
      <c r="C16" s="17" t="s">
        <v>1</v>
      </c>
      <c r="D16" s="18" t="s">
        <v>36</v>
      </c>
      <c r="E16" s="19"/>
      <c r="F16" s="20" t="s">
        <v>37</v>
      </c>
      <c r="G16" s="20" t="s">
        <v>38</v>
      </c>
      <c r="H16" s="20" t="s">
        <v>39</v>
      </c>
      <c r="I16" s="20"/>
      <c r="J16" s="56"/>
      <c r="K16" s="56"/>
      <c r="L16" s="68"/>
      <c r="M16" s="69"/>
      <c r="N16" s="69"/>
      <c r="O16" s="70"/>
      <c r="P16" s="78"/>
      <c r="Q16" s="76"/>
    </row>
    <row r="17" spans="1:17" x14ac:dyDescent="0.25">
      <c r="A17" s="53">
        <f>IF(B17="FTG Pfungstadt",1,IF(B17="AC Altrip",2,IF(B17="AC Mutterstadt",3,IF(B17="KSV Grünstadt II",4,IF(B17="TSG Hassloch",5,IF(B17="KSC 07 Schifferstadt II",6,IF(B17="AV 03 Speyer II",7,IF(B17="KSV Langen II",8,IF(B17="KG Kinds./Rod.",9,IF(B17="VFL Rodalben",10,IF(B17="TSG Kaiserslautern",11,IF(B17="AC Weisenau",12,IF(B17="ASC Zeilsheim",13,IF(B17="KSV Worms",14,IF(B17="KTH Ehrang",15,IF(B17="AC Heros Wemmetsweiler",16,IF(B17="AC Altrip II",17,IF(B17="KSV Hostenbach",18,))))))))))))))))))</f>
        <v>0</v>
      </c>
      <c r="B17" s="35" t="str">
        <f>Auslosung_4_LL_A!L3</f>
        <v>KG Kindsbach/Rodalben</v>
      </c>
      <c r="C17" s="41" t="s">
        <v>1</v>
      </c>
      <c r="D17" s="173" t="str">
        <f>Auslosung_4_LL_A!N3</f>
        <v>AC Altrip</v>
      </c>
      <c r="E17" s="174"/>
      <c r="F17" s="25" t="e">
        <f>VLOOKUP(J17,Wiegezeiten!$B$4:$E$22,3,FALSE)</f>
        <v>#N/A</v>
      </c>
      <c r="G17" s="26" t="e">
        <f>VLOOKUP(J17,Wiegezeiten!$B$4:$E$22,4,FALSE)</f>
        <v>#N/A</v>
      </c>
      <c r="H17" s="29"/>
      <c r="I17" s="29"/>
      <c r="J17" s="15">
        <f t="shared" ref="J17:J19" si="4">IF(B17="AV 03 Speyer III",21,IF(B17="AC Altrip",2,IF(B17="AC Mutterstadt II",3,IF(B17="KSV Grünstadt III",20,IF(B17="TSG Hassloch",5,IF(B17="KSC 07 Schifferstadt II",6,IF(B17="AV 03 Speyer II",7,IF(B17="KSV Langen II",8,IF(B17="KG Kinds./Rod.",9,IF(B17="VFL Rodalben",10,IF(B17="TSG Kaiserslautern",11,IF(B17="AC Weisenau",12,IF(B17="ASC Zeilsheim",13,IF(B17="KSV Worms",14,IF(B17="KTH Ehrang",15,IF(B17="AC Heros Wemmetsweiler",16,IF(B17="AC Altrip II",17,IF(B17="KSV Hostenbach",18,IF(B17="KTH Ehrang II",19,)))))))))))))))))))</f>
        <v>0</v>
      </c>
      <c r="K17" s="15">
        <f t="shared" ref="K17:K19" si="5">IF(D17="AV 03 Speyer III",21,IF(D17="AC Altrip",2,IF(D17="AC Mutterstadt II",3,IF(D17="KSV Grünstadt III",20,IF(D17="TSG Hassloch",5,IF(D17="KSC 07 Schifferstadt II",6,IF(D17="AV 03 Speyer II",7,IF(D17="KSV Langen II",8,IF(D17="KG Kinds./Rod.",9,IF(D17="VFL Rodalben",10,IF(D17="TSG Kaiserslautern",11,IF(D17="AC Weisenau",12,IF(D17="ASC Zeilsheim",13,IF(D17="KSV Worms",14,IF(D17="KTH Ehrang",15,IF(D17="AC Heros Wemmetsweiler",16,IF(D17="AC Altrip II",17,IF(D17="KSV Hostenbach",18,IF(D17="KTH Ehrang II",19,IF(D17="KSV Grünstadt III",20,))))))))))))))))))))</f>
        <v>2</v>
      </c>
      <c r="L17" s="79"/>
      <c r="M17" s="65" t="s">
        <v>1</v>
      </c>
      <c r="N17" s="65"/>
      <c r="O17" s="66">
        <f>IF(L17&gt;N17,2,0)</f>
        <v>0</v>
      </c>
      <c r="P17" s="67" t="s">
        <v>1</v>
      </c>
      <c r="Q17" s="80">
        <f>IF(L17&lt;N17,2,0)</f>
        <v>0</v>
      </c>
    </row>
    <row r="18" spans="1:17" x14ac:dyDescent="0.25">
      <c r="A18" s="53">
        <f>IF(B18="FTG Pfungstadt",1,IF(B18="AC Altrip",2,IF(B18="AC Mutterstadt",3,IF(B18="KSV Grünstadt II",4,IF(B18="TSG Hassloch",5,IF(B18="KSC 07 Schifferstadt II",6,IF(B18="AV 03 Speyer II",7,IF(B18="KSV Langen II",8,IF(B18="KG Kinds./Rod.",9,IF(B18="VFL Rodalben",10,IF(B18="TSG Kaiserslautern",11,IF(B18="AC Weisenau",12,IF(B18="ASC Zeilsheim",13,IF(B18="KSV Worms",14,IF(B18="KTH Ehrang",15,IF(B18="AC Heros Wemmetsweiler",16,IF(B18="AC Altrip II",17,IF(B18="KSV Hostenbach",18,))))))))))))))))))</f>
        <v>18</v>
      </c>
      <c r="B18" s="35" t="str">
        <f>Auslosung_4_LL_A!L4</f>
        <v>KSV Hostenbach</v>
      </c>
      <c r="C18" s="40" t="s">
        <v>1</v>
      </c>
      <c r="D18" s="173" t="str">
        <f>Auslosung_4_LL_A!N4</f>
        <v>KG Worms/Laubenheim</v>
      </c>
      <c r="E18" s="174"/>
      <c r="F18" s="25" t="str">
        <f>VLOOKUP(J18,Wiegezeiten!$B$4:$E$22,3,FALSE)</f>
        <v>18:00 Uhr</v>
      </c>
      <c r="G18" s="26" t="str">
        <f>VLOOKUP(J18,Wiegezeiten!$B$4:$E$22,4,FALSE)</f>
        <v>19:00 Uhr</v>
      </c>
      <c r="H18" s="27"/>
      <c r="I18" s="27"/>
      <c r="J18" s="15">
        <f t="shared" si="4"/>
        <v>18</v>
      </c>
      <c r="K18" s="15">
        <f t="shared" si="5"/>
        <v>0</v>
      </c>
      <c r="L18" s="81"/>
      <c r="M18" s="62" t="s">
        <v>1</v>
      </c>
      <c r="N18" s="62"/>
      <c r="O18" s="63">
        <f>IF(L18&gt;N18,2,0)</f>
        <v>0</v>
      </c>
      <c r="P18" s="64" t="s">
        <v>1</v>
      </c>
      <c r="Q18" s="82">
        <f>IF(L18&lt;N18,2,0)</f>
        <v>0</v>
      </c>
    </row>
    <row r="19" spans="1:17" ht="13.8" thickBot="1" x14ac:dyDescent="0.3">
      <c r="A19" s="15"/>
      <c r="B19" s="35">
        <f>Auslosung_4_RL!L5</f>
        <v>0</v>
      </c>
      <c r="C19" s="40" t="s">
        <v>1</v>
      </c>
      <c r="D19" s="173">
        <f>Auslosung_4_RL!N5</f>
        <v>0</v>
      </c>
      <c r="E19" s="174"/>
      <c r="F19" s="25" t="e">
        <f>VLOOKUP(J19,Wiegezeiten!$B$4:$E$22,3,FALSE)</f>
        <v>#N/A</v>
      </c>
      <c r="G19" s="26" t="e">
        <f>VLOOKUP(J19,Wiegezeiten!$B$4:$E$22,4,FALSE)</f>
        <v>#N/A</v>
      </c>
      <c r="H19" s="27"/>
      <c r="I19" s="27"/>
      <c r="J19" s="15">
        <f t="shared" si="4"/>
        <v>0</v>
      </c>
      <c r="K19" s="15">
        <f t="shared" si="5"/>
        <v>0</v>
      </c>
      <c r="L19" s="83"/>
      <c r="M19" s="72"/>
      <c r="N19" s="72"/>
      <c r="O19" s="73"/>
      <c r="P19" s="77"/>
      <c r="Q19" s="84"/>
    </row>
    <row r="20" spans="1:17" ht="15.6" x14ac:dyDescent="0.3">
      <c r="A20" s="8" t="s">
        <v>44</v>
      </c>
      <c r="B20" s="9"/>
      <c r="C20" s="9"/>
      <c r="D20" s="10">
        <f>Auslosung_6_RL_2122!P1</f>
        <v>44534</v>
      </c>
      <c r="E20" s="9"/>
      <c r="F20" s="32"/>
      <c r="G20" s="33"/>
      <c r="H20" s="34"/>
      <c r="I20" s="34"/>
      <c r="J20" s="19"/>
      <c r="K20" s="19"/>
      <c r="L20" s="161" t="s">
        <v>44</v>
      </c>
      <c r="M20" s="162"/>
      <c r="N20" s="162"/>
      <c r="O20" s="162"/>
      <c r="P20" s="162"/>
      <c r="Q20" s="163"/>
    </row>
    <row r="21" spans="1:17" ht="14.4" thickBot="1" x14ac:dyDescent="0.3">
      <c r="A21" s="15"/>
      <c r="B21" s="16" t="s">
        <v>35</v>
      </c>
      <c r="C21" s="17" t="s">
        <v>1</v>
      </c>
      <c r="D21" s="18" t="s">
        <v>36</v>
      </c>
      <c r="E21" s="19"/>
      <c r="F21" s="20" t="s">
        <v>37</v>
      </c>
      <c r="G21" s="20" t="s">
        <v>38</v>
      </c>
      <c r="H21" s="20" t="s">
        <v>39</v>
      </c>
      <c r="I21" s="20"/>
      <c r="J21" s="56"/>
      <c r="K21" s="56"/>
      <c r="L21" s="68"/>
      <c r="M21" s="69"/>
      <c r="N21" s="69"/>
      <c r="O21" s="70"/>
      <c r="P21" s="78"/>
      <c r="Q21" s="76"/>
    </row>
    <row r="22" spans="1:17" x14ac:dyDescent="0.25">
      <c r="A22" s="53">
        <f>IF(B22="FTG Pfungstadt",1,IF(B22="AC Altrip",2,IF(B22="AC Mutterstadt",3,IF(B22="KSV Grünstadt II",4,IF(B22="TSG Hassloch",5,IF(B22="KSC 07 Schifferstadt II",6,IF(B22="AV 03 Speyer II",7,IF(B22="KSV Langen II",8,IF(B22="KG Kinds./Rod.",9,IF(B22="VFL Rodalben",10,IF(B22="TSG Kaiserslautern",11,IF(B22="AC Weisenau",12,IF(B22="ASC Zeilsheim",13,IF(B22="KSV Worms",14,IF(B22="KTH Ehrang",15,IF(B22="AC Heros Wemmetsweiler",16,IF(B22="AC Altrip II",17,IF(B22="KSV Hostenbach",18,))))))))))))))))))</f>
        <v>2</v>
      </c>
      <c r="B22" s="21" t="str">
        <f>Auslosung_4_LL_A!D8</f>
        <v>AC Altrip</v>
      </c>
      <c r="C22" s="40" t="s">
        <v>1</v>
      </c>
      <c r="D22" s="173" t="str">
        <f>Auslosung_4_LL_A!F8</f>
        <v>KSV Hostenbach</v>
      </c>
      <c r="E22" s="174"/>
      <c r="F22" s="25" t="str">
        <f>VLOOKUP(J22,Wiegezeiten!$B$4:$E$22,3,FALSE)</f>
        <v>18:00 Uhr</v>
      </c>
      <c r="G22" s="26" t="str">
        <f>VLOOKUP(J22,Wiegezeiten!$B$4:$E$22,4,FALSE)</f>
        <v>19:00 Uhr</v>
      </c>
      <c r="H22" s="27"/>
      <c r="I22" s="27"/>
      <c r="J22" s="15">
        <f>IF(B22="AV 03 Speyer III",21,IF(B22="AC Altrip",2,IF(B22="AC Mutterstadt II",3,IF(B22="KSV Grünstadt III",20,IF(B22="TSG Hassloch",5,IF(B22="KSC 07 Schifferstadt II",6,IF(B22="AV 03 Speyer II",7,IF(B22="KSV Langen II",8,IF(B22="KG Kinds./Rod.",9,IF(B22="VFL Rodalben",10,IF(B22="TSG Kaiserslautern",11,IF(B22="AC Weisenau",12,IF(B22="ASC Zeilsheim",13,IF(B22="KSV Worms",14,IF(B22="KTH Ehrang",15,IF(B22="AC Heros Wemmetsweiler",16,IF(B22="AC Altrip II",17,IF(B22="KSV Hostenbach",18,IF(B22="KTH Ehrang II",19,)))))))))))))))))))</f>
        <v>2</v>
      </c>
      <c r="K22" s="15">
        <f>IF(D22="AV 03 Speyer III",21,IF(D22="AC Altrip",2,IF(D22="AC Mutterstadt II",3,IF(D22="KSV Grünstadt III",20,IF(D22="TSG Hassloch",5,IF(D22="KSC 07 Schifferstadt II",6,IF(D22="AV 03 Speyer II",7,IF(D22="KSV Langen II",8,IF(D22="KG Kinds./Rod.",9,IF(D22="VFL Rodalben",10,IF(D22="TSG Kaiserslautern",11,IF(D22="AC Weisenau",12,IF(D22="ASC Zeilsheim",13,IF(D22="KSV Worms",14,IF(D22="KTH Ehrang",15,IF(D22="AC Heros Wemmetsweiler",16,IF(D22="AC Altrip II",17,IF(D22="KSV Hostenbach",18,IF(D22="KTH Ehrang II",19,IF(D22="KSV Grünstadt III",20,))))))))))))))))))))</f>
        <v>18</v>
      </c>
      <c r="L22" s="79"/>
      <c r="M22" s="65" t="s">
        <v>1</v>
      </c>
      <c r="N22" s="65"/>
      <c r="O22" s="66">
        <f>IF(L22&gt;N22,2,0)</f>
        <v>0</v>
      </c>
      <c r="P22" s="67" t="s">
        <v>1</v>
      </c>
      <c r="Q22" s="80">
        <f>IF(L22&lt;N22,2,0)</f>
        <v>0</v>
      </c>
    </row>
    <row r="23" spans="1:17" x14ac:dyDescent="0.25">
      <c r="A23" s="53">
        <f>IF(B23="FTG Pfungstadt",1,IF(B23="AC Altrip",2,IF(B23="AC Mutterstadt",3,IF(B23="KSV Grünstadt II",4,IF(B23="TSG Hassloch",5,IF(B23="KSC 07 Schifferstadt II",6,IF(B23="AV 03 Speyer II",7,IF(B23="KSV Langen II",8,IF(B23="KG Kinds./Rod.",9,IF(B23="VFL Rodalben",10,IF(B23="TSG Kaiserslautern",11,IF(B23="AC Weisenau",12,IF(B23="ASC Zeilsheim",13,IF(B23="KSV Worms",14,IF(B23="KTH Ehrang",15,IF(B23="AC Heros Wemmetsweiler",16,IF(B23="AC Altrip II",17,IF(B23="KSV Hostenbach",18,))))))))))))))))))</f>
        <v>0</v>
      </c>
      <c r="B23" s="21" t="str">
        <f>Auslosung_4_LL_A!D9</f>
        <v>KG Kindsbach/Rodalben</v>
      </c>
      <c r="C23" s="40" t="s">
        <v>1</v>
      </c>
      <c r="D23" s="173" t="str">
        <f>Auslosung_4_LL_A!F9</f>
        <v>KG Worms/Laubenheim</v>
      </c>
      <c r="E23" s="174"/>
      <c r="F23" s="25" t="e">
        <f>VLOOKUP(J23,Wiegezeiten!$B$4:$E$22,3,FALSE)</f>
        <v>#N/A</v>
      </c>
      <c r="G23" s="26" t="e">
        <f>VLOOKUP(J23,Wiegezeiten!$B$4:$E$22,4,FALSE)</f>
        <v>#N/A</v>
      </c>
      <c r="H23" s="29"/>
      <c r="I23" s="29"/>
      <c r="J23" s="15">
        <f>IF(B23="AV 03 Speyer III",21,IF(B23="AC Altrip",2,IF(B23="AC Mutterstadt II",3,IF(B23="KSV Grünstadt III",20,IF(B23="TSG Hassloch",5,IF(B23="KSC 07 Schifferstadt II",6,IF(B23="AV 03 Speyer II",7,IF(B23="KSV Langen II",8,IF(B23="KG Kinds./Rod.",9,IF(B23="VFL Rodalben",10,IF(B23="TSG Kaiserslautern",11,IF(B23="AC Weisenau",12,IF(B23="ASC Zeilsheim",13,IF(B23="KSV Worms",14,IF(B23="KTH Ehrang",15,IF(B23="AC Heros Wemmetsweiler",16,IF(B23="AC Altrip II",17,IF(B23="KSV Hostenbach",18,IF(B23="KTH Ehrang II",19,)))))))))))))))))))</f>
        <v>0</v>
      </c>
      <c r="K23" s="15">
        <f>IF(D23="AV 03 Speyer III",21,IF(D23="AC Altrip",2,IF(D23="AC Mutterstadt II",3,IF(D23="KSV Grünstadt III",20,IF(D23="TSG Hassloch",5,IF(D23="KSC 07 Schifferstadt II",6,IF(D23="AV 03 Speyer II",7,IF(D23="KSV Langen II",8,IF(D23="KG Kinds./Rod.",9,IF(D23="VFL Rodalben",10,IF(D23="TSG Kaiserslautern",11,IF(D23="AC Weisenau",12,IF(D23="ASC Zeilsheim",13,IF(D23="KSV Worms",14,IF(D23="KTH Ehrang",15,IF(D23="AC Heros Wemmetsweiler",16,IF(D23="AC Altrip II",17,IF(D23="KSV Hostenbach",18,IF(D23="KTH Ehrang II",19,IF(D23="KSV Grünstadt III",20,))))))))))))))))))))</f>
        <v>0</v>
      </c>
      <c r="L23" s="81"/>
      <c r="M23" s="62" t="s">
        <v>1</v>
      </c>
      <c r="N23" s="62"/>
      <c r="O23" s="63">
        <f>IF(L23&gt;N23,2,0)</f>
        <v>0</v>
      </c>
      <c r="P23" s="64" t="s">
        <v>1</v>
      </c>
      <c r="Q23" s="82">
        <f>IF(L23&lt;N23,2,0)</f>
        <v>0</v>
      </c>
    </row>
    <row r="24" spans="1:17" s="19" customFormat="1" ht="13.8" thickBot="1" x14ac:dyDescent="0.3">
      <c r="A24" s="15"/>
      <c r="B24" s="21">
        <f>Auslosung_4_RL!D10</f>
        <v>0</v>
      </c>
      <c r="C24" s="40" t="s">
        <v>1</v>
      </c>
      <c r="D24" s="173">
        <f>Auslosung_4_RL!F10</f>
        <v>0</v>
      </c>
      <c r="E24" s="174"/>
      <c r="F24" s="25" t="e">
        <f>VLOOKUP(J24,Wiegezeiten!$B$4:$E$22,3,FALSE)</f>
        <v>#N/A</v>
      </c>
      <c r="G24" s="26" t="e">
        <f>VLOOKUP(J24,Wiegezeiten!$B$4:$E$22,4,FALSE)</f>
        <v>#N/A</v>
      </c>
      <c r="H24" s="27"/>
      <c r="I24" s="27"/>
      <c r="J24" s="15">
        <f>IF(B24="AV 03 Speyer III",21,IF(B24="AC Altrip",2,IF(B24="AC Mutterstadt II",3,IF(B24="KSV Grünstadt III",20,IF(B24="TSG Hassloch",5,IF(B24="KSC 07 Schifferstadt II",6,IF(B24="AV 03 Speyer II",7,IF(B24="KSV Langen II",8,IF(B24="KG Kinds./Rod.",9,IF(B24="VFL Rodalben",10,IF(B24="TSG Kaiserslautern",11,IF(B24="AC Weisenau",12,IF(B24="ASC Zeilsheim",13,IF(B24="KSV Worms",14,IF(B24="KTH Ehrang",15,IF(B24="AC Heros Wemmetsweiler",16,IF(B24="AC Altrip II",17,IF(B24="KSV Hostenbach",18,IF(B24="KTH Ehrang II",19,)))))))))))))))))))</f>
        <v>0</v>
      </c>
      <c r="K24" s="15">
        <f>IF(D24="AV 03 Speyer III",21,IF(D24="AC Altrip",2,IF(D24="AC Mutterstadt II",3,IF(D24="KSV Grünstadt III",20,IF(D24="TSG Hassloch",5,IF(D24="KSC 07 Schifferstadt II",6,IF(D24="AV 03 Speyer II",7,IF(D24="KSV Langen II",8,IF(D24="KG Kinds./Rod.",9,IF(D24="VFL Rodalben",10,IF(D24="TSG Kaiserslautern",11,IF(D24="AC Weisenau",12,IF(D24="ASC Zeilsheim",13,IF(D24="KSV Worms",14,IF(D24="KTH Ehrang",15,IF(D24="AC Heros Wemmetsweiler",16,IF(D24="AC Altrip II",17,IF(D24="KSV Hostenbach",18,IF(D24="KTH Ehrang II",19,IF(D24="KSV Grünstadt III",20,))))))))))))))))))))</f>
        <v>0</v>
      </c>
      <c r="L24" s="83"/>
      <c r="M24" s="72"/>
      <c r="N24" s="72"/>
      <c r="O24" s="72"/>
      <c r="P24" s="77"/>
      <c r="Q24" s="85"/>
    </row>
    <row r="25" spans="1:17" ht="15.6" x14ac:dyDescent="0.3">
      <c r="A25" s="8" t="s">
        <v>45</v>
      </c>
      <c r="B25" s="9"/>
      <c r="C25" s="9"/>
      <c r="D25" s="10">
        <f>Auslosung_6_RL_2122!T1</f>
        <v>44576</v>
      </c>
      <c r="E25" s="9"/>
      <c r="F25" s="32"/>
      <c r="G25" s="33"/>
      <c r="H25" s="34"/>
      <c r="I25" s="34"/>
      <c r="J25" s="19"/>
      <c r="K25" s="19"/>
      <c r="L25" s="161" t="s">
        <v>45</v>
      </c>
      <c r="M25" s="162"/>
      <c r="N25" s="162"/>
      <c r="O25" s="162"/>
      <c r="P25" s="162"/>
      <c r="Q25" s="163"/>
    </row>
    <row r="26" spans="1:17" ht="14.4" thickBot="1" x14ac:dyDescent="0.3">
      <c r="A26" s="15"/>
      <c r="B26" s="16" t="s">
        <v>35</v>
      </c>
      <c r="C26" s="17" t="s">
        <v>1</v>
      </c>
      <c r="D26" s="18" t="s">
        <v>36</v>
      </c>
      <c r="E26" s="19"/>
      <c r="F26" s="20" t="s">
        <v>37</v>
      </c>
      <c r="G26" s="20" t="s">
        <v>38</v>
      </c>
      <c r="H26" s="20" t="s">
        <v>39</v>
      </c>
      <c r="I26" s="20"/>
      <c r="J26" s="56"/>
      <c r="K26" s="56"/>
      <c r="L26" s="68"/>
      <c r="M26" s="69"/>
      <c r="N26" s="69"/>
      <c r="O26" s="70"/>
      <c r="P26" s="78"/>
      <c r="Q26" s="76"/>
    </row>
    <row r="27" spans="1:17" x14ac:dyDescent="0.25">
      <c r="A27" s="53">
        <f>IF(B27="FTG Pfungstadt",1,IF(B27="AC Altrip",2,IF(B27="AC Mutterstadt",3,IF(B27="KSV Grünstadt II",4,IF(B27="TSG Hassloch",5,IF(B27="KSC 07 Schifferstadt II",6,IF(B27="AV 03 Speyer II",7,IF(B27="KSV Langen II",8,IF(B27="KG Kinds./Rod.",9,IF(B27="VFL Rodalben",10,IF(B27="TSG Kaiserslautern",11,IF(B27="AC Weisenau",12,IF(B27="ASC Zeilsheim",13,IF(B27="KSV Worms",14,IF(B27="KTH Ehrang",15,IF(B27="AC Heros Wemmetsweiler",16,IF(B27="AC Altrip II",17,IF(B27="KSV Hostenbach",18,))))))))))))))))))</f>
        <v>18</v>
      </c>
      <c r="B27" s="21" t="str">
        <f>Auslosung_4_LL_A!H8</f>
        <v>KSV Hostenbach</v>
      </c>
      <c r="C27" s="40" t="s">
        <v>1</v>
      </c>
      <c r="D27" s="173" t="str">
        <f>Auslosung_4_LL_A!J8</f>
        <v>KG Kindsbach/Rodalben</v>
      </c>
      <c r="E27" s="174"/>
      <c r="F27" s="25" t="str">
        <f>VLOOKUP(J27,Wiegezeiten!$B$4:$E$22,3,FALSE)</f>
        <v>18:00 Uhr</v>
      </c>
      <c r="G27" s="26" t="str">
        <f>VLOOKUP(J27,Wiegezeiten!$B$4:$E$22,4,FALSE)</f>
        <v>19:00 Uhr</v>
      </c>
      <c r="H27" s="27"/>
      <c r="I27" s="27"/>
      <c r="J27" s="15">
        <f>IF(B27="AV 03 Speyer III",21,IF(B27="AC Altrip",2,IF(B27="AC Mutterstadt II",3,IF(B27="KSV Grünstadt III",20,IF(B27="TSG Hassloch",5,IF(B27="KSC 07 Schifferstadt II",6,IF(B27="AV 03 Speyer II",7,IF(B27="KSV Langen II",8,IF(B27="KG Kinds./Rod.",9,IF(B27="VFL Rodalben",10,IF(B27="TSG Kaiserslautern",11,IF(B27="AC Weisenau",12,IF(B27="ASC Zeilsheim",13,IF(B27="KSV Worms",14,IF(B27="KTH Ehrang",15,IF(B27="AC Heros Wemmetsweiler",16,IF(B27="AC Altrip II",17,IF(B27="KSV Hostenbach",18,IF(B27="KTH Ehrang II",19,)))))))))))))))))))</f>
        <v>18</v>
      </c>
      <c r="K27" s="15">
        <f>IF(D27="AV 03 Speyer III",21,IF(D27="AC Altrip",2,IF(D27="AC Mutterstadt II",3,IF(D27="KSV Grünstadt III",20,IF(D27="TSG Hassloch",5,IF(D27="KSC 07 Schifferstadt II",6,IF(D27="AV 03 Speyer II",7,IF(D27="KSV Langen II",8,IF(D27="KG Kinds./Rod.",9,IF(D27="VFL Rodalben",10,IF(D27="TSG Kaiserslautern",11,IF(D27="AC Weisenau",12,IF(D27="ASC Zeilsheim",13,IF(D27="KSV Worms",14,IF(D27="KTH Ehrang",15,IF(D27="AC Heros Wemmetsweiler",16,IF(D27="AC Altrip II",17,IF(D27="KSV Hostenbach",18,IF(D27="KTH Ehrang II",19,IF(D27="KSV Grünstadt III",20,))))))))))))))))))))</f>
        <v>0</v>
      </c>
      <c r="L27" s="79"/>
      <c r="M27" s="65" t="s">
        <v>1</v>
      </c>
      <c r="N27" s="65"/>
      <c r="O27" s="66">
        <f>IF(L27&gt;N27,2,0)</f>
        <v>0</v>
      </c>
      <c r="P27" s="67" t="s">
        <v>1</v>
      </c>
      <c r="Q27" s="80">
        <f>IF(L27&lt;N27,2,0)</f>
        <v>0</v>
      </c>
    </row>
    <row r="28" spans="1:17" x14ac:dyDescent="0.25">
      <c r="A28" s="53">
        <f>IF(B28="FTG Pfungstadt",1,IF(B28="AC Altrip",2,IF(B28="AC Mutterstadt",3,IF(B28="KSV Grünstadt II",4,IF(B28="TSG Hassloch",5,IF(B28="KSC 07 Schifferstadt II",6,IF(B28="AV 03 Speyer II",7,IF(B28="KSV Langen II",8,IF(B28="KG Kinds./Rod.",9,IF(B28="VFL Rodalben",10,IF(B28="TSG Kaiserslautern",11,IF(B28="AC Weisenau",12,IF(B28="ASC Zeilsheim",13,IF(B28="KSV Worms",14,IF(B28="KTH Ehrang",15,IF(B28="AC Heros Wemmetsweiler",16,IF(B28="AC Altrip II",17,IF(B28="KSV Hostenbach",18,))))))))))))))))))</f>
        <v>0</v>
      </c>
      <c r="B28" s="21" t="str">
        <f>Auslosung_4_LL_A!H9</f>
        <v>KG Worms/Laubenheim</v>
      </c>
      <c r="C28" s="40" t="s">
        <v>1</v>
      </c>
      <c r="D28" s="173" t="str">
        <f>Auslosung_4_LL_A!J9</f>
        <v>AC Altrip</v>
      </c>
      <c r="E28" s="174"/>
      <c r="F28" s="25" t="e">
        <f>VLOOKUP(J28,Wiegezeiten!$B$4:$E$22,3,FALSE)</f>
        <v>#N/A</v>
      </c>
      <c r="G28" s="26" t="e">
        <f>VLOOKUP(J28,Wiegezeiten!$B$4:$E$22,4,FALSE)</f>
        <v>#N/A</v>
      </c>
      <c r="H28" s="27"/>
      <c r="I28" s="27"/>
      <c r="J28" s="15">
        <f>IF(B28="AV 03 Speyer III",21,IF(B28="AC Altrip",2,IF(B28="AC Mutterstadt II",3,IF(B28="KSV Grünstadt III",20,IF(B28="TSG Hassloch",5,IF(B28="KSC 07 Schifferstadt II",6,IF(B28="AV 03 Speyer II",7,IF(B28="KSV Langen II",8,IF(B28="KG Kinds./Rod.",9,IF(B28="VFL Rodalben",10,IF(B28="TSG Kaiserslautern",11,IF(B28="AC Weisenau",12,IF(B28="ASC Zeilsheim",13,IF(B28="KSV Worms",14,IF(B28="KTH Ehrang",15,IF(B28="AC Heros Wemmetsweiler",16,IF(B28="AC Altrip II",17,IF(B28="KSV Hostenbach",18,IF(B28="KTH Ehrang II",19,)))))))))))))))))))</f>
        <v>0</v>
      </c>
      <c r="K28" s="15">
        <f>IF(D28="AV 03 Speyer III",21,IF(D28="AC Altrip",2,IF(D28="AC Mutterstadt II",3,IF(D28="KSV Grünstadt III",20,IF(D28="TSG Hassloch",5,IF(D28="KSC 07 Schifferstadt II",6,IF(D28="AV 03 Speyer II",7,IF(D28="KSV Langen II",8,IF(D28="KG Kinds./Rod.",9,IF(D28="VFL Rodalben",10,IF(D28="TSG Kaiserslautern",11,IF(D28="AC Weisenau",12,IF(D28="ASC Zeilsheim",13,IF(D28="KSV Worms",14,IF(D28="KTH Ehrang",15,IF(D28="AC Heros Wemmetsweiler",16,IF(D28="AC Altrip II",17,IF(D28="KSV Hostenbach",18,IF(D28="KTH Ehrang II",19,IF(D28="KSV Grünstadt III",20,))))))))))))))))))))</f>
        <v>2</v>
      </c>
      <c r="L28" s="81"/>
      <c r="M28" s="62" t="s">
        <v>1</v>
      </c>
      <c r="N28" s="62"/>
      <c r="O28" s="63">
        <f>IF(L28&gt;N28,2,0)</f>
        <v>0</v>
      </c>
      <c r="P28" s="64" t="s">
        <v>1</v>
      </c>
      <c r="Q28" s="82">
        <f>IF(L28&lt;N28,2,0)</f>
        <v>0</v>
      </c>
    </row>
    <row r="29" spans="1:17" ht="13.8" thickBot="1" x14ac:dyDescent="0.3">
      <c r="A29" s="15"/>
      <c r="B29" s="21">
        <f>Auslosung_4_RL!H10</f>
        <v>0</v>
      </c>
      <c r="C29" s="40" t="s">
        <v>1</v>
      </c>
      <c r="D29" s="173">
        <f>Auslosung_4_RL!J10</f>
        <v>0</v>
      </c>
      <c r="E29" s="174"/>
      <c r="F29" s="25" t="e">
        <f>VLOOKUP(J29,Wiegezeiten!$B$4:$E$22,3,FALSE)</f>
        <v>#N/A</v>
      </c>
      <c r="G29" s="26" t="e">
        <f>VLOOKUP(J29,Wiegezeiten!$B$4:$E$22,4,FALSE)</f>
        <v>#N/A</v>
      </c>
      <c r="H29" s="29"/>
      <c r="I29" s="29"/>
      <c r="J29" s="15">
        <f>IF(B29="AV 03 Speyer III",21,IF(B29="AC Altrip",2,IF(B29="AC Mutterstadt II",3,IF(B29="KSV Grünstadt III",20,IF(B29="TSG Hassloch",5,IF(B29="KSC 07 Schifferstadt II",6,IF(B29="AV 03 Speyer II",7,IF(B29="KSV Langen II",8,IF(B29="KG Kinds./Rod.",9,IF(B29="VFL Rodalben",10,IF(B29="TSG Kaiserslautern",11,IF(B29="AC Weisenau",12,IF(B29="ASC Zeilsheim",13,IF(B29="KSV Worms",14,IF(B29="KTH Ehrang",15,IF(B29="AC Heros Wemmetsweiler",16,IF(B29="AC Altrip II",17,IF(B29="KSV Hostenbach",18,IF(B29="KTH Ehrang II",19,)))))))))))))))))))</f>
        <v>0</v>
      </c>
      <c r="K29" s="15">
        <f>IF(D29="AV 03 Speyer III",21,IF(D29="AC Altrip",2,IF(D29="AC Mutterstadt II",3,IF(D29="KSV Grünstadt III",20,IF(D29="TSG Hassloch",5,IF(D29="KSC 07 Schifferstadt II",6,IF(D29="AV 03 Speyer II",7,IF(D29="KSV Langen II",8,IF(D29="KG Kinds./Rod.",9,IF(D29="VFL Rodalben",10,IF(D29="TSG Kaiserslautern",11,IF(D29="AC Weisenau",12,IF(D29="ASC Zeilsheim",13,IF(D29="KSV Worms",14,IF(D29="KTH Ehrang",15,IF(D29="AC Heros Wemmetsweiler",16,IF(D29="AC Altrip II",17,IF(D29="KSV Hostenbach",18,IF(D29="KTH Ehrang II",19,IF(D29="KSV Grünstadt III",20,))))))))))))))))))))</f>
        <v>0</v>
      </c>
      <c r="L29" s="83"/>
      <c r="M29" s="72"/>
      <c r="N29" s="72"/>
      <c r="O29" s="73"/>
      <c r="P29" s="77"/>
      <c r="Q29" s="84"/>
    </row>
    <row r="30" spans="1:17" ht="15.6" x14ac:dyDescent="0.3">
      <c r="A30" s="8" t="s">
        <v>46</v>
      </c>
      <c r="B30" s="9"/>
      <c r="C30" s="9"/>
      <c r="D30" s="10">
        <f>Auslosung_4_RL!L6</f>
        <v>44996</v>
      </c>
      <c r="E30" s="9"/>
      <c r="F30" s="32"/>
      <c r="G30" s="33"/>
      <c r="H30" s="34"/>
      <c r="I30" s="34"/>
      <c r="J30" s="19"/>
      <c r="K30" s="19"/>
      <c r="L30" s="161" t="s">
        <v>46</v>
      </c>
      <c r="M30" s="162"/>
      <c r="N30" s="162"/>
      <c r="O30" s="162"/>
      <c r="P30" s="162"/>
      <c r="Q30" s="163"/>
    </row>
    <row r="31" spans="1:17" ht="14.4" thickBot="1" x14ac:dyDescent="0.3">
      <c r="A31" s="15"/>
      <c r="B31" s="16" t="s">
        <v>35</v>
      </c>
      <c r="C31" s="17" t="s">
        <v>1</v>
      </c>
      <c r="D31" s="18" t="s">
        <v>36</v>
      </c>
      <c r="E31" s="19"/>
      <c r="F31" s="20" t="s">
        <v>37</v>
      </c>
      <c r="G31" s="20" t="s">
        <v>38</v>
      </c>
      <c r="H31" s="20" t="s">
        <v>39</v>
      </c>
      <c r="I31" s="20"/>
      <c r="J31" s="56"/>
      <c r="K31" s="56"/>
      <c r="L31" s="68"/>
      <c r="M31" s="69"/>
      <c r="N31" s="69"/>
      <c r="O31" s="70"/>
      <c r="P31" s="75"/>
      <c r="Q31" s="76"/>
    </row>
    <row r="32" spans="1:17" x14ac:dyDescent="0.25">
      <c r="A32" s="53">
        <f>IF(B32="FTG Pfungstadt",1,IF(B32="AC Altrip",2,IF(B32="AC Mutterstadt",3,IF(B32="KSV Grünstadt II",4,IF(B32="TSG Hassloch",5,IF(B32="KSC 07 Schifferstadt II",6,IF(B32="AV 03 Speyer II",7,IF(B32="KSV Langen II",8,IF(B32="KG Kinds./Rod.",9,IF(B32="VFL Rodalben",10,IF(B32="TSG Kaiserslautern",11,IF(B32="AC Weisenau",12,IF(B32="ASC Zeilsheim",13,IF(B32="KSV Worms",14,IF(B32="KTH Ehrang",15,IF(B32="AC Heros Wemmetsweiler",16,IF(B32="AC Altrip II",17,IF(B32="KSV Hostenbach",18,))))))))))))))))))</f>
        <v>2</v>
      </c>
      <c r="B32" s="35" t="str">
        <f>Auslosung_4_LL_A!L8</f>
        <v>AC Altrip</v>
      </c>
      <c r="C32" s="40" t="s">
        <v>1</v>
      </c>
      <c r="D32" s="173" t="str">
        <f>Auslosung_4_LL_A!N8</f>
        <v>KG Kindsbach/Rodalben</v>
      </c>
      <c r="E32" s="174"/>
      <c r="F32" s="25" t="str">
        <f>VLOOKUP(J32,Wiegezeiten!$B$4:$E$22,3,FALSE)</f>
        <v>18:00 Uhr</v>
      </c>
      <c r="G32" s="26" t="str">
        <f>VLOOKUP(J32,Wiegezeiten!$B$4:$E$22,4,FALSE)</f>
        <v>19:00 Uhr</v>
      </c>
      <c r="H32" s="27"/>
      <c r="I32" s="27"/>
      <c r="J32" s="15">
        <f t="shared" ref="J32:J34" si="6">IF(B32="AV 03 Speyer III",21,IF(B32="AC Altrip",2,IF(B32="AC Mutterstadt II",3,IF(B32="KSV Grünstadt III",20,IF(B32="TSG Hassloch",5,IF(B32="KSC 07 Schifferstadt II",6,IF(B32="AV 03 Speyer II",7,IF(B32="KSV Langen II",8,IF(B32="KG Kinds./Rod.",9,IF(B32="VFL Rodalben",10,IF(B32="TSG Kaiserslautern",11,IF(B32="AC Weisenau",12,IF(B32="ASC Zeilsheim",13,IF(B32="KSV Worms",14,IF(B32="KTH Ehrang",15,IF(B32="AC Heros Wemmetsweiler",16,IF(B32="AC Altrip II",17,IF(B32="KSV Hostenbach",18,IF(B32="KTH Ehrang II",19,)))))))))))))))))))</f>
        <v>2</v>
      </c>
      <c r="K32" s="15">
        <f t="shared" ref="K32:K34" si="7">IF(D32="AV 03 Speyer III",21,IF(D32="AC Altrip",2,IF(D32="AC Mutterstadt II",3,IF(D32="KSV Grünstadt III",20,IF(D32="TSG Hassloch",5,IF(D32="KSC 07 Schifferstadt II",6,IF(D32="AV 03 Speyer II",7,IF(D32="KSV Langen II",8,IF(D32="KG Kinds./Rod.",9,IF(D32="VFL Rodalben",10,IF(D32="TSG Kaiserslautern",11,IF(D32="AC Weisenau",12,IF(D32="ASC Zeilsheim",13,IF(D32="KSV Worms",14,IF(D32="KTH Ehrang",15,IF(D32="AC Heros Wemmetsweiler",16,IF(D32="AC Altrip II",17,IF(D32="KSV Hostenbach",18,IF(D32="KTH Ehrang II",19,IF(D32="KSV Grünstadt III",20,))))))))))))))))))))</f>
        <v>0</v>
      </c>
      <c r="L32" s="79"/>
      <c r="M32" s="65" t="s">
        <v>1</v>
      </c>
      <c r="N32" s="65"/>
      <c r="O32" s="66">
        <f>IF(L32&gt;N32,2,0)</f>
        <v>0</v>
      </c>
      <c r="P32" s="67" t="s">
        <v>1</v>
      </c>
      <c r="Q32" s="80">
        <f>IF(L32&lt;N32,2,0)</f>
        <v>0</v>
      </c>
    </row>
    <row r="33" spans="1:17" s="19" customFormat="1" x14ac:dyDescent="0.25">
      <c r="A33" s="53">
        <f>IF(B33="FTG Pfungstadt",1,IF(B33="AC Altrip",2,IF(B33="AC Mutterstadt",3,IF(B33="KSV Grünstadt II",4,IF(B33="TSG Hassloch",5,IF(B33="KSC 07 Schifferstadt II",6,IF(B33="AV 03 Speyer II",7,IF(B33="KSV Langen II",8,IF(B33="KG Kinds./Rod.",9,IF(B33="VFL Rodalben",10,IF(B33="TSG Kaiserslautern",11,IF(B33="AC Weisenau",12,IF(B33="ASC Zeilsheim",13,IF(B33="KSV Worms",14,IF(B33="KTH Ehrang",15,IF(B33="AC Heros Wemmetsweiler",16,IF(B33="AC Altrip II",17,IF(B33="KSV Hostenbach",18,))))))))))))))))))</f>
        <v>0</v>
      </c>
      <c r="B33" s="35" t="str">
        <f>Auslosung_4_LL_A!L9</f>
        <v>KG Worms/Laubenheim</v>
      </c>
      <c r="C33" s="40" t="s">
        <v>1</v>
      </c>
      <c r="D33" s="173" t="str">
        <f>Auslosung_4_LL_A!N9</f>
        <v>KSV Hostenbach</v>
      </c>
      <c r="E33" s="174"/>
      <c r="F33" s="25" t="e">
        <f>VLOOKUP(J33,Wiegezeiten!$B$4:$E$22,3,FALSE)</f>
        <v>#N/A</v>
      </c>
      <c r="G33" s="26" t="e">
        <f>VLOOKUP(J33,Wiegezeiten!$B$4:$E$22,4,FALSE)</f>
        <v>#N/A</v>
      </c>
      <c r="H33" s="29"/>
      <c r="I33" s="29"/>
      <c r="J33" s="15">
        <f t="shared" si="6"/>
        <v>0</v>
      </c>
      <c r="K33" s="15">
        <f t="shared" si="7"/>
        <v>18</v>
      </c>
      <c r="L33" s="81"/>
      <c r="M33" s="62" t="s">
        <v>1</v>
      </c>
      <c r="N33" s="62"/>
      <c r="O33" s="63">
        <f>IF(L33&gt;N33,2,0)</f>
        <v>0</v>
      </c>
      <c r="P33" s="64" t="s">
        <v>1</v>
      </c>
      <c r="Q33" s="82">
        <f>IF(L33&lt;N33,2,0)</f>
        <v>0</v>
      </c>
    </row>
    <row r="34" spans="1:17" ht="13.8" thickBot="1" x14ac:dyDescent="0.3">
      <c r="A34" s="15"/>
      <c r="B34" s="35">
        <f>Auslosung_4_RL!L10</f>
        <v>0</v>
      </c>
      <c r="C34" s="42" t="s">
        <v>1</v>
      </c>
      <c r="D34" s="173">
        <f>Auslosung_4_RL!N10</f>
        <v>0</v>
      </c>
      <c r="E34" s="174"/>
      <c r="F34" s="25" t="e">
        <f>VLOOKUP(J34,Wiegezeiten!$B$4:$E$22,3,FALSE)</f>
        <v>#N/A</v>
      </c>
      <c r="G34" s="26" t="e">
        <f>VLOOKUP(J34,Wiegezeiten!$B$4:$E$22,4,FALSE)</f>
        <v>#N/A</v>
      </c>
      <c r="H34" s="43"/>
      <c r="I34" s="43"/>
      <c r="J34" s="15">
        <f t="shared" si="6"/>
        <v>0</v>
      </c>
      <c r="K34" s="15">
        <f t="shared" si="7"/>
        <v>0</v>
      </c>
      <c r="L34" s="83"/>
      <c r="M34" s="72"/>
      <c r="N34" s="72"/>
      <c r="O34" s="73"/>
      <c r="P34" s="74"/>
      <c r="Q34" s="84"/>
    </row>
    <row r="35" spans="1:17" ht="15.6" x14ac:dyDescent="0.3">
      <c r="A35" s="8" t="s">
        <v>85</v>
      </c>
      <c r="B35" s="9"/>
      <c r="C35" s="9"/>
      <c r="D35" s="10">
        <v>43883</v>
      </c>
      <c r="E35" s="9"/>
      <c r="F35" s="32"/>
      <c r="G35" s="33"/>
      <c r="H35" s="34"/>
      <c r="I35" s="34"/>
      <c r="J35" s="19"/>
      <c r="K35" s="19"/>
      <c r="L35" s="161" t="s">
        <v>47</v>
      </c>
      <c r="M35" s="162"/>
      <c r="N35" s="162"/>
      <c r="O35" s="162"/>
      <c r="P35" s="162"/>
      <c r="Q35" s="163"/>
    </row>
    <row r="36" spans="1:17" ht="14.4" thickBot="1" x14ac:dyDescent="0.3">
      <c r="A36" s="15"/>
      <c r="B36" s="16" t="s">
        <v>35</v>
      </c>
      <c r="C36" s="17" t="s">
        <v>1</v>
      </c>
      <c r="D36" s="18" t="s">
        <v>36</v>
      </c>
      <c r="E36" s="19"/>
      <c r="F36" s="20" t="s">
        <v>37</v>
      </c>
      <c r="G36" s="20" t="s">
        <v>38</v>
      </c>
      <c r="H36" s="20" t="s">
        <v>39</v>
      </c>
      <c r="I36" s="20"/>
      <c r="J36" s="56"/>
      <c r="K36" s="56"/>
      <c r="L36" s="68"/>
      <c r="M36" s="69"/>
      <c r="N36" s="69"/>
      <c r="O36" s="70"/>
      <c r="P36" s="75"/>
      <c r="Q36" s="76"/>
    </row>
    <row r="37" spans="1:17" x14ac:dyDescent="0.25">
      <c r="A37" s="53">
        <f>IF(B37="FTG Pfungstadt",1,IF(B37="AC Altrip",2,IF(B37="AC Mutterstadt",3,IF(B37="KSV Grünstadt II",4,IF(B37="TSG Hassloch",5,IF(B37="KSC 07 Schifferstadt II",6,IF(B37="AV 03 Speyer II",7,IF(B37="KSV Langen II",8,IF(B37="KG Kinds./Rod.",9,IF(B37="VFL Rodalben",10,IF(B37="TSG Kaiserslautern",11,IF(B37="AC Weisenau",12,IF(B37="ASC Zeilsheim",13,IF(B37="KSV Worms",14,IF(B37="KTH Ehrang",15,IF(B37="AC Heros Wemmetsweiler",16,IF(B37="AC Altrip II",17,IF(B37="KSV Hostenbach",18,))))))))))))))))))</f>
        <v>0</v>
      </c>
      <c r="B37" s="35"/>
      <c r="C37" s="40" t="s">
        <v>1</v>
      </c>
      <c r="D37" s="173"/>
      <c r="E37" s="175"/>
      <c r="F37" s="25" t="e">
        <f>VLOOKUP(J37,Wiegezeiten!$B$4:$E$22,3,FALSE)</f>
        <v>#N/A</v>
      </c>
      <c r="G37" s="26" t="e">
        <f>VLOOKUP(J37,Wiegezeiten!$B$4:$E$22,4,FALSE)</f>
        <v>#N/A</v>
      </c>
      <c r="H37" s="27"/>
      <c r="I37" s="27"/>
      <c r="J37" s="15">
        <f t="shared" ref="J37:J39" si="8">IF(B37="AV 03 Speyer III",21,IF(B37="AC Altrip",2,IF(B37="AC Mutterstadt II",3,IF(B37="KSV Grünstadt III",20,IF(B37="TSG Hassloch",5,IF(B37="KSC 07 Schifferstadt II",6,IF(B37="AV 03 Speyer II",7,IF(B37="KSV Langen II",8,IF(B37="KG Kinds./Rod.",9,IF(B37="VFL Rodalben",10,IF(B37="TSG Kaiserslautern",11,IF(B37="AC Weisenau",12,IF(B37="ASC Zeilsheim",13,IF(B37="KSV Worms",14,IF(B37="KTH Ehrang",15,IF(B37="AC Heros Wemmetsweiler",16,IF(B37="AC Altrip II",17,IF(B37="KSV Hostenbach",18,IF(B37="KTH Ehrang II",19,)))))))))))))))))))</f>
        <v>0</v>
      </c>
      <c r="K37" s="15">
        <f t="shared" ref="K37:K39" si="9">IF(D37="AV 03 Speyer III",21,IF(D37="AC Altrip",2,IF(D37="AC Mutterstadt II",3,IF(D37="KSV Grünstadt III",20,IF(D37="TSG Hassloch",5,IF(D37="KSC 07 Schifferstadt II",6,IF(D37="AV 03 Speyer II",7,IF(D37="KSV Langen II",8,IF(D37="KG Kinds./Rod.",9,IF(D37="VFL Rodalben",10,IF(D37="TSG Kaiserslautern",11,IF(D37="AC Weisenau",12,IF(D37="ASC Zeilsheim",13,IF(D37="KSV Worms",14,IF(D37="KTH Ehrang",15,IF(D37="AC Heros Wemmetsweiler",16,IF(D37="AC Altrip II",17,IF(D37="KSV Hostenbach",18,IF(D37="KTH Ehrang II",19,IF(D37="KSV Grünstadt III",20,))))))))))))))))))))</f>
        <v>0</v>
      </c>
      <c r="L37" s="79"/>
      <c r="M37" s="65" t="s">
        <v>1</v>
      </c>
      <c r="N37" s="65"/>
      <c r="O37" s="66">
        <f>IF(L37&gt;N37,2,0)</f>
        <v>0</v>
      </c>
      <c r="P37" s="67" t="s">
        <v>1</v>
      </c>
      <c r="Q37" s="80">
        <f>IF(L37&lt;N37,2,0)</f>
        <v>0</v>
      </c>
    </row>
    <row r="38" spans="1:17" x14ac:dyDescent="0.25">
      <c r="A38" s="53">
        <f>IF(B38="FTG Pfungstadt",1,IF(B38="AC Altrip",2,IF(B38="AC Mutterstadt",3,IF(B38="KSV Grünstadt II",4,IF(B38="TSG Hassloch",5,IF(B38="KSC 07 Schifferstadt II",6,IF(B38="AV 03 Speyer II",7,IF(B38="KSV Langen II",8,IF(B38="KG Kinds./Rod.",9,IF(B38="VFL Rodalben",10,IF(B38="TSG Kaiserslautern",11,IF(B38="AC Weisenau",12,IF(B38="ASC Zeilsheim",13,IF(B38="KSV Worms",14,IF(B38="KTH Ehrang",15,IF(B38="AC Heros Wemmetsweiler",16,IF(B38="AC Altrip II",17,IF(B38="KSV Hostenbach",18,))))))))))))))))))</f>
        <v>0</v>
      </c>
      <c r="B38" s="35"/>
      <c r="C38" s="40" t="s">
        <v>1</v>
      </c>
      <c r="D38" s="173"/>
      <c r="E38" s="175"/>
      <c r="F38" s="25" t="e">
        <f>VLOOKUP(J38,Wiegezeiten!$B$4:$E$22,3,FALSE)</f>
        <v>#N/A</v>
      </c>
      <c r="G38" s="26" t="e">
        <f>VLOOKUP(J38,Wiegezeiten!$B$4:$E$22,4,FALSE)</f>
        <v>#N/A</v>
      </c>
      <c r="H38" s="27"/>
      <c r="I38" s="27"/>
      <c r="J38" s="15">
        <f t="shared" si="8"/>
        <v>0</v>
      </c>
      <c r="K38" s="15">
        <f t="shared" si="9"/>
        <v>0</v>
      </c>
      <c r="L38" s="81"/>
      <c r="M38" s="62" t="s">
        <v>1</v>
      </c>
      <c r="N38" s="62"/>
      <c r="O38" s="63">
        <f>IF(L38&gt;N38,2,0)</f>
        <v>0</v>
      </c>
      <c r="P38" s="64" t="s">
        <v>1</v>
      </c>
      <c r="Q38" s="82">
        <f>IF(L38&lt;N38,2,0)</f>
        <v>0</v>
      </c>
    </row>
    <row r="39" spans="1:17" s="19" customFormat="1" ht="13.8" thickBot="1" x14ac:dyDescent="0.3">
      <c r="A39" s="15"/>
      <c r="B39" s="35"/>
      <c r="C39" s="40" t="s">
        <v>1</v>
      </c>
      <c r="D39" s="173"/>
      <c r="E39" s="175"/>
      <c r="F39" s="25" t="e">
        <f>VLOOKUP(J39,Wiegezeiten!$B$4:$E$22,3,FALSE)</f>
        <v>#N/A</v>
      </c>
      <c r="G39" s="26" t="e">
        <f>VLOOKUP(J39,Wiegezeiten!$B$4:$E$22,4,FALSE)</f>
        <v>#N/A</v>
      </c>
      <c r="H39" s="29"/>
      <c r="I39" s="29"/>
      <c r="J39" s="15">
        <f t="shared" si="8"/>
        <v>0</v>
      </c>
      <c r="K39" s="15">
        <f t="shared" si="9"/>
        <v>0</v>
      </c>
      <c r="L39" s="83"/>
      <c r="M39" s="72"/>
      <c r="N39" s="72"/>
      <c r="O39" s="73"/>
      <c r="P39" s="74"/>
      <c r="Q39" s="84"/>
    </row>
    <row r="40" spans="1:17" ht="15.6" x14ac:dyDescent="0.3">
      <c r="A40" s="8" t="s">
        <v>86</v>
      </c>
      <c r="B40" s="9"/>
      <c r="C40" s="9"/>
      <c r="D40" s="10">
        <v>43911</v>
      </c>
      <c r="E40" s="9"/>
      <c r="F40" s="32"/>
      <c r="G40" s="33"/>
      <c r="H40" s="34"/>
      <c r="I40" s="34"/>
      <c r="J40" s="19"/>
      <c r="K40" s="19"/>
      <c r="L40" s="161" t="s">
        <v>48</v>
      </c>
      <c r="M40" s="162"/>
      <c r="N40" s="162"/>
      <c r="O40" s="162"/>
      <c r="P40" s="162"/>
      <c r="Q40" s="163"/>
    </row>
    <row r="41" spans="1:17" ht="14.4" thickBot="1" x14ac:dyDescent="0.3">
      <c r="A41" s="15"/>
      <c r="B41" s="16" t="s">
        <v>35</v>
      </c>
      <c r="C41" s="17" t="s">
        <v>1</v>
      </c>
      <c r="D41" s="18" t="s">
        <v>36</v>
      </c>
      <c r="E41" s="19"/>
      <c r="F41" s="20" t="s">
        <v>37</v>
      </c>
      <c r="G41" s="20" t="s">
        <v>38</v>
      </c>
      <c r="H41" s="20" t="s">
        <v>39</v>
      </c>
      <c r="I41" s="20"/>
      <c r="J41" s="56"/>
      <c r="K41" s="56"/>
      <c r="L41" s="68"/>
      <c r="M41" s="69"/>
      <c r="N41" s="69"/>
      <c r="O41" s="70"/>
      <c r="P41" s="75"/>
      <c r="Q41" s="76"/>
    </row>
    <row r="42" spans="1:17" s="19" customFormat="1" x14ac:dyDescent="0.25">
      <c r="A42" s="53">
        <f>IF(B42="FTG Pfungstadt",1,IF(B42="AC Altrip",2,IF(B42="AC Mutterstadt",3,IF(B42="KSV Grünstadt II",4,IF(B42="TSG Hassloch",5,IF(B42="KSC 07 Schifferstadt II",6,IF(B42="AV 03 Speyer II",7,IF(B42="KSV Langen II",8,IF(B42="KG Kinds./Rod.",9,IF(B42="VFL Rodalben",10,IF(B42="TSG Kaiserslautern",11,IF(B42="AC Weisenau",12,IF(B42="ASC Zeilsheim",13,IF(B42="KSV Worms",14,IF(B42="KTH Ehrang",15,IF(B42="AC Heros Wemmetsweiler",16,IF(B42="AC Altrip II",17,IF(B42="KSV Hostenbach",18,))))))))))))))))))</f>
        <v>0</v>
      </c>
      <c r="B42" s="21"/>
      <c r="C42" s="40"/>
      <c r="D42" s="176"/>
      <c r="E42" s="177"/>
      <c r="F42" s="25" t="e">
        <f>VLOOKUP(J42,Wiegezeiten!$B$4:$E$22,3,FALSE)</f>
        <v>#N/A</v>
      </c>
      <c r="G42" s="26" t="e">
        <f>VLOOKUP(J42,Wiegezeiten!$B$4:$E$22,4,FALSE)</f>
        <v>#N/A</v>
      </c>
      <c r="H42" s="29"/>
      <c r="I42" s="29"/>
      <c r="J42" s="15">
        <f t="shared" ref="J42:J44" si="10">IF(B42="AV 03 Speyer III",21,IF(B42="AC Altrip",2,IF(B42="AC Mutterstadt II",3,IF(B42="KSV Grünstadt III",20,IF(B42="TSG Hassloch",5,IF(B42="KSC 07 Schifferstadt II",6,IF(B42="AV 03 Speyer II",7,IF(B42="KSV Langen II",8,IF(B42="KG Kinds./Rod.",9,IF(B42="VFL Rodalben",10,IF(B42="TSG Kaiserslautern",11,IF(B42="AC Weisenau",12,IF(B42="ASC Zeilsheim",13,IF(B42="KSV Worms",14,IF(B42="KTH Ehrang",15,IF(B42="AC Heros Wemmetsweiler",16,IF(B42="AC Altrip II",17,IF(B42="KSV Hostenbach",18,IF(B42="KTH Ehrang II",19,)))))))))))))))))))</f>
        <v>0</v>
      </c>
      <c r="K42" s="15">
        <f t="shared" ref="K42:K44" si="11">IF(D42="AV 03 Speyer III",21,IF(D42="AC Altrip",2,IF(D42="AC Mutterstadt II",3,IF(D42="KSV Grünstadt III",20,IF(D42="TSG Hassloch",5,IF(D42="KSC 07 Schifferstadt II",6,IF(D42="AV 03 Speyer II",7,IF(D42="KSV Langen II",8,IF(D42="KG Kinds./Rod.",9,IF(D42="VFL Rodalben",10,IF(D42="TSG Kaiserslautern",11,IF(D42="AC Weisenau",12,IF(D42="ASC Zeilsheim",13,IF(D42="KSV Worms",14,IF(D42="KTH Ehrang",15,IF(D42="AC Heros Wemmetsweiler",16,IF(D42="AC Altrip II",17,IF(D42="KSV Hostenbach",18,IF(D42="KTH Ehrang II",19,IF(D42="KSV Grünstadt III",20,))))))))))))))))))))</f>
        <v>0</v>
      </c>
      <c r="L42" s="79"/>
      <c r="M42" s="65" t="s">
        <v>1</v>
      </c>
      <c r="N42" s="65"/>
      <c r="O42" s="66">
        <f>IF(L42&gt;N42,2,0)</f>
        <v>0</v>
      </c>
      <c r="P42" s="67" t="s">
        <v>1</v>
      </c>
      <c r="Q42" s="80">
        <f>IF(L42&lt;N42,2,0)</f>
        <v>0</v>
      </c>
    </row>
    <row r="43" spans="1:17" x14ac:dyDescent="0.25">
      <c r="A43" s="53">
        <f>IF(B43="FTG Pfungstadt",1,IF(B43="AC Altrip",2,IF(B43="AC Mutterstadt",3,IF(B43="KSV Grünstadt II",4,IF(B43="TSG Hassloch",5,IF(B43="KSC 07 Schifferstadt II",6,IF(B43="AV 03 Speyer II",7,IF(B43="KSV Langen II",8,IF(B43="KG Kinds./Rod.",9,IF(B43="VFL Rodalben",10,IF(B43="TSG Kaiserslautern",11,IF(B43="AC Weisenau",12,IF(B43="ASC Zeilsheim",13,IF(B43="KSV Worms",14,IF(B43="KTH Ehrang",15,IF(B43="AC Heros Wemmetsweiler",16,IF(B43="AC Altrip II",17,IF(B43="KSV Hostenbach",18,))))))))))))))))))</f>
        <v>0</v>
      </c>
      <c r="B43" s="21"/>
      <c r="C43" s="40"/>
      <c r="D43" s="176"/>
      <c r="E43" s="177"/>
      <c r="F43" s="25" t="e">
        <f>VLOOKUP(J43,Wiegezeiten!$B$4:$E$22,3,FALSE)</f>
        <v>#N/A</v>
      </c>
      <c r="G43" s="26" t="e">
        <f>VLOOKUP(J43,Wiegezeiten!$B$4:$E$22,4,FALSE)</f>
        <v>#N/A</v>
      </c>
      <c r="H43" s="27"/>
      <c r="I43" s="27"/>
      <c r="J43" s="15">
        <f t="shared" si="10"/>
        <v>0</v>
      </c>
      <c r="K43" s="15">
        <f t="shared" si="11"/>
        <v>0</v>
      </c>
      <c r="L43" s="81"/>
      <c r="M43" s="62" t="s">
        <v>1</v>
      </c>
      <c r="N43" s="62"/>
      <c r="O43" s="63">
        <f>IF(L43&gt;N43,2,0)</f>
        <v>0</v>
      </c>
      <c r="P43" s="64" t="s">
        <v>1</v>
      </c>
      <c r="Q43" s="82">
        <f>IF(L43&lt;N43,2,0)</f>
        <v>0</v>
      </c>
    </row>
    <row r="44" spans="1:17" x14ac:dyDescent="0.25">
      <c r="A44" s="15"/>
      <c r="B44" s="21"/>
      <c r="C44" s="40"/>
      <c r="D44" s="176"/>
      <c r="E44" s="177"/>
      <c r="F44" s="25" t="e">
        <f>VLOOKUP(J44,Wiegezeiten!$B$4:$E$22,3,FALSE)</f>
        <v>#N/A</v>
      </c>
      <c r="G44" s="26" t="e">
        <f>VLOOKUP(J44,Wiegezeiten!$B$4:$E$22,4,FALSE)</f>
        <v>#N/A</v>
      </c>
      <c r="H44" s="27"/>
      <c r="I44" s="27"/>
      <c r="J44" s="15">
        <f t="shared" si="10"/>
        <v>0</v>
      </c>
      <c r="K44" s="15">
        <f t="shared" si="11"/>
        <v>0</v>
      </c>
      <c r="L44" s="83"/>
      <c r="M44" s="72"/>
      <c r="N44" s="72"/>
      <c r="O44" s="73"/>
      <c r="P44" s="74"/>
      <c r="Q44" s="84"/>
    </row>
    <row r="45" spans="1:17" ht="15.6" hidden="1" x14ac:dyDescent="0.3">
      <c r="A45" s="8" t="s">
        <v>49</v>
      </c>
      <c r="B45" s="9"/>
      <c r="C45" s="9"/>
      <c r="D45" s="10"/>
      <c r="E45" s="9"/>
      <c r="F45" s="32"/>
      <c r="G45" s="33"/>
      <c r="H45" s="34"/>
      <c r="I45" s="34"/>
      <c r="J45" s="19"/>
      <c r="K45" s="19"/>
      <c r="L45" s="161" t="s">
        <v>49</v>
      </c>
      <c r="M45" s="162"/>
      <c r="N45" s="162"/>
      <c r="O45" s="162"/>
      <c r="P45" s="162"/>
      <c r="Q45" s="163"/>
    </row>
    <row r="46" spans="1:17" ht="14.4" hidden="1" thickBot="1" x14ac:dyDescent="0.3">
      <c r="A46" s="15"/>
      <c r="B46" s="16" t="s">
        <v>35</v>
      </c>
      <c r="C46" s="17" t="s">
        <v>1</v>
      </c>
      <c r="D46" s="18" t="s">
        <v>36</v>
      </c>
      <c r="E46" s="19"/>
      <c r="F46" s="20" t="s">
        <v>37</v>
      </c>
      <c r="G46" s="20" t="s">
        <v>38</v>
      </c>
      <c r="H46" s="20" t="s">
        <v>39</v>
      </c>
      <c r="I46" s="20"/>
      <c r="J46" s="56"/>
      <c r="K46" s="56"/>
      <c r="L46" s="68"/>
      <c r="M46" s="69"/>
      <c r="N46" s="69"/>
      <c r="O46" s="70"/>
      <c r="P46" s="75"/>
      <c r="Q46" s="76"/>
    </row>
    <row r="47" spans="1:17" hidden="1" x14ac:dyDescent="0.25">
      <c r="A47" s="53">
        <f>IF(B47="FTG Pfungstadt",1,IF(B47="AC Altrip",2,IF(B47="AC Mutterstadt",3,IF(B47="KSV Grünstadt II",4,IF(B47="TSG Hassloch",5,IF(B47="KSC 07 Schifferstadt II",6,IF(B47="AV 03 Speyer II",7,IF(B47="KSV Langen II",8,IF(B47="KG Kinds./Rod.",9,IF(B47="VFL Rodalben",10,IF(B47="TSG Kaiserslautern",11,IF(B47="AC Weisenau",12,IF(B47="ASC Zeilsheim",13,IF(B47="KSV Worms",14,IF(B47="KTH Ehrang",15,IF(B47="AC Heros Wemmetsweiler",16,IF(B47="AC Altrip II",17,IF(B47="KSV Hostenbach",18,))))))))))))))))))</f>
        <v>0</v>
      </c>
      <c r="B47" s="35"/>
      <c r="C47" s="40"/>
      <c r="D47" s="173"/>
      <c r="E47" s="174"/>
      <c r="F47" s="25" t="e">
        <f>VLOOKUP(J47,Wiegezeiten!$B$4:$E$22,3,FALSE)</f>
        <v>#N/A</v>
      </c>
      <c r="G47" s="26" t="e">
        <f>VLOOKUP(J47,Wiegezeiten!$B$4:$E$22,4,FALSE)</f>
        <v>#N/A</v>
      </c>
      <c r="H47" s="27"/>
      <c r="I47" s="27"/>
      <c r="J47" s="15">
        <f t="shared" ref="J47:J49" si="12">IF(B47="AV 03 Speyer III",21,IF(B47="AC Altrip",2,IF(B47="AC Mutterstadt II",3,IF(B47="KSV Grünstadt III",20,IF(B47="TSG Hassloch",5,IF(B47="KSC 07 Schifferstadt II",6,IF(B47="AV 03 Speyer II",7,IF(B47="KSV Langen II",8,IF(B47="KG Kinds./Rod.",9,IF(B47="VFL Rodalben",10,IF(B47="TSG Kaiserslautern",11,IF(B47="AC Weisenau",12,IF(B47="ASC Zeilsheim",13,IF(B47="KSV Worms",14,IF(B47="KTH Ehrang",15,IF(B47="AC Heros Wemmetsweiler",16,IF(B47="AC Altrip II",17,IF(B47="KSV Hostenbach",18,IF(B47="KTH Ehrang II",19,)))))))))))))))))))</f>
        <v>0</v>
      </c>
      <c r="K47" s="15">
        <f t="shared" ref="K47:K49" si="13">IF(D47="AV 03 Speyer III",21,IF(D47="AC Altrip",2,IF(D47="AC Mutterstadt II",3,IF(D47="KSV Grünstadt III",20,IF(D47="TSG Hassloch",5,IF(D47="KSC 07 Schifferstadt II",6,IF(D47="AV 03 Speyer II",7,IF(D47="KSV Langen II",8,IF(D47="KG Kinds./Rod.",9,IF(D47="VFL Rodalben",10,IF(D47="TSG Kaiserslautern",11,IF(D47="AC Weisenau",12,IF(D47="ASC Zeilsheim",13,IF(D47="KSV Worms",14,IF(D47="KTH Ehrang",15,IF(D47="AC Heros Wemmetsweiler",16,IF(D47="AC Altrip II",17,IF(D47="KSV Hostenbach",18,IF(D47="KTH Ehrang II",19,IF(D47="KSV Grünstadt III",20,))))))))))))))))))))</f>
        <v>0</v>
      </c>
      <c r="L47" s="79"/>
      <c r="M47" s="65" t="s">
        <v>1</v>
      </c>
      <c r="N47" s="65"/>
      <c r="O47" s="66">
        <f>IF(L47&gt;N47,2,0)</f>
        <v>0</v>
      </c>
      <c r="P47" s="67" t="s">
        <v>1</v>
      </c>
      <c r="Q47" s="80">
        <f>IF(L47&lt;N47,2,0)</f>
        <v>0</v>
      </c>
    </row>
    <row r="48" spans="1:17" s="19" customFormat="1" hidden="1" x14ac:dyDescent="0.25">
      <c r="A48" s="53">
        <f>IF(B48="FTG Pfungstadt",1,IF(B48="AC Altrip",2,IF(B48="AC Mutterstadt",3,IF(B48="KSV Grünstadt II",4,IF(B48="TSG Hassloch",5,IF(B48="KSC 07 Schifferstadt II",6,IF(B48="AV 03 Speyer II",7,IF(B48="KSV Langen II",8,IF(B48="KG Kinds./Rod.",9,IF(B48="VFL Rodalben",10,IF(B48="TSG Kaiserslautern",11,IF(B48="AC Weisenau",12,IF(B48="ASC Zeilsheim",13,IF(B48="KSV Worms",14,IF(B48="KTH Ehrang",15,IF(B48="AC Heros Wemmetsweiler",16,IF(B48="AC Altrip II",17,IF(B48="KSV Hostenbach",18,))))))))))))))))))</f>
        <v>0</v>
      </c>
      <c r="B48" s="35"/>
      <c r="C48" s="40"/>
      <c r="D48" s="173"/>
      <c r="E48" s="174"/>
      <c r="F48" s="25" t="e">
        <f>VLOOKUP(J48,Wiegezeiten!$B$4:$E$22,3,FALSE)</f>
        <v>#N/A</v>
      </c>
      <c r="G48" s="26" t="e">
        <f>VLOOKUP(J48,Wiegezeiten!$B$4:$E$22,4,FALSE)</f>
        <v>#N/A</v>
      </c>
      <c r="H48" s="29"/>
      <c r="I48" s="29"/>
      <c r="J48" s="15">
        <f t="shared" si="12"/>
        <v>0</v>
      </c>
      <c r="K48" s="15">
        <f t="shared" si="13"/>
        <v>0</v>
      </c>
      <c r="L48" s="81"/>
      <c r="M48" s="62" t="s">
        <v>1</v>
      </c>
      <c r="N48" s="62"/>
      <c r="O48" s="63">
        <f>IF(L48&gt;N48,2,0)</f>
        <v>0</v>
      </c>
      <c r="P48" s="64" t="s">
        <v>1</v>
      </c>
      <c r="Q48" s="82">
        <f>IF(L48&lt;N48,2,0)</f>
        <v>0</v>
      </c>
    </row>
    <row r="49" spans="1:17" ht="13.8" hidden="1" thickBot="1" x14ac:dyDescent="0.3">
      <c r="A49" s="15"/>
      <c r="B49" s="35"/>
      <c r="C49" s="40"/>
      <c r="D49" s="173"/>
      <c r="E49" s="174"/>
      <c r="F49" s="25" t="e">
        <f>VLOOKUP(J49,Wiegezeiten!$B$4:$E$22,3,FALSE)</f>
        <v>#N/A</v>
      </c>
      <c r="G49" s="26" t="e">
        <f>VLOOKUP(J49,Wiegezeiten!$B$4:$E$22,4,FALSE)</f>
        <v>#N/A</v>
      </c>
      <c r="H49" s="27"/>
      <c r="I49" s="27"/>
      <c r="J49" s="15">
        <f t="shared" si="12"/>
        <v>0</v>
      </c>
      <c r="K49" s="15">
        <f t="shared" si="13"/>
        <v>0</v>
      </c>
      <c r="L49" s="83"/>
      <c r="M49" s="72"/>
      <c r="N49" s="72"/>
      <c r="O49" s="73"/>
      <c r="P49" s="74"/>
      <c r="Q49" s="84"/>
    </row>
    <row r="50" spans="1:17" ht="15.6" hidden="1" x14ac:dyDescent="0.3">
      <c r="A50" s="8" t="s">
        <v>50</v>
      </c>
      <c r="B50" s="9"/>
      <c r="C50" s="9"/>
      <c r="D50" s="10"/>
      <c r="E50" s="9"/>
      <c r="F50" s="32"/>
      <c r="G50" s="33"/>
      <c r="H50" s="34"/>
      <c r="I50" s="34"/>
      <c r="J50" s="19"/>
      <c r="K50" s="19"/>
      <c r="L50" s="161" t="s">
        <v>50</v>
      </c>
      <c r="M50" s="162"/>
      <c r="N50" s="162"/>
      <c r="O50" s="162"/>
      <c r="P50" s="162"/>
      <c r="Q50" s="163"/>
    </row>
    <row r="51" spans="1:17" ht="14.4" hidden="1" thickBot="1" x14ac:dyDescent="0.3">
      <c r="A51" s="15"/>
      <c r="B51" s="16" t="s">
        <v>35</v>
      </c>
      <c r="C51" s="17" t="s">
        <v>1</v>
      </c>
      <c r="D51" s="18" t="s">
        <v>36</v>
      </c>
      <c r="E51" s="19"/>
      <c r="F51" s="20" t="s">
        <v>37</v>
      </c>
      <c r="G51" s="20" t="s">
        <v>38</v>
      </c>
      <c r="H51" s="20" t="s">
        <v>39</v>
      </c>
      <c r="I51" s="20" t="s">
        <v>39</v>
      </c>
      <c r="J51" s="56"/>
      <c r="K51" s="56"/>
      <c r="L51" s="68"/>
      <c r="M51" s="69"/>
      <c r="N51" s="69"/>
      <c r="O51" s="70"/>
      <c r="P51" s="78"/>
      <c r="Q51" s="76"/>
    </row>
    <row r="52" spans="1:17" hidden="1" x14ac:dyDescent="0.25">
      <c r="A52" s="53">
        <f>IF(B52="FTG Pfungstadt",1,IF(B52="AC Altrip",2,IF(B52="AC Mutterstadt",3,IF(B52="KSV Grünstadt II",4,IF(B52="TSG Hassloch",5,IF(B52="KSC 07 Schifferstadt II",6,IF(B52="AV 03 Speyer II",7,IF(B52="KSV Langen II",8,IF(B52="KG Kinds./Rod.",9,IF(B52="VFL Rodalben",10,IF(B52="TSG Kaiserslautern",11,IF(B52="AC Weisenau",12,IF(B52="ASC Zeilsheim",13,IF(B52="KSV Worms",14,IF(B52="KTH Ehrang",15,IF(B52="AC Heros Wemmetsweiler",16,IF(B52="AC Altrip II",17,IF(B52="KSV Hostenbach",18,))))))))))))))))))</f>
        <v>0</v>
      </c>
      <c r="B52" s="35"/>
      <c r="C52" s="40"/>
      <c r="D52" s="173"/>
      <c r="E52" s="174"/>
      <c r="F52" s="25" t="e">
        <f>VLOOKUP(J52,Wiegezeiten!$B$4:$E$22,3,FALSE)</f>
        <v>#N/A</v>
      </c>
      <c r="G52" s="26" t="e">
        <f>VLOOKUP(J52,Wiegezeiten!$B$4:$E$22,4,FALSE)</f>
        <v>#N/A</v>
      </c>
      <c r="H52" s="27"/>
      <c r="I52" s="27"/>
      <c r="J52" s="15">
        <f t="shared" ref="J52:J54" si="14">IF(B52="AV 03 Speyer III",21,IF(B52="AC Altrip",2,IF(B52="AC Mutterstadt II",3,IF(B52="KSV Grünstadt III",20,IF(B52="TSG Hassloch",5,IF(B52="KSC 07 Schifferstadt II",6,IF(B52="AV 03 Speyer II",7,IF(B52="KSV Langen II",8,IF(B52="KG Kinds./Rod.",9,IF(B52="VFL Rodalben",10,IF(B52="TSG Kaiserslautern",11,IF(B52="AC Weisenau",12,IF(B52="ASC Zeilsheim",13,IF(B52="KSV Worms",14,IF(B52="KTH Ehrang",15,IF(B52="AC Heros Wemmetsweiler",16,IF(B52="AC Altrip II",17,IF(B52="KSV Hostenbach",18,IF(B52="KTH Ehrang II",19,)))))))))))))))))))</f>
        <v>0</v>
      </c>
      <c r="K52" s="15">
        <f t="shared" ref="K52:K54" si="15">IF(D52="AV 03 Speyer III",21,IF(D52="AC Altrip",2,IF(D52="AC Mutterstadt II",3,IF(D52="KSV Grünstadt III",20,IF(D52="TSG Hassloch",5,IF(D52="KSC 07 Schifferstadt II",6,IF(D52="AV 03 Speyer II",7,IF(D52="KSV Langen II",8,IF(D52="KG Kinds./Rod.",9,IF(D52="VFL Rodalben",10,IF(D52="TSG Kaiserslautern",11,IF(D52="AC Weisenau",12,IF(D52="ASC Zeilsheim",13,IF(D52="KSV Worms",14,IF(D52="KTH Ehrang",15,IF(D52="AC Heros Wemmetsweiler",16,IF(D52="AC Altrip II",17,IF(D52="KSV Hostenbach",18,IF(D52="KTH Ehrang II",19,IF(D52="KSV Grünstadt III",20,))))))))))))))))))))</f>
        <v>0</v>
      </c>
      <c r="L52" s="79"/>
      <c r="M52" s="65" t="s">
        <v>1</v>
      </c>
      <c r="N52" s="65"/>
      <c r="O52" s="66">
        <f>IF(L52&gt;N52,2,0)</f>
        <v>0</v>
      </c>
      <c r="P52" s="67" t="s">
        <v>1</v>
      </c>
      <c r="Q52" s="80">
        <f>IF(L52&lt;N52,2,0)</f>
        <v>0</v>
      </c>
    </row>
    <row r="53" spans="1:17" hidden="1" x14ac:dyDescent="0.25">
      <c r="A53" s="53">
        <f>IF(B53="FTG Pfungstadt",1,IF(B53="AC Altrip",2,IF(B53="AC Mutterstadt",3,IF(B53="KSV Grünstadt II",4,IF(B53="TSG Hassloch",5,IF(B53="KSC 07 Schifferstadt II",6,IF(B53="AV 03 Speyer II",7,IF(B53="KSV Langen II",8,IF(B53="KG Kinds./Rod.",9,IF(B53="VFL Rodalben",10,IF(B53="TSG Kaiserslautern",11,IF(B53="AC Weisenau",12,IF(B53="ASC Zeilsheim",13,IF(B53="KSV Worms",14,IF(B53="KTH Ehrang",15,IF(B53="AC Heros Wemmetsweiler",16,IF(B53="AC Altrip II",17,IF(B53="KSV Hostenbach",18,))))))))))))))))))</f>
        <v>0</v>
      </c>
      <c r="B53" s="35"/>
      <c r="C53" s="40"/>
      <c r="D53" s="173"/>
      <c r="E53" s="174"/>
      <c r="F53" s="25" t="e">
        <f>VLOOKUP(J53,Wiegezeiten!$B$4:$E$22,3,FALSE)</f>
        <v>#N/A</v>
      </c>
      <c r="G53" s="26" t="e">
        <f>VLOOKUP(J53,Wiegezeiten!$B$4:$E$22,4,FALSE)</f>
        <v>#N/A</v>
      </c>
      <c r="H53" s="27"/>
      <c r="I53" s="27"/>
      <c r="J53" s="15">
        <f t="shared" si="14"/>
        <v>0</v>
      </c>
      <c r="K53" s="15">
        <f t="shared" si="15"/>
        <v>0</v>
      </c>
      <c r="L53" s="81"/>
      <c r="M53" s="62" t="s">
        <v>1</v>
      </c>
      <c r="N53" s="62"/>
      <c r="O53" s="63">
        <f>IF(L53&gt;N53,2,0)</f>
        <v>0</v>
      </c>
      <c r="P53" s="64" t="s">
        <v>1</v>
      </c>
      <c r="Q53" s="82">
        <f>IF(L53&lt;N53,2,0)</f>
        <v>0</v>
      </c>
    </row>
    <row r="54" spans="1:17" s="19" customFormat="1" ht="13.8" hidden="1" thickBot="1" x14ac:dyDescent="0.3">
      <c r="A54" s="39"/>
      <c r="B54" s="35"/>
      <c r="C54" s="40"/>
      <c r="D54" s="173"/>
      <c r="E54" s="174"/>
      <c r="F54" s="25" t="e">
        <f>VLOOKUP(J54,Wiegezeiten!$B$4:$E$22,3,FALSE)</f>
        <v>#N/A</v>
      </c>
      <c r="G54" s="26" t="e">
        <f>VLOOKUP(J54,Wiegezeiten!$B$4:$E$22,4,FALSE)</f>
        <v>#N/A</v>
      </c>
      <c r="H54" s="29"/>
      <c r="I54" s="29"/>
      <c r="J54" s="15">
        <f t="shared" si="14"/>
        <v>0</v>
      </c>
      <c r="K54" s="15">
        <f t="shared" si="15"/>
        <v>0</v>
      </c>
      <c r="L54" s="68"/>
      <c r="M54" s="69"/>
      <c r="N54" s="69"/>
      <c r="O54" s="70"/>
      <c r="P54" s="78"/>
      <c r="Q54" s="76"/>
    </row>
    <row r="58" spans="1:17" hidden="1" x14ac:dyDescent="0.25">
      <c r="I58" s="19" t="s">
        <v>58</v>
      </c>
      <c r="J58" s="19"/>
      <c r="K58" s="19"/>
      <c r="L58" s="159" t="s">
        <v>67</v>
      </c>
      <c r="M58" s="159"/>
      <c r="N58" s="159"/>
      <c r="O58" s="159" t="s">
        <v>66</v>
      </c>
      <c r="P58" s="160"/>
      <c r="Q58" s="160"/>
    </row>
    <row r="59" spans="1:17" hidden="1" x14ac:dyDescent="0.25">
      <c r="I59" s="19"/>
      <c r="J59" s="19"/>
      <c r="K59" s="19"/>
      <c r="L59" s="60">
        <f>SUMIF($J$7:$J$53,4,$L$7:$L$53)+SUMIF($K$7:$K$53,4,$N$7:$N$53)</f>
        <v>0</v>
      </c>
      <c r="M59" s="60" t="s">
        <v>1</v>
      </c>
      <c r="N59" s="60">
        <f>SUMIF($J$7:$J$53,4,$N$7:$N$53)+SUMIF($K$7:$K$53,4,$L$7:$L$53)</f>
        <v>0</v>
      </c>
      <c r="O59" s="60">
        <f>SUMIF($J$7:$J$53,4,$O$7:$O$53)+SUMIF($K$7:$K$53,4,$Q$7:$Q$53)</f>
        <v>0</v>
      </c>
      <c r="P59" s="60" t="s">
        <v>1</v>
      </c>
      <c r="Q59" s="60">
        <f>SUMIF($J$7:$J$53,4,$Q$7:$Q$53)+SUMIF($K$7:$K$53,4,$O$7:$O$53)</f>
        <v>0</v>
      </c>
    </row>
    <row r="60" spans="1:17" hidden="1" x14ac:dyDescent="0.25">
      <c r="I60" s="19"/>
      <c r="J60" s="19"/>
      <c r="K60" s="19"/>
      <c r="L60" s="60">
        <f>SUMIF($J$7:$J$53,14,$L$7:$L$53)+SUMIF($K$7:$K$53,14,$N$7:$N$53)</f>
        <v>0</v>
      </c>
      <c r="M60" s="60" t="s">
        <v>1</v>
      </c>
      <c r="N60" s="60">
        <f>SUMIF($J$7:$J$53,14,$N$7:$N$53)+SUMIF($K$7:$K$53,5,$L$7:$L$53)</f>
        <v>0</v>
      </c>
      <c r="O60" s="60">
        <f>SUMIF($J$7:$J$53,14,$O$7:$O$53)+SUMIF($K$7:$K$53,5,$Q$7:$Q$53)</f>
        <v>0</v>
      </c>
      <c r="P60" s="60" t="s">
        <v>1</v>
      </c>
      <c r="Q60" s="60">
        <f>SUMIF($J$7:$J$53,14,$Q$7:$Q$53)+SUMIF($K$7:$K$53,14,$O$7:$O$53)</f>
        <v>0</v>
      </c>
    </row>
    <row r="61" spans="1:17" hidden="1" x14ac:dyDescent="0.25">
      <c r="I61" s="19"/>
      <c r="J61" s="19"/>
      <c r="K61" s="19"/>
      <c r="L61" s="60">
        <f>SUMIF($J$7:$J$53,11,$L$7:$L$53)+SUMIF($K$7:$K$53,11,$N$7:$N$53)</f>
        <v>0</v>
      </c>
      <c r="M61" s="60" t="s">
        <v>1</v>
      </c>
      <c r="N61" s="60">
        <f>SUMIF($J$7:$J$53,11,$N$7:$N$53)+SUMIF($K$7:$K$53,11,$L$7:$L$53)</f>
        <v>0</v>
      </c>
      <c r="O61" s="60">
        <f>SUMIF($J$7:$J$53,11,$O$7:$O$53)+SUMIF($K$7:$K$53,11,$Q$7:$Q$53)</f>
        <v>0</v>
      </c>
      <c r="P61" s="60" t="s">
        <v>1</v>
      </c>
      <c r="Q61" s="60">
        <f>SUMIF($J$7:$J$53,11,$Q$7:$Q$53)+SUMIF($K$7:$K$53,11,$O$7:$O$53)</f>
        <v>0</v>
      </c>
    </row>
    <row r="62" spans="1:17" hidden="1" x14ac:dyDescent="0.25">
      <c r="I62" s="19"/>
      <c r="J62" s="19"/>
      <c r="K62" s="19"/>
      <c r="L62" s="60">
        <f>SUMIF($J$7:$J$53,17,$L$7:$L$53)+SUMIF($K$7:$K$53,17,$N$7:$N$53)</f>
        <v>0</v>
      </c>
      <c r="M62" s="60" t="s">
        <v>1</v>
      </c>
      <c r="N62" s="60">
        <f>SUMIF($J$7:$J$53,17,$N$7:$N$53)+SUMIF($K$7:$K$53,17,$L$7:$L$53)</f>
        <v>0</v>
      </c>
      <c r="O62" s="60">
        <f>SUMIF($J$7:$J$53,17,$O$7:$O$53)+SUMIF($K$7:$K$53,17,$Q$7:$Q$53)</f>
        <v>0</v>
      </c>
      <c r="P62" s="60" t="s">
        <v>1</v>
      </c>
      <c r="Q62" s="60">
        <f>SUMIF($J$7:$J$53,17,$Q$7:$Q$53)+SUMIF($K$7:$K$53,17,$O$7:$O$53)</f>
        <v>0</v>
      </c>
    </row>
    <row r="63" spans="1:17" hidden="1" x14ac:dyDescent="0.25">
      <c r="I63" s="19"/>
      <c r="J63" s="19"/>
      <c r="K63" s="19"/>
      <c r="L63" s="60">
        <f>SUMIF($J$7:$J$53,12,$L$7:$L$53)+SUMIF($K$7:$K$53,12,$N$7:$N$53)</f>
        <v>0</v>
      </c>
      <c r="M63" s="60" t="s">
        <v>1</v>
      </c>
      <c r="N63" s="60">
        <f>SUMIF($J$7:$J$53,12,$N$7:$N$53)+SUMIF($K$7:$K$53,12,$L$7:$L$53)</f>
        <v>0</v>
      </c>
      <c r="O63" s="60">
        <f>SUMIF($J$7:$J$53,12,$O$7:$O$53)+SUMIF($K$7:$K$53,12,$Q$7:$Q$53)</f>
        <v>0</v>
      </c>
      <c r="P63" s="60" t="s">
        <v>1</v>
      </c>
      <c r="Q63" s="60">
        <f>SUMIF($J$7:$J$53,12,$Q$7:$Q$53)+SUMIF($K$7:$K$53,12,$O$7:$O$53)</f>
        <v>0</v>
      </c>
    </row>
  </sheetData>
  <mergeCells count="43">
    <mergeCell ref="L58:N58"/>
    <mergeCell ref="O58:Q58"/>
    <mergeCell ref="D42:E42"/>
    <mergeCell ref="D43:E43"/>
    <mergeCell ref="D44:E44"/>
    <mergeCell ref="L45:Q45"/>
    <mergeCell ref="D47:E47"/>
    <mergeCell ref="D48:E48"/>
    <mergeCell ref="D49:E49"/>
    <mergeCell ref="L50:Q50"/>
    <mergeCell ref="D52:E52"/>
    <mergeCell ref="D53:E53"/>
    <mergeCell ref="D54:E54"/>
    <mergeCell ref="L40:Q40"/>
    <mergeCell ref="D27:E27"/>
    <mergeCell ref="D28:E28"/>
    <mergeCell ref="D29:E29"/>
    <mergeCell ref="L30:Q30"/>
    <mergeCell ref="D32:E32"/>
    <mergeCell ref="D33:E33"/>
    <mergeCell ref="D34:E34"/>
    <mergeCell ref="L35:Q35"/>
    <mergeCell ref="D37:E37"/>
    <mergeCell ref="D38:E38"/>
    <mergeCell ref="D39:E39"/>
    <mergeCell ref="L25:Q25"/>
    <mergeCell ref="D12:E12"/>
    <mergeCell ref="D13:E13"/>
    <mergeCell ref="D14:E14"/>
    <mergeCell ref="L15:Q15"/>
    <mergeCell ref="D17:E17"/>
    <mergeCell ref="D18:E18"/>
    <mergeCell ref="D19:E19"/>
    <mergeCell ref="L20:Q20"/>
    <mergeCell ref="D22:E22"/>
    <mergeCell ref="D23:E23"/>
    <mergeCell ref="D24:E24"/>
    <mergeCell ref="L10:Q10"/>
    <mergeCell ref="A1:I1"/>
    <mergeCell ref="A2:I2"/>
    <mergeCell ref="A3:I3"/>
    <mergeCell ref="A4:I4"/>
    <mergeCell ref="L5:Q5"/>
  </mergeCells>
  <pageMargins left="0.39370078740157483" right="0.19685039370078741" top="0" bottom="0" header="0.51181102362204722" footer="0.51181102362204722"/>
  <pageSetup paperSize="9" scale="97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63"/>
  <sheetViews>
    <sheetView showGridLines="0" workbookViewId="0">
      <selection activeCell="B7" sqref="B7"/>
    </sheetView>
  </sheetViews>
  <sheetFormatPr baseColWidth="10" defaultRowHeight="13.2" outlineLevelCol="1" x14ac:dyDescent="0.25"/>
  <cols>
    <col min="1" max="1" width="3" style="14" customWidth="1"/>
    <col min="2" max="2" width="17.69921875" style="14" customWidth="1"/>
    <col min="3" max="3" width="0.69921875" style="44" customWidth="1"/>
    <col min="4" max="4" width="11.5" style="14" customWidth="1"/>
    <col min="5" max="5" width="6.19921875" style="14" customWidth="1"/>
    <col min="6" max="6" width="10.3984375" style="14" customWidth="1"/>
    <col min="7" max="7" width="10.5" style="14" customWidth="1"/>
    <col min="8" max="8" width="13" style="14" customWidth="1"/>
    <col min="9" max="9" width="19.5" style="14" customWidth="1"/>
    <col min="10" max="10" width="7.19921875" style="14" customWidth="1" outlineLevel="1"/>
    <col min="11" max="11" width="2.59765625" style="31" customWidth="1" outlineLevel="1"/>
    <col min="12" max="12" width="10.09765625" style="14" bestFit="1" customWidth="1"/>
    <col min="13" max="13" width="1.3984375" style="14" bestFit="1" customWidth="1"/>
    <col min="14" max="14" width="9.69921875" style="14" bestFit="1" customWidth="1"/>
    <col min="15" max="15" width="10.09765625" style="14" bestFit="1" customWidth="1"/>
    <col min="16" max="16" width="1.3984375" style="14" bestFit="1" customWidth="1"/>
    <col min="17" max="17" width="9.69921875" style="14" bestFit="1" customWidth="1"/>
    <col min="18" max="254" width="11" style="14"/>
    <col min="255" max="255" width="3" style="14" customWidth="1"/>
    <col min="256" max="256" width="17.69921875" style="14" customWidth="1"/>
    <col min="257" max="257" width="0.69921875" style="14" customWidth="1"/>
    <col min="258" max="258" width="11.5" style="14" customWidth="1"/>
    <col min="259" max="259" width="6.19921875" style="14" customWidth="1"/>
    <col min="260" max="260" width="10.3984375" style="14" customWidth="1"/>
    <col min="261" max="261" width="10.5" style="14" customWidth="1"/>
    <col min="262" max="262" width="13" style="14" customWidth="1"/>
    <col min="263" max="263" width="19.5" style="14" customWidth="1"/>
    <col min="264" max="264" width="11.5" style="14" customWidth="1"/>
    <col min="265" max="266" width="0" style="14" hidden="1" customWidth="1"/>
    <col min="267" max="267" width="19.09765625" style="14" customWidth="1"/>
    <col min="268" max="268" width="19.5" style="14" customWidth="1"/>
    <col min="269" max="510" width="11" style="14"/>
    <col min="511" max="511" width="3" style="14" customWidth="1"/>
    <col min="512" max="512" width="17.69921875" style="14" customWidth="1"/>
    <col min="513" max="513" width="0.69921875" style="14" customWidth="1"/>
    <col min="514" max="514" width="11.5" style="14" customWidth="1"/>
    <col min="515" max="515" width="6.19921875" style="14" customWidth="1"/>
    <col min="516" max="516" width="10.3984375" style="14" customWidth="1"/>
    <col min="517" max="517" width="10.5" style="14" customWidth="1"/>
    <col min="518" max="518" width="13" style="14" customWidth="1"/>
    <col min="519" max="519" width="19.5" style="14" customWidth="1"/>
    <col min="520" max="520" width="11.5" style="14" customWidth="1"/>
    <col min="521" max="522" width="0" style="14" hidden="1" customWidth="1"/>
    <col min="523" max="523" width="19.09765625" style="14" customWidth="1"/>
    <col min="524" max="524" width="19.5" style="14" customWidth="1"/>
    <col min="525" max="766" width="11" style="14"/>
    <col min="767" max="767" width="3" style="14" customWidth="1"/>
    <col min="768" max="768" width="17.69921875" style="14" customWidth="1"/>
    <col min="769" max="769" width="0.69921875" style="14" customWidth="1"/>
    <col min="770" max="770" width="11.5" style="14" customWidth="1"/>
    <col min="771" max="771" width="6.19921875" style="14" customWidth="1"/>
    <col min="772" max="772" width="10.3984375" style="14" customWidth="1"/>
    <col min="773" max="773" width="10.5" style="14" customWidth="1"/>
    <col min="774" max="774" width="13" style="14" customWidth="1"/>
    <col min="775" max="775" width="19.5" style="14" customWidth="1"/>
    <col min="776" max="776" width="11.5" style="14" customWidth="1"/>
    <col min="777" max="778" width="0" style="14" hidden="1" customWidth="1"/>
    <col min="779" max="779" width="19.09765625" style="14" customWidth="1"/>
    <col min="780" max="780" width="19.5" style="14" customWidth="1"/>
    <col min="781" max="1022" width="11" style="14"/>
    <col min="1023" max="1023" width="3" style="14" customWidth="1"/>
    <col min="1024" max="1024" width="17.69921875" style="14" customWidth="1"/>
    <col min="1025" max="1025" width="0.69921875" style="14" customWidth="1"/>
    <col min="1026" max="1026" width="11.5" style="14" customWidth="1"/>
    <col min="1027" max="1027" width="6.19921875" style="14" customWidth="1"/>
    <col min="1028" max="1028" width="10.3984375" style="14" customWidth="1"/>
    <col min="1029" max="1029" width="10.5" style="14" customWidth="1"/>
    <col min="1030" max="1030" width="13" style="14" customWidth="1"/>
    <col min="1031" max="1031" width="19.5" style="14" customWidth="1"/>
    <col min="1032" max="1032" width="11.5" style="14" customWidth="1"/>
    <col min="1033" max="1034" width="0" style="14" hidden="1" customWidth="1"/>
    <col min="1035" max="1035" width="19.09765625" style="14" customWidth="1"/>
    <col min="1036" max="1036" width="19.5" style="14" customWidth="1"/>
    <col min="1037" max="1278" width="11" style="14"/>
    <col min="1279" max="1279" width="3" style="14" customWidth="1"/>
    <col min="1280" max="1280" width="17.69921875" style="14" customWidth="1"/>
    <col min="1281" max="1281" width="0.69921875" style="14" customWidth="1"/>
    <col min="1282" max="1282" width="11.5" style="14" customWidth="1"/>
    <col min="1283" max="1283" width="6.19921875" style="14" customWidth="1"/>
    <col min="1284" max="1284" width="10.3984375" style="14" customWidth="1"/>
    <col min="1285" max="1285" width="10.5" style="14" customWidth="1"/>
    <col min="1286" max="1286" width="13" style="14" customWidth="1"/>
    <col min="1287" max="1287" width="19.5" style="14" customWidth="1"/>
    <col min="1288" max="1288" width="11.5" style="14" customWidth="1"/>
    <col min="1289" max="1290" width="0" style="14" hidden="1" customWidth="1"/>
    <col min="1291" max="1291" width="19.09765625" style="14" customWidth="1"/>
    <col min="1292" max="1292" width="19.5" style="14" customWidth="1"/>
    <col min="1293" max="1534" width="11" style="14"/>
    <col min="1535" max="1535" width="3" style="14" customWidth="1"/>
    <col min="1536" max="1536" width="17.69921875" style="14" customWidth="1"/>
    <col min="1537" max="1537" width="0.69921875" style="14" customWidth="1"/>
    <col min="1538" max="1538" width="11.5" style="14" customWidth="1"/>
    <col min="1539" max="1539" width="6.19921875" style="14" customWidth="1"/>
    <col min="1540" max="1540" width="10.3984375" style="14" customWidth="1"/>
    <col min="1541" max="1541" width="10.5" style="14" customWidth="1"/>
    <col min="1542" max="1542" width="13" style="14" customWidth="1"/>
    <col min="1543" max="1543" width="19.5" style="14" customWidth="1"/>
    <col min="1544" max="1544" width="11.5" style="14" customWidth="1"/>
    <col min="1545" max="1546" width="0" style="14" hidden="1" customWidth="1"/>
    <col min="1547" max="1547" width="19.09765625" style="14" customWidth="1"/>
    <col min="1548" max="1548" width="19.5" style="14" customWidth="1"/>
    <col min="1549" max="1790" width="11" style="14"/>
    <col min="1791" max="1791" width="3" style="14" customWidth="1"/>
    <col min="1792" max="1792" width="17.69921875" style="14" customWidth="1"/>
    <col min="1793" max="1793" width="0.69921875" style="14" customWidth="1"/>
    <col min="1794" max="1794" width="11.5" style="14" customWidth="1"/>
    <col min="1795" max="1795" width="6.19921875" style="14" customWidth="1"/>
    <col min="1796" max="1796" width="10.3984375" style="14" customWidth="1"/>
    <col min="1797" max="1797" width="10.5" style="14" customWidth="1"/>
    <col min="1798" max="1798" width="13" style="14" customWidth="1"/>
    <col min="1799" max="1799" width="19.5" style="14" customWidth="1"/>
    <col min="1800" max="1800" width="11.5" style="14" customWidth="1"/>
    <col min="1801" max="1802" width="0" style="14" hidden="1" customWidth="1"/>
    <col min="1803" max="1803" width="19.09765625" style="14" customWidth="1"/>
    <col min="1804" max="1804" width="19.5" style="14" customWidth="1"/>
    <col min="1805" max="2046" width="11" style="14"/>
    <col min="2047" max="2047" width="3" style="14" customWidth="1"/>
    <col min="2048" max="2048" width="17.69921875" style="14" customWidth="1"/>
    <col min="2049" max="2049" width="0.69921875" style="14" customWidth="1"/>
    <col min="2050" max="2050" width="11.5" style="14" customWidth="1"/>
    <col min="2051" max="2051" width="6.19921875" style="14" customWidth="1"/>
    <col min="2052" max="2052" width="10.3984375" style="14" customWidth="1"/>
    <col min="2053" max="2053" width="10.5" style="14" customWidth="1"/>
    <col min="2054" max="2054" width="13" style="14" customWidth="1"/>
    <col min="2055" max="2055" width="19.5" style="14" customWidth="1"/>
    <col min="2056" max="2056" width="11.5" style="14" customWidth="1"/>
    <col min="2057" max="2058" width="0" style="14" hidden="1" customWidth="1"/>
    <col min="2059" max="2059" width="19.09765625" style="14" customWidth="1"/>
    <col min="2060" max="2060" width="19.5" style="14" customWidth="1"/>
    <col min="2061" max="2302" width="11" style="14"/>
    <col min="2303" max="2303" width="3" style="14" customWidth="1"/>
    <col min="2304" max="2304" width="17.69921875" style="14" customWidth="1"/>
    <col min="2305" max="2305" width="0.69921875" style="14" customWidth="1"/>
    <col min="2306" max="2306" width="11.5" style="14" customWidth="1"/>
    <col min="2307" max="2307" width="6.19921875" style="14" customWidth="1"/>
    <col min="2308" max="2308" width="10.3984375" style="14" customWidth="1"/>
    <col min="2309" max="2309" width="10.5" style="14" customWidth="1"/>
    <col min="2310" max="2310" width="13" style="14" customWidth="1"/>
    <col min="2311" max="2311" width="19.5" style="14" customWidth="1"/>
    <col min="2312" max="2312" width="11.5" style="14" customWidth="1"/>
    <col min="2313" max="2314" width="0" style="14" hidden="1" customWidth="1"/>
    <col min="2315" max="2315" width="19.09765625" style="14" customWidth="1"/>
    <col min="2316" max="2316" width="19.5" style="14" customWidth="1"/>
    <col min="2317" max="2558" width="11" style="14"/>
    <col min="2559" max="2559" width="3" style="14" customWidth="1"/>
    <col min="2560" max="2560" width="17.69921875" style="14" customWidth="1"/>
    <col min="2561" max="2561" width="0.69921875" style="14" customWidth="1"/>
    <col min="2562" max="2562" width="11.5" style="14" customWidth="1"/>
    <col min="2563" max="2563" width="6.19921875" style="14" customWidth="1"/>
    <col min="2564" max="2564" width="10.3984375" style="14" customWidth="1"/>
    <col min="2565" max="2565" width="10.5" style="14" customWidth="1"/>
    <col min="2566" max="2566" width="13" style="14" customWidth="1"/>
    <col min="2567" max="2567" width="19.5" style="14" customWidth="1"/>
    <col min="2568" max="2568" width="11.5" style="14" customWidth="1"/>
    <col min="2569" max="2570" width="0" style="14" hidden="1" customWidth="1"/>
    <col min="2571" max="2571" width="19.09765625" style="14" customWidth="1"/>
    <col min="2572" max="2572" width="19.5" style="14" customWidth="1"/>
    <col min="2573" max="2814" width="11" style="14"/>
    <col min="2815" max="2815" width="3" style="14" customWidth="1"/>
    <col min="2816" max="2816" width="17.69921875" style="14" customWidth="1"/>
    <col min="2817" max="2817" width="0.69921875" style="14" customWidth="1"/>
    <col min="2818" max="2818" width="11.5" style="14" customWidth="1"/>
    <col min="2819" max="2819" width="6.19921875" style="14" customWidth="1"/>
    <col min="2820" max="2820" width="10.3984375" style="14" customWidth="1"/>
    <col min="2821" max="2821" width="10.5" style="14" customWidth="1"/>
    <col min="2822" max="2822" width="13" style="14" customWidth="1"/>
    <col min="2823" max="2823" width="19.5" style="14" customWidth="1"/>
    <col min="2824" max="2824" width="11.5" style="14" customWidth="1"/>
    <col min="2825" max="2826" width="0" style="14" hidden="1" customWidth="1"/>
    <col min="2827" max="2827" width="19.09765625" style="14" customWidth="1"/>
    <col min="2828" max="2828" width="19.5" style="14" customWidth="1"/>
    <col min="2829" max="3070" width="11" style="14"/>
    <col min="3071" max="3071" width="3" style="14" customWidth="1"/>
    <col min="3072" max="3072" width="17.69921875" style="14" customWidth="1"/>
    <col min="3073" max="3073" width="0.69921875" style="14" customWidth="1"/>
    <col min="3074" max="3074" width="11.5" style="14" customWidth="1"/>
    <col min="3075" max="3075" width="6.19921875" style="14" customWidth="1"/>
    <col min="3076" max="3076" width="10.3984375" style="14" customWidth="1"/>
    <col min="3077" max="3077" width="10.5" style="14" customWidth="1"/>
    <col min="3078" max="3078" width="13" style="14" customWidth="1"/>
    <col min="3079" max="3079" width="19.5" style="14" customWidth="1"/>
    <col min="3080" max="3080" width="11.5" style="14" customWidth="1"/>
    <col min="3081" max="3082" width="0" style="14" hidden="1" customWidth="1"/>
    <col min="3083" max="3083" width="19.09765625" style="14" customWidth="1"/>
    <col min="3084" max="3084" width="19.5" style="14" customWidth="1"/>
    <col min="3085" max="3326" width="11" style="14"/>
    <col min="3327" max="3327" width="3" style="14" customWidth="1"/>
    <col min="3328" max="3328" width="17.69921875" style="14" customWidth="1"/>
    <col min="3329" max="3329" width="0.69921875" style="14" customWidth="1"/>
    <col min="3330" max="3330" width="11.5" style="14" customWidth="1"/>
    <col min="3331" max="3331" width="6.19921875" style="14" customWidth="1"/>
    <col min="3332" max="3332" width="10.3984375" style="14" customWidth="1"/>
    <col min="3333" max="3333" width="10.5" style="14" customWidth="1"/>
    <col min="3334" max="3334" width="13" style="14" customWidth="1"/>
    <col min="3335" max="3335" width="19.5" style="14" customWidth="1"/>
    <col min="3336" max="3336" width="11.5" style="14" customWidth="1"/>
    <col min="3337" max="3338" width="0" style="14" hidden="1" customWidth="1"/>
    <col min="3339" max="3339" width="19.09765625" style="14" customWidth="1"/>
    <col min="3340" max="3340" width="19.5" style="14" customWidth="1"/>
    <col min="3341" max="3582" width="11" style="14"/>
    <col min="3583" max="3583" width="3" style="14" customWidth="1"/>
    <col min="3584" max="3584" width="17.69921875" style="14" customWidth="1"/>
    <col min="3585" max="3585" width="0.69921875" style="14" customWidth="1"/>
    <col min="3586" max="3586" width="11.5" style="14" customWidth="1"/>
    <col min="3587" max="3587" width="6.19921875" style="14" customWidth="1"/>
    <col min="3588" max="3588" width="10.3984375" style="14" customWidth="1"/>
    <col min="3589" max="3589" width="10.5" style="14" customWidth="1"/>
    <col min="3590" max="3590" width="13" style="14" customWidth="1"/>
    <col min="3591" max="3591" width="19.5" style="14" customWidth="1"/>
    <col min="3592" max="3592" width="11.5" style="14" customWidth="1"/>
    <col min="3593" max="3594" width="0" style="14" hidden="1" customWidth="1"/>
    <col min="3595" max="3595" width="19.09765625" style="14" customWidth="1"/>
    <col min="3596" max="3596" width="19.5" style="14" customWidth="1"/>
    <col min="3597" max="3838" width="11" style="14"/>
    <col min="3839" max="3839" width="3" style="14" customWidth="1"/>
    <col min="3840" max="3840" width="17.69921875" style="14" customWidth="1"/>
    <col min="3841" max="3841" width="0.69921875" style="14" customWidth="1"/>
    <col min="3842" max="3842" width="11.5" style="14" customWidth="1"/>
    <col min="3843" max="3843" width="6.19921875" style="14" customWidth="1"/>
    <col min="3844" max="3844" width="10.3984375" style="14" customWidth="1"/>
    <col min="3845" max="3845" width="10.5" style="14" customWidth="1"/>
    <col min="3846" max="3846" width="13" style="14" customWidth="1"/>
    <col min="3847" max="3847" width="19.5" style="14" customWidth="1"/>
    <col min="3848" max="3848" width="11.5" style="14" customWidth="1"/>
    <col min="3849" max="3850" width="0" style="14" hidden="1" customWidth="1"/>
    <col min="3851" max="3851" width="19.09765625" style="14" customWidth="1"/>
    <col min="3852" max="3852" width="19.5" style="14" customWidth="1"/>
    <col min="3853" max="4094" width="11" style="14"/>
    <col min="4095" max="4095" width="3" style="14" customWidth="1"/>
    <col min="4096" max="4096" width="17.69921875" style="14" customWidth="1"/>
    <col min="4097" max="4097" width="0.69921875" style="14" customWidth="1"/>
    <col min="4098" max="4098" width="11.5" style="14" customWidth="1"/>
    <col min="4099" max="4099" width="6.19921875" style="14" customWidth="1"/>
    <col min="4100" max="4100" width="10.3984375" style="14" customWidth="1"/>
    <col min="4101" max="4101" width="10.5" style="14" customWidth="1"/>
    <col min="4102" max="4102" width="13" style="14" customWidth="1"/>
    <col min="4103" max="4103" width="19.5" style="14" customWidth="1"/>
    <col min="4104" max="4104" width="11.5" style="14" customWidth="1"/>
    <col min="4105" max="4106" width="0" style="14" hidden="1" customWidth="1"/>
    <col min="4107" max="4107" width="19.09765625" style="14" customWidth="1"/>
    <col min="4108" max="4108" width="19.5" style="14" customWidth="1"/>
    <col min="4109" max="4350" width="11" style="14"/>
    <col min="4351" max="4351" width="3" style="14" customWidth="1"/>
    <col min="4352" max="4352" width="17.69921875" style="14" customWidth="1"/>
    <col min="4353" max="4353" width="0.69921875" style="14" customWidth="1"/>
    <col min="4354" max="4354" width="11.5" style="14" customWidth="1"/>
    <col min="4355" max="4355" width="6.19921875" style="14" customWidth="1"/>
    <col min="4356" max="4356" width="10.3984375" style="14" customWidth="1"/>
    <col min="4357" max="4357" width="10.5" style="14" customWidth="1"/>
    <col min="4358" max="4358" width="13" style="14" customWidth="1"/>
    <col min="4359" max="4359" width="19.5" style="14" customWidth="1"/>
    <col min="4360" max="4360" width="11.5" style="14" customWidth="1"/>
    <col min="4361" max="4362" width="0" style="14" hidden="1" customWidth="1"/>
    <col min="4363" max="4363" width="19.09765625" style="14" customWidth="1"/>
    <col min="4364" max="4364" width="19.5" style="14" customWidth="1"/>
    <col min="4365" max="4606" width="11" style="14"/>
    <col min="4607" max="4607" width="3" style="14" customWidth="1"/>
    <col min="4608" max="4608" width="17.69921875" style="14" customWidth="1"/>
    <col min="4609" max="4609" width="0.69921875" style="14" customWidth="1"/>
    <col min="4610" max="4610" width="11.5" style="14" customWidth="1"/>
    <col min="4611" max="4611" width="6.19921875" style="14" customWidth="1"/>
    <col min="4612" max="4612" width="10.3984375" style="14" customWidth="1"/>
    <col min="4613" max="4613" width="10.5" style="14" customWidth="1"/>
    <col min="4614" max="4614" width="13" style="14" customWidth="1"/>
    <col min="4615" max="4615" width="19.5" style="14" customWidth="1"/>
    <col min="4616" max="4616" width="11.5" style="14" customWidth="1"/>
    <col min="4617" max="4618" width="0" style="14" hidden="1" customWidth="1"/>
    <col min="4619" max="4619" width="19.09765625" style="14" customWidth="1"/>
    <col min="4620" max="4620" width="19.5" style="14" customWidth="1"/>
    <col min="4621" max="4862" width="11" style="14"/>
    <col min="4863" max="4863" width="3" style="14" customWidth="1"/>
    <col min="4864" max="4864" width="17.69921875" style="14" customWidth="1"/>
    <col min="4865" max="4865" width="0.69921875" style="14" customWidth="1"/>
    <col min="4866" max="4866" width="11.5" style="14" customWidth="1"/>
    <col min="4867" max="4867" width="6.19921875" style="14" customWidth="1"/>
    <col min="4868" max="4868" width="10.3984375" style="14" customWidth="1"/>
    <col min="4869" max="4869" width="10.5" style="14" customWidth="1"/>
    <col min="4870" max="4870" width="13" style="14" customWidth="1"/>
    <col min="4871" max="4871" width="19.5" style="14" customWidth="1"/>
    <col min="4872" max="4872" width="11.5" style="14" customWidth="1"/>
    <col min="4873" max="4874" width="0" style="14" hidden="1" customWidth="1"/>
    <col min="4875" max="4875" width="19.09765625" style="14" customWidth="1"/>
    <col min="4876" max="4876" width="19.5" style="14" customWidth="1"/>
    <col min="4877" max="5118" width="11" style="14"/>
    <col min="5119" max="5119" width="3" style="14" customWidth="1"/>
    <col min="5120" max="5120" width="17.69921875" style="14" customWidth="1"/>
    <col min="5121" max="5121" width="0.69921875" style="14" customWidth="1"/>
    <col min="5122" max="5122" width="11.5" style="14" customWidth="1"/>
    <col min="5123" max="5123" width="6.19921875" style="14" customWidth="1"/>
    <col min="5124" max="5124" width="10.3984375" style="14" customWidth="1"/>
    <col min="5125" max="5125" width="10.5" style="14" customWidth="1"/>
    <col min="5126" max="5126" width="13" style="14" customWidth="1"/>
    <col min="5127" max="5127" width="19.5" style="14" customWidth="1"/>
    <col min="5128" max="5128" width="11.5" style="14" customWidth="1"/>
    <col min="5129" max="5130" width="0" style="14" hidden="1" customWidth="1"/>
    <col min="5131" max="5131" width="19.09765625" style="14" customWidth="1"/>
    <col min="5132" max="5132" width="19.5" style="14" customWidth="1"/>
    <col min="5133" max="5374" width="11" style="14"/>
    <col min="5375" max="5375" width="3" style="14" customWidth="1"/>
    <col min="5376" max="5376" width="17.69921875" style="14" customWidth="1"/>
    <col min="5377" max="5377" width="0.69921875" style="14" customWidth="1"/>
    <col min="5378" max="5378" width="11.5" style="14" customWidth="1"/>
    <col min="5379" max="5379" width="6.19921875" style="14" customWidth="1"/>
    <col min="5380" max="5380" width="10.3984375" style="14" customWidth="1"/>
    <col min="5381" max="5381" width="10.5" style="14" customWidth="1"/>
    <col min="5382" max="5382" width="13" style="14" customWidth="1"/>
    <col min="5383" max="5383" width="19.5" style="14" customWidth="1"/>
    <col min="5384" max="5384" width="11.5" style="14" customWidth="1"/>
    <col min="5385" max="5386" width="0" style="14" hidden="1" customWidth="1"/>
    <col min="5387" max="5387" width="19.09765625" style="14" customWidth="1"/>
    <col min="5388" max="5388" width="19.5" style="14" customWidth="1"/>
    <col min="5389" max="5630" width="11" style="14"/>
    <col min="5631" max="5631" width="3" style="14" customWidth="1"/>
    <col min="5632" max="5632" width="17.69921875" style="14" customWidth="1"/>
    <col min="5633" max="5633" width="0.69921875" style="14" customWidth="1"/>
    <col min="5634" max="5634" width="11.5" style="14" customWidth="1"/>
    <col min="5635" max="5635" width="6.19921875" style="14" customWidth="1"/>
    <col min="5636" max="5636" width="10.3984375" style="14" customWidth="1"/>
    <col min="5637" max="5637" width="10.5" style="14" customWidth="1"/>
    <col min="5638" max="5638" width="13" style="14" customWidth="1"/>
    <col min="5639" max="5639" width="19.5" style="14" customWidth="1"/>
    <col min="5640" max="5640" width="11.5" style="14" customWidth="1"/>
    <col min="5641" max="5642" width="0" style="14" hidden="1" customWidth="1"/>
    <col min="5643" max="5643" width="19.09765625" style="14" customWidth="1"/>
    <col min="5644" max="5644" width="19.5" style="14" customWidth="1"/>
    <col min="5645" max="5886" width="11" style="14"/>
    <col min="5887" max="5887" width="3" style="14" customWidth="1"/>
    <col min="5888" max="5888" width="17.69921875" style="14" customWidth="1"/>
    <col min="5889" max="5889" width="0.69921875" style="14" customWidth="1"/>
    <col min="5890" max="5890" width="11.5" style="14" customWidth="1"/>
    <col min="5891" max="5891" width="6.19921875" style="14" customWidth="1"/>
    <col min="5892" max="5892" width="10.3984375" style="14" customWidth="1"/>
    <col min="5893" max="5893" width="10.5" style="14" customWidth="1"/>
    <col min="5894" max="5894" width="13" style="14" customWidth="1"/>
    <col min="5895" max="5895" width="19.5" style="14" customWidth="1"/>
    <col min="5896" max="5896" width="11.5" style="14" customWidth="1"/>
    <col min="5897" max="5898" width="0" style="14" hidden="1" customWidth="1"/>
    <col min="5899" max="5899" width="19.09765625" style="14" customWidth="1"/>
    <col min="5900" max="5900" width="19.5" style="14" customWidth="1"/>
    <col min="5901" max="6142" width="11" style="14"/>
    <col min="6143" max="6143" width="3" style="14" customWidth="1"/>
    <col min="6144" max="6144" width="17.69921875" style="14" customWidth="1"/>
    <col min="6145" max="6145" width="0.69921875" style="14" customWidth="1"/>
    <col min="6146" max="6146" width="11.5" style="14" customWidth="1"/>
    <col min="6147" max="6147" width="6.19921875" style="14" customWidth="1"/>
    <col min="6148" max="6148" width="10.3984375" style="14" customWidth="1"/>
    <col min="6149" max="6149" width="10.5" style="14" customWidth="1"/>
    <col min="6150" max="6150" width="13" style="14" customWidth="1"/>
    <col min="6151" max="6151" width="19.5" style="14" customWidth="1"/>
    <col min="6152" max="6152" width="11.5" style="14" customWidth="1"/>
    <col min="6153" max="6154" width="0" style="14" hidden="1" customWidth="1"/>
    <col min="6155" max="6155" width="19.09765625" style="14" customWidth="1"/>
    <col min="6156" max="6156" width="19.5" style="14" customWidth="1"/>
    <col min="6157" max="6398" width="11" style="14"/>
    <col min="6399" max="6399" width="3" style="14" customWidth="1"/>
    <col min="6400" max="6400" width="17.69921875" style="14" customWidth="1"/>
    <col min="6401" max="6401" width="0.69921875" style="14" customWidth="1"/>
    <col min="6402" max="6402" width="11.5" style="14" customWidth="1"/>
    <col min="6403" max="6403" width="6.19921875" style="14" customWidth="1"/>
    <col min="6404" max="6404" width="10.3984375" style="14" customWidth="1"/>
    <col min="6405" max="6405" width="10.5" style="14" customWidth="1"/>
    <col min="6406" max="6406" width="13" style="14" customWidth="1"/>
    <col min="6407" max="6407" width="19.5" style="14" customWidth="1"/>
    <col min="6408" max="6408" width="11.5" style="14" customWidth="1"/>
    <col min="6409" max="6410" width="0" style="14" hidden="1" customWidth="1"/>
    <col min="6411" max="6411" width="19.09765625" style="14" customWidth="1"/>
    <col min="6412" max="6412" width="19.5" style="14" customWidth="1"/>
    <col min="6413" max="6654" width="11" style="14"/>
    <col min="6655" max="6655" width="3" style="14" customWidth="1"/>
    <col min="6656" max="6656" width="17.69921875" style="14" customWidth="1"/>
    <col min="6657" max="6657" width="0.69921875" style="14" customWidth="1"/>
    <col min="6658" max="6658" width="11.5" style="14" customWidth="1"/>
    <col min="6659" max="6659" width="6.19921875" style="14" customWidth="1"/>
    <col min="6660" max="6660" width="10.3984375" style="14" customWidth="1"/>
    <col min="6661" max="6661" width="10.5" style="14" customWidth="1"/>
    <col min="6662" max="6662" width="13" style="14" customWidth="1"/>
    <col min="6663" max="6663" width="19.5" style="14" customWidth="1"/>
    <col min="6664" max="6664" width="11.5" style="14" customWidth="1"/>
    <col min="6665" max="6666" width="0" style="14" hidden="1" customWidth="1"/>
    <col min="6667" max="6667" width="19.09765625" style="14" customWidth="1"/>
    <col min="6668" max="6668" width="19.5" style="14" customWidth="1"/>
    <col min="6669" max="6910" width="11" style="14"/>
    <col min="6911" max="6911" width="3" style="14" customWidth="1"/>
    <col min="6912" max="6912" width="17.69921875" style="14" customWidth="1"/>
    <col min="6913" max="6913" width="0.69921875" style="14" customWidth="1"/>
    <col min="6914" max="6914" width="11.5" style="14" customWidth="1"/>
    <col min="6915" max="6915" width="6.19921875" style="14" customWidth="1"/>
    <col min="6916" max="6916" width="10.3984375" style="14" customWidth="1"/>
    <col min="6917" max="6917" width="10.5" style="14" customWidth="1"/>
    <col min="6918" max="6918" width="13" style="14" customWidth="1"/>
    <col min="6919" max="6919" width="19.5" style="14" customWidth="1"/>
    <col min="6920" max="6920" width="11.5" style="14" customWidth="1"/>
    <col min="6921" max="6922" width="0" style="14" hidden="1" customWidth="1"/>
    <col min="6923" max="6923" width="19.09765625" style="14" customWidth="1"/>
    <col min="6924" max="6924" width="19.5" style="14" customWidth="1"/>
    <col min="6925" max="7166" width="11" style="14"/>
    <col min="7167" max="7167" width="3" style="14" customWidth="1"/>
    <col min="7168" max="7168" width="17.69921875" style="14" customWidth="1"/>
    <col min="7169" max="7169" width="0.69921875" style="14" customWidth="1"/>
    <col min="7170" max="7170" width="11.5" style="14" customWidth="1"/>
    <col min="7171" max="7171" width="6.19921875" style="14" customWidth="1"/>
    <col min="7172" max="7172" width="10.3984375" style="14" customWidth="1"/>
    <col min="7173" max="7173" width="10.5" style="14" customWidth="1"/>
    <col min="7174" max="7174" width="13" style="14" customWidth="1"/>
    <col min="7175" max="7175" width="19.5" style="14" customWidth="1"/>
    <col min="7176" max="7176" width="11.5" style="14" customWidth="1"/>
    <col min="7177" max="7178" width="0" style="14" hidden="1" customWidth="1"/>
    <col min="7179" max="7179" width="19.09765625" style="14" customWidth="1"/>
    <col min="7180" max="7180" width="19.5" style="14" customWidth="1"/>
    <col min="7181" max="7422" width="11" style="14"/>
    <col min="7423" max="7423" width="3" style="14" customWidth="1"/>
    <col min="7424" max="7424" width="17.69921875" style="14" customWidth="1"/>
    <col min="7425" max="7425" width="0.69921875" style="14" customWidth="1"/>
    <col min="7426" max="7426" width="11.5" style="14" customWidth="1"/>
    <col min="7427" max="7427" width="6.19921875" style="14" customWidth="1"/>
    <col min="7428" max="7428" width="10.3984375" style="14" customWidth="1"/>
    <col min="7429" max="7429" width="10.5" style="14" customWidth="1"/>
    <col min="7430" max="7430" width="13" style="14" customWidth="1"/>
    <col min="7431" max="7431" width="19.5" style="14" customWidth="1"/>
    <col min="7432" max="7432" width="11.5" style="14" customWidth="1"/>
    <col min="7433" max="7434" width="0" style="14" hidden="1" customWidth="1"/>
    <col min="7435" max="7435" width="19.09765625" style="14" customWidth="1"/>
    <col min="7436" max="7436" width="19.5" style="14" customWidth="1"/>
    <col min="7437" max="7678" width="11" style="14"/>
    <col min="7679" max="7679" width="3" style="14" customWidth="1"/>
    <col min="7680" max="7680" width="17.69921875" style="14" customWidth="1"/>
    <col min="7681" max="7681" width="0.69921875" style="14" customWidth="1"/>
    <col min="7682" max="7682" width="11.5" style="14" customWidth="1"/>
    <col min="7683" max="7683" width="6.19921875" style="14" customWidth="1"/>
    <col min="7684" max="7684" width="10.3984375" style="14" customWidth="1"/>
    <col min="7685" max="7685" width="10.5" style="14" customWidth="1"/>
    <col min="7686" max="7686" width="13" style="14" customWidth="1"/>
    <col min="7687" max="7687" width="19.5" style="14" customWidth="1"/>
    <col min="7688" max="7688" width="11.5" style="14" customWidth="1"/>
    <col min="7689" max="7690" width="0" style="14" hidden="1" customWidth="1"/>
    <col min="7691" max="7691" width="19.09765625" style="14" customWidth="1"/>
    <col min="7692" max="7692" width="19.5" style="14" customWidth="1"/>
    <col min="7693" max="7934" width="11" style="14"/>
    <col min="7935" max="7935" width="3" style="14" customWidth="1"/>
    <col min="7936" max="7936" width="17.69921875" style="14" customWidth="1"/>
    <col min="7937" max="7937" width="0.69921875" style="14" customWidth="1"/>
    <col min="7938" max="7938" width="11.5" style="14" customWidth="1"/>
    <col min="7939" max="7939" width="6.19921875" style="14" customWidth="1"/>
    <col min="7940" max="7940" width="10.3984375" style="14" customWidth="1"/>
    <col min="7941" max="7941" width="10.5" style="14" customWidth="1"/>
    <col min="7942" max="7942" width="13" style="14" customWidth="1"/>
    <col min="7943" max="7943" width="19.5" style="14" customWidth="1"/>
    <col min="7944" max="7944" width="11.5" style="14" customWidth="1"/>
    <col min="7945" max="7946" width="0" style="14" hidden="1" customWidth="1"/>
    <col min="7947" max="7947" width="19.09765625" style="14" customWidth="1"/>
    <col min="7948" max="7948" width="19.5" style="14" customWidth="1"/>
    <col min="7949" max="8190" width="11" style="14"/>
    <col min="8191" max="8191" width="3" style="14" customWidth="1"/>
    <col min="8192" max="8192" width="17.69921875" style="14" customWidth="1"/>
    <col min="8193" max="8193" width="0.69921875" style="14" customWidth="1"/>
    <col min="8194" max="8194" width="11.5" style="14" customWidth="1"/>
    <col min="8195" max="8195" width="6.19921875" style="14" customWidth="1"/>
    <col min="8196" max="8196" width="10.3984375" style="14" customWidth="1"/>
    <col min="8197" max="8197" width="10.5" style="14" customWidth="1"/>
    <col min="8198" max="8198" width="13" style="14" customWidth="1"/>
    <col min="8199" max="8199" width="19.5" style="14" customWidth="1"/>
    <col min="8200" max="8200" width="11.5" style="14" customWidth="1"/>
    <col min="8201" max="8202" width="0" style="14" hidden="1" customWidth="1"/>
    <col min="8203" max="8203" width="19.09765625" style="14" customWidth="1"/>
    <col min="8204" max="8204" width="19.5" style="14" customWidth="1"/>
    <col min="8205" max="8446" width="11" style="14"/>
    <col min="8447" max="8447" width="3" style="14" customWidth="1"/>
    <col min="8448" max="8448" width="17.69921875" style="14" customWidth="1"/>
    <col min="8449" max="8449" width="0.69921875" style="14" customWidth="1"/>
    <col min="8450" max="8450" width="11.5" style="14" customWidth="1"/>
    <col min="8451" max="8451" width="6.19921875" style="14" customWidth="1"/>
    <col min="8452" max="8452" width="10.3984375" style="14" customWidth="1"/>
    <col min="8453" max="8453" width="10.5" style="14" customWidth="1"/>
    <col min="8454" max="8454" width="13" style="14" customWidth="1"/>
    <col min="8455" max="8455" width="19.5" style="14" customWidth="1"/>
    <col min="8456" max="8456" width="11.5" style="14" customWidth="1"/>
    <col min="8457" max="8458" width="0" style="14" hidden="1" customWidth="1"/>
    <col min="8459" max="8459" width="19.09765625" style="14" customWidth="1"/>
    <col min="8460" max="8460" width="19.5" style="14" customWidth="1"/>
    <col min="8461" max="8702" width="11" style="14"/>
    <col min="8703" max="8703" width="3" style="14" customWidth="1"/>
    <col min="8704" max="8704" width="17.69921875" style="14" customWidth="1"/>
    <col min="8705" max="8705" width="0.69921875" style="14" customWidth="1"/>
    <col min="8706" max="8706" width="11.5" style="14" customWidth="1"/>
    <col min="8707" max="8707" width="6.19921875" style="14" customWidth="1"/>
    <col min="8708" max="8708" width="10.3984375" style="14" customWidth="1"/>
    <col min="8709" max="8709" width="10.5" style="14" customWidth="1"/>
    <col min="8710" max="8710" width="13" style="14" customWidth="1"/>
    <col min="8711" max="8711" width="19.5" style="14" customWidth="1"/>
    <col min="8712" max="8712" width="11.5" style="14" customWidth="1"/>
    <col min="8713" max="8714" width="0" style="14" hidden="1" customWidth="1"/>
    <col min="8715" max="8715" width="19.09765625" style="14" customWidth="1"/>
    <col min="8716" max="8716" width="19.5" style="14" customWidth="1"/>
    <col min="8717" max="8958" width="11" style="14"/>
    <col min="8959" max="8959" width="3" style="14" customWidth="1"/>
    <col min="8960" max="8960" width="17.69921875" style="14" customWidth="1"/>
    <col min="8961" max="8961" width="0.69921875" style="14" customWidth="1"/>
    <col min="8962" max="8962" width="11.5" style="14" customWidth="1"/>
    <col min="8963" max="8963" width="6.19921875" style="14" customWidth="1"/>
    <col min="8964" max="8964" width="10.3984375" style="14" customWidth="1"/>
    <col min="8965" max="8965" width="10.5" style="14" customWidth="1"/>
    <col min="8966" max="8966" width="13" style="14" customWidth="1"/>
    <col min="8967" max="8967" width="19.5" style="14" customWidth="1"/>
    <col min="8968" max="8968" width="11.5" style="14" customWidth="1"/>
    <col min="8969" max="8970" width="0" style="14" hidden="1" customWidth="1"/>
    <col min="8971" max="8971" width="19.09765625" style="14" customWidth="1"/>
    <col min="8972" max="8972" width="19.5" style="14" customWidth="1"/>
    <col min="8973" max="9214" width="11" style="14"/>
    <col min="9215" max="9215" width="3" style="14" customWidth="1"/>
    <col min="9216" max="9216" width="17.69921875" style="14" customWidth="1"/>
    <col min="9217" max="9217" width="0.69921875" style="14" customWidth="1"/>
    <col min="9218" max="9218" width="11.5" style="14" customWidth="1"/>
    <col min="9219" max="9219" width="6.19921875" style="14" customWidth="1"/>
    <col min="9220" max="9220" width="10.3984375" style="14" customWidth="1"/>
    <col min="9221" max="9221" width="10.5" style="14" customWidth="1"/>
    <col min="9222" max="9222" width="13" style="14" customWidth="1"/>
    <col min="9223" max="9223" width="19.5" style="14" customWidth="1"/>
    <col min="9224" max="9224" width="11.5" style="14" customWidth="1"/>
    <col min="9225" max="9226" width="0" style="14" hidden="1" customWidth="1"/>
    <col min="9227" max="9227" width="19.09765625" style="14" customWidth="1"/>
    <col min="9228" max="9228" width="19.5" style="14" customWidth="1"/>
    <col min="9229" max="9470" width="11" style="14"/>
    <col min="9471" max="9471" width="3" style="14" customWidth="1"/>
    <col min="9472" max="9472" width="17.69921875" style="14" customWidth="1"/>
    <col min="9473" max="9473" width="0.69921875" style="14" customWidth="1"/>
    <col min="9474" max="9474" width="11.5" style="14" customWidth="1"/>
    <col min="9475" max="9475" width="6.19921875" style="14" customWidth="1"/>
    <col min="9476" max="9476" width="10.3984375" style="14" customWidth="1"/>
    <col min="9477" max="9477" width="10.5" style="14" customWidth="1"/>
    <col min="9478" max="9478" width="13" style="14" customWidth="1"/>
    <col min="9479" max="9479" width="19.5" style="14" customWidth="1"/>
    <col min="9480" max="9480" width="11.5" style="14" customWidth="1"/>
    <col min="9481" max="9482" width="0" style="14" hidden="1" customWidth="1"/>
    <col min="9483" max="9483" width="19.09765625" style="14" customWidth="1"/>
    <col min="9484" max="9484" width="19.5" style="14" customWidth="1"/>
    <col min="9485" max="9726" width="11" style="14"/>
    <col min="9727" max="9727" width="3" style="14" customWidth="1"/>
    <col min="9728" max="9728" width="17.69921875" style="14" customWidth="1"/>
    <col min="9729" max="9729" width="0.69921875" style="14" customWidth="1"/>
    <col min="9730" max="9730" width="11.5" style="14" customWidth="1"/>
    <col min="9731" max="9731" width="6.19921875" style="14" customWidth="1"/>
    <col min="9732" max="9732" width="10.3984375" style="14" customWidth="1"/>
    <col min="9733" max="9733" width="10.5" style="14" customWidth="1"/>
    <col min="9734" max="9734" width="13" style="14" customWidth="1"/>
    <col min="9735" max="9735" width="19.5" style="14" customWidth="1"/>
    <col min="9736" max="9736" width="11.5" style="14" customWidth="1"/>
    <col min="9737" max="9738" width="0" style="14" hidden="1" customWidth="1"/>
    <col min="9739" max="9739" width="19.09765625" style="14" customWidth="1"/>
    <col min="9740" max="9740" width="19.5" style="14" customWidth="1"/>
    <col min="9741" max="9982" width="11" style="14"/>
    <col min="9983" max="9983" width="3" style="14" customWidth="1"/>
    <col min="9984" max="9984" width="17.69921875" style="14" customWidth="1"/>
    <col min="9985" max="9985" width="0.69921875" style="14" customWidth="1"/>
    <col min="9986" max="9986" width="11.5" style="14" customWidth="1"/>
    <col min="9987" max="9987" width="6.19921875" style="14" customWidth="1"/>
    <col min="9988" max="9988" width="10.3984375" style="14" customWidth="1"/>
    <col min="9989" max="9989" width="10.5" style="14" customWidth="1"/>
    <col min="9990" max="9990" width="13" style="14" customWidth="1"/>
    <col min="9991" max="9991" width="19.5" style="14" customWidth="1"/>
    <col min="9992" max="9992" width="11.5" style="14" customWidth="1"/>
    <col min="9993" max="9994" width="0" style="14" hidden="1" customWidth="1"/>
    <col min="9995" max="9995" width="19.09765625" style="14" customWidth="1"/>
    <col min="9996" max="9996" width="19.5" style="14" customWidth="1"/>
    <col min="9997" max="10238" width="11" style="14"/>
    <col min="10239" max="10239" width="3" style="14" customWidth="1"/>
    <col min="10240" max="10240" width="17.69921875" style="14" customWidth="1"/>
    <col min="10241" max="10241" width="0.69921875" style="14" customWidth="1"/>
    <col min="10242" max="10242" width="11.5" style="14" customWidth="1"/>
    <col min="10243" max="10243" width="6.19921875" style="14" customWidth="1"/>
    <col min="10244" max="10244" width="10.3984375" style="14" customWidth="1"/>
    <col min="10245" max="10245" width="10.5" style="14" customWidth="1"/>
    <col min="10246" max="10246" width="13" style="14" customWidth="1"/>
    <col min="10247" max="10247" width="19.5" style="14" customWidth="1"/>
    <col min="10248" max="10248" width="11.5" style="14" customWidth="1"/>
    <col min="10249" max="10250" width="0" style="14" hidden="1" customWidth="1"/>
    <col min="10251" max="10251" width="19.09765625" style="14" customWidth="1"/>
    <col min="10252" max="10252" width="19.5" style="14" customWidth="1"/>
    <col min="10253" max="10494" width="11" style="14"/>
    <col min="10495" max="10495" width="3" style="14" customWidth="1"/>
    <col min="10496" max="10496" width="17.69921875" style="14" customWidth="1"/>
    <col min="10497" max="10497" width="0.69921875" style="14" customWidth="1"/>
    <col min="10498" max="10498" width="11.5" style="14" customWidth="1"/>
    <col min="10499" max="10499" width="6.19921875" style="14" customWidth="1"/>
    <col min="10500" max="10500" width="10.3984375" style="14" customWidth="1"/>
    <col min="10501" max="10501" width="10.5" style="14" customWidth="1"/>
    <col min="10502" max="10502" width="13" style="14" customWidth="1"/>
    <col min="10503" max="10503" width="19.5" style="14" customWidth="1"/>
    <col min="10504" max="10504" width="11.5" style="14" customWidth="1"/>
    <col min="10505" max="10506" width="0" style="14" hidden="1" customWidth="1"/>
    <col min="10507" max="10507" width="19.09765625" style="14" customWidth="1"/>
    <col min="10508" max="10508" width="19.5" style="14" customWidth="1"/>
    <col min="10509" max="10750" width="11" style="14"/>
    <col min="10751" max="10751" width="3" style="14" customWidth="1"/>
    <col min="10752" max="10752" width="17.69921875" style="14" customWidth="1"/>
    <col min="10753" max="10753" width="0.69921875" style="14" customWidth="1"/>
    <col min="10754" max="10754" width="11.5" style="14" customWidth="1"/>
    <col min="10755" max="10755" width="6.19921875" style="14" customWidth="1"/>
    <col min="10756" max="10756" width="10.3984375" style="14" customWidth="1"/>
    <col min="10757" max="10757" width="10.5" style="14" customWidth="1"/>
    <col min="10758" max="10758" width="13" style="14" customWidth="1"/>
    <col min="10759" max="10759" width="19.5" style="14" customWidth="1"/>
    <col min="10760" max="10760" width="11.5" style="14" customWidth="1"/>
    <col min="10761" max="10762" width="0" style="14" hidden="1" customWidth="1"/>
    <col min="10763" max="10763" width="19.09765625" style="14" customWidth="1"/>
    <col min="10764" max="10764" width="19.5" style="14" customWidth="1"/>
    <col min="10765" max="11006" width="11" style="14"/>
    <col min="11007" max="11007" width="3" style="14" customWidth="1"/>
    <col min="11008" max="11008" width="17.69921875" style="14" customWidth="1"/>
    <col min="11009" max="11009" width="0.69921875" style="14" customWidth="1"/>
    <col min="11010" max="11010" width="11.5" style="14" customWidth="1"/>
    <col min="11011" max="11011" width="6.19921875" style="14" customWidth="1"/>
    <col min="11012" max="11012" width="10.3984375" style="14" customWidth="1"/>
    <col min="11013" max="11013" width="10.5" style="14" customWidth="1"/>
    <col min="11014" max="11014" width="13" style="14" customWidth="1"/>
    <col min="11015" max="11015" width="19.5" style="14" customWidth="1"/>
    <col min="11016" max="11016" width="11.5" style="14" customWidth="1"/>
    <col min="11017" max="11018" width="0" style="14" hidden="1" customWidth="1"/>
    <col min="11019" max="11019" width="19.09765625" style="14" customWidth="1"/>
    <col min="11020" max="11020" width="19.5" style="14" customWidth="1"/>
    <col min="11021" max="11262" width="11" style="14"/>
    <col min="11263" max="11263" width="3" style="14" customWidth="1"/>
    <col min="11264" max="11264" width="17.69921875" style="14" customWidth="1"/>
    <col min="11265" max="11265" width="0.69921875" style="14" customWidth="1"/>
    <col min="11266" max="11266" width="11.5" style="14" customWidth="1"/>
    <col min="11267" max="11267" width="6.19921875" style="14" customWidth="1"/>
    <col min="11268" max="11268" width="10.3984375" style="14" customWidth="1"/>
    <col min="11269" max="11269" width="10.5" style="14" customWidth="1"/>
    <col min="11270" max="11270" width="13" style="14" customWidth="1"/>
    <col min="11271" max="11271" width="19.5" style="14" customWidth="1"/>
    <col min="11272" max="11272" width="11.5" style="14" customWidth="1"/>
    <col min="11273" max="11274" width="0" style="14" hidden="1" customWidth="1"/>
    <col min="11275" max="11275" width="19.09765625" style="14" customWidth="1"/>
    <col min="11276" max="11276" width="19.5" style="14" customWidth="1"/>
    <col min="11277" max="11518" width="11" style="14"/>
    <col min="11519" max="11519" width="3" style="14" customWidth="1"/>
    <col min="11520" max="11520" width="17.69921875" style="14" customWidth="1"/>
    <col min="11521" max="11521" width="0.69921875" style="14" customWidth="1"/>
    <col min="11522" max="11522" width="11.5" style="14" customWidth="1"/>
    <col min="11523" max="11523" width="6.19921875" style="14" customWidth="1"/>
    <col min="11524" max="11524" width="10.3984375" style="14" customWidth="1"/>
    <col min="11525" max="11525" width="10.5" style="14" customWidth="1"/>
    <col min="11526" max="11526" width="13" style="14" customWidth="1"/>
    <col min="11527" max="11527" width="19.5" style="14" customWidth="1"/>
    <col min="11528" max="11528" width="11.5" style="14" customWidth="1"/>
    <col min="11529" max="11530" width="0" style="14" hidden="1" customWidth="1"/>
    <col min="11531" max="11531" width="19.09765625" style="14" customWidth="1"/>
    <col min="11532" max="11532" width="19.5" style="14" customWidth="1"/>
    <col min="11533" max="11774" width="11" style="14"/>
    <col min="11775" max="11775" width="3" style="14" customWidth="1"/>
    <col min="11776" max="11776" width="17.69921875" style="14" customWidth="1"/>
    <col min="11777" max="11777" width="0.69921875" style="14" customWidth="1"/>
    <col min="11778" max="11778" width="11.5" style="14" customWidth="1"/>
    <col min="11779" max="11779" width="6.19921875" style="14" customWidth="1"/>
    <col min="11780" max="11780" width="10.3984375" style="14" customWidth="1"/>
    <col min="11781" max="11781" width="10.5" style="14" customWidth="1"/>
    <col min="11782" max="11782" width="13" style="14" customWidth="1"/>
    <col min="11783" max="11783" width="19.5" style="14" customWidth="1"/>
    <col min="11784" max="11784" width="11.5" style="14" customWidth="1"/>
    <col min="11785" max="11786" width="0" style="14" hidden="1" customWidth="1"/>
    <col min="11787" max="11787" width="19.09765625" style="14" customWidth="1"/>
    <col min="11788" max="11788" width="19.5" style="14" customWidth="1"/>
    <col min="11789" max="12030" width="11" style="14"/>
    <col min="12031" max="12031" width="3" style="14" customWidth="1"/>
    <col min="12032" max="12032" width="17.69921875" style="14" customWidth="1"/>
    <col min="12033" max="12033" width="0.69921875" style="14" customWidth="1"/>
    <col min="12034" max="12034" width="11.5" style="14" customWidth="1"/>
    <col min="12035" max="12035" width="6.19921875" style="14" customWidth="1"/>
    <col min="12036" max="12036" width="10.3984375" style="14" customWidth="1"/>
    <col min="12037" max="12037" width="10.5" style="14" customWidth="1"/>
    <col min="12038" max="12038" width="13" style="14" customWidth="1"/>
    <col min="12039" max="12039" width="19.5" style="14" customWidth="1"/>
    <col min="12040" max="12040" width="11.5" style="14" customWidth="1"/>
    <col min="12041" max="12042" width="0" style="14" hidden="1" customWidth="1"/>
    <col min="12043" max="12043" width="19.09765625" style="14" customWidth="1"/>
    <col min="12044" max="12044" width="19.5" style="14" customWidth="1"/>
    <col min="12045" max="12286" width="11" style="14"/>
    <col min="12287" max="12287" width="3" style="14" customWidth="1"/>
    <col min="12288" max="12288" width="17.69921875" style="14" customWidth="1"/>
    <col min="12289" max="12289" width="0.69921875" style="14" customWidth="1"/>
    <col min="12290" max="12290" width="11.5" style="14" customWidth="1"/>
    <col min="12291" max="12291" width="6.19921875" style="14" customWidth="1"/>
    <col min="12292" max="12292" width="10.3984375" style="14" customWidth="1"/>
    <col min="12293" max="12293" width="10.5" style="14" customWidth="1"/>
    <col min="12294" max="12294" width="13" style="14" customWidth="1"/>
    <col min="12295" max="12295" width="19.5" style="14" customWidth="1"/>
    <col min="12296" max="12296" width="11.5" style="14" customWidth="1"/>
    <col min="12297" max="12298" width="0" style="14" hidden="1" customWidth="1"/>
    <col min="12299" max="12299" width="19.09765625" style="14" customWidth="1"/>
    <col min="12300" max="12300" width="19.5" style="14" customWidth="1"/>
    <col min="12301" max="12542" width="11" style="14"/>
    <col min="12543" max="12543" width="3" style="14" customWidth="1"/>
    <col min="12544" max="12544" width="17.69921875" style="14" customWidth="1"/>
    <col min="12545" max="12545" width="0.69921875" style="14" customWidth="1"/>
    <col min="12546" max="12546" width="11.5" style="14" customWidth="1"/>
    <col min="12547" max="12547" width="6.19921875" style="14" customWidth="1"/>
    <col min="12548" max="12548" width="10.3984375" style="14" customWidth="1"/>
    <col min="12549" max="12549" width="10.5" style="14" customWidth="1"/>
    <col min="12550" max="12550" width="13" style="14" customWidth="1"/>
    <col min="12551" max="12551" width="19.5" style="14" customWidth="1"/>
    <col min="12552" max="12552" width="11.5" style="14" customWidth="1"/>
    <col min="12553" max="12554" width="0" style="14" hidden="1" customWidth="1"/>
    <col min="12555" max="12555" width="19.09765625" style="14" customWidth="1"/>
    <col min="12556" max="12556" width="19.5" style="14" customWidth="1"/>
    <col min="12557" max="12798" width="11" style="14"/>
    <col min="12799" max="12799" width="3" style="14" customWidth="1"/>
    <col min="12800" max="12800" width="17.69921875" style="14" customWidth="1"/>
    <col min="12801" max="12801" width="0.69921875" style="14" customWidth="1"/>
    <col min="12802" max="12802" width="11.5" style="14" customWidth="1"/>
    <col min="12803" max="12803" width="6.19921875" style="14" customWidth="1"/>
    <col min="12804" max="12804" width="10.3984375" style="14" customWidth="1"/>
    <col min="12805" max="12805" width="10.5" style="14" customWidth="1"/>
    <col min="12806" max="12806" width="13" style="14" customWidth="1"/>
    <col min="12807" max="12807" width="19.5" style="14" customWidth="1"/>
    <col min="12808" max="12808" width="11.5" style="14" customWidth="1"/>
    <col min="12809" max="12810" width="0" style="14" hidden="1" customWidth="1"/>
    <col min="12811" max="12811" width="19.09765625" style="14" customWidth="1"/>
    <col min="12812" max="12812" width="19.5" style="14" customWidth="1"/>
    <col min="12813" max="13054" width="11" style="14"/>
    <col min="13055" max="13055" width="3" style="14" customWidth="1"/>
    <col min="13056" max="13056" width="17.69921875" style="14" customWidth="1"/>
    <col min="13057" max="13057" width="0.69921875" style="14" customWidth="1"/>
    <col min="13058" max="13058" width="11.5" style="14" customWidth="1"/>
    <col min="13059" max="13059" width="6.19921875" style="14" customWidth="1"/>
    <col min="13060" max="13060" width="10.3984375" style="14" customWidth="1"/>
    <col min="13061" max="13061" width="10.5" style="14" customWidth="1"/>
    <col min="13062" max="13062" width="13" style="14" customWidth="1"/>
    <col min="13063" max="13063" width="19.5" style="14" customWidth="1"/>
    <col min="13064" max="13064" width="11.5" style="14" customWidth="1"/>
    <col min="13065" max="13066" width="0" style="14" hidden="1" customWidth="1"/>
    <col min="13067" max="13067" width="19.09765625" style="14" customWidth="1"/>
    <col min="13068" max="13068" width="19.5" style="14" customWidth="1"/>
    <col min="13069" max="13310" width="11" style="14"/>
    <col min="13311" max="13311" width="3" style="14" customWidth="1"/>
    <col min="13312" max="13312" width="17.69921875" style="14" customWidth="1"/>
    <col min="13313" max="13313" width="0.69921875" style="14" customWidth="1"/>
    <col min="13314" max="13314" width="11.5" style="14" customWidth="1"/>
    <col min="13315" max="13315" width="6.19921875" style="14" customWidth="1"/>
    <col min="13316" max="13316" width="10.3984375" style="14" customWidth="1"/>
    <col min="13317" max="13317" width="10.5" style="14" customWidth="1"/>
    <col min="13318" max="13318" width="13" style="14" customWidth="1"/>
    <col min="13319" max="13319" width="19.5" style="14" customWidth="1"/>
    <col min="13320" max="13320" width="11.5" style="14" customWidth="1"/>
    <col min="13321" max="13322" width="0" style="14" hidden="1" customWidth="1"/>
    <col min="13323" max="13323" width="19.09765625" style="14" customWidth="1"/>
    <col min="13324" max="13324" width="19.5" style="14" customWidth="1"/>
    <col min="13325" max="13566" width="11" style="14"/>
    <col min="13567" max="13567" width="3" style="14" customWidth="1"/>
    <col min="13568" max="13568" width="17.69921875" style="14" customWidth="1"/>
    <col min="13569" max="13569" width="0.69921875" style="14" customWidth="1"/>
    <col min="13570" max="13570" width="11.5" style="14" customWidth="1"/>
    <col min="13571" max="13571" width="6.19921875" style="14" customWidth="1"/>
    <col min="13572" max="13572" width="10.3984375" style="14" customWidth="1"/>
    <col min="13573" max="13573" width="10.5" style="14" customWidth="1"/>
    <col min="13574" max="13574" width="13" style="14" customWidth="1"/>
    <col min="13575" max="13575" width="19.5" style="14" customWidth="1"/>
    <col min="13576" max="13576" width="11.5" style="14" customWidth="1"/>
    <col min="13577" max="13578" width="0" style="14" hidden="1" customWidth="1"/>
    <col min="13579" max="13579" width="19.09765625" style="14" customWidth="1"/>
    <col min="13580" max="13580" width="19.5" style="14" customWidth="1"/>
    <col min="13581" max="13822" width="11" style="14"/>
    <col min="13823" max="13823" width="3" style="14" customWidth="1"/>
    <col min="13824" max="13824" width="17.69921875" style="14" customWidth="1"/>
    <col min="13825" max="13825" width="0.69921875" style="14" customWidth="1"/>
    <col min="13826" max="13826" width="11.5" style="14" customWidth="1"/>
    <col min="13827" max="13827" width="6.19921875" style="14" customWidth="1"/>
    <col min="13828" max="13828" width="10.3984375" style="14" customWidth="1"/>
    <col min="13829" max="13829" width="10.5" style="14" customWidth="1"/>
    <col min="13830" max="13830" width="13" style="14" customWidth="1"/>
    <col min="13831" max="13831" width="19.5" style="14" customWidth="1"/>
    <col min="13832" max="13832" width="11.5" style="14" customWidth="1"/>
    <col min="13833" max="13834" width="0" style="14" hidden="1" customWidth="1"/>
    <col min="13835" max="13835" width="19.09765625" style="14" customWidth="1"/>
    <col min="13836" max="13836" width="19.5" style="14" customWidth="1"/>
    <col min="13837" max="14078" width="11" style="14"/>
    <col min="14079" max="14079" width="3" style="14" customWidth="1"/>
    <col min="14080" max="14080" width="17.69921875" style="14" customWidth="1"/>
    <col min="14081" max="14081" width="0.69921875" style="14" customWidth="1"/>
    <col min="14082" max="14082" width="11.5" style="14" customWidth="1"/>
    <col min="14083" max="14083" width="6.19921875" style="14" customWidth="1"/>
    <col min="14084" max="14084" width="10.3984375" style="14" customWidth="1"/>
    <col min="14085" max="14085" width="10.5" style="14" customWidth="1"/>
    <col min="14086" max="14086" width="13" style="14" customWidth="1"/>
    <col min="14087" max="14087" width="19.5" style="14" customWidth="1"/>
    <col min="14088" max="14088" width="11.5" style="14" customWidth="1"/>
    <col min="14089" max="14090" width="0" style="14" hidden="1" customWidth="1"/>
    <col min="14091" max="14091" width="19.09765625" style="14" customWidth="1"/>
    <col min="14092" max="14092" width="19.5" style="14" customWidth="1"/>
    <col min="14093" max="14334" width="11" style="14"/>
    <col min="14335" max="14335" width="3" style="14" customWidth="1"/>
    <col min="14336" max="14336" width="17.69921875" style="14" customWidth="1"/>
    <col min="14337" max="14337" width="0.69921875" style="14" customWidth="1"/>
    <col min="14338" max="14338" width="11.5" style="14" customWidth="1"/>
    <col min="14339" max="14339" width="6.19921875" style="14" customWidth="1"/>
    <col min="14340" max="14340" width="10.3984375" style="14" customWidth="1"/>
    <col min="14341" max="14341" width="10.5" style="14" customWidth="1"/>
    <col min="14342" max="14342" width="13" style="14" customWidth="1"/>
    <col min="14343" max="14343" width="19.5" style="14" customWidth="1"/>
    <col min="14344" max="14344" width="11.5" style="14" customWidth="1"/>
    <col min="14345" max="14346" width="0" style="14" hidden="1" customWidth="1"/>
    <col min="14347" max="14347" width="19.09765625" style="14" customWidth="1"/>
    <col min="14348" max="14348" width="19.5" style="14" customWidth="1"/>
    <col min="14349" max="14590" width="11" style="14"/>
    <col min="14591" max="14591" width="3" style="14" customWidth="1"/>
    <col min="14592" max="14592" width="17.69921875" style="14" customWidth="1"/>
    <col min="14593" max="14593" width="0.69921875" style="14" customWidth="1"/>
    <col min="14594" max="14594" width="11.5" style="14" customWidth="1"/>
    <col min="14595" max="14595" width="6.19921875" style="14" customWidth="1"/>
    <col min="14596" max="14596" width="10.3984375" style="14" customWidth="1"/>
    <col min="14597" max="14597" width="10.5" style="14" customWidth="1"/>
    <col min="14598" max="14598" width="13" style="14" customWidth="1"/>
    <col min="14599" max="14599" width="19.5" style="14" customWidth="1"/>
    <col min="14600" max="14600" width="11.5" style="14" customWidth="1"/>
    <col min="14601" max="14602" width="0" style="14" hidden="1" customWidth="1"/>
    <col min="14603" max="14603" width="19.09765625" style="14" customWidth="1"/>
    <col min="14604" max="14604" width="19.5" style="14" customWidth="1"/>
    <col min="14605" max="14846" width="11" style="14"/>
    <col min="14847" max="14847" width="3" style="14" customWidth="1"/>
    <col min="14848" max="14848" width="17.69921875" style="14" customWidth="1"/>
    <col min="14849" max="14849" width="0.69921875" style="14" customWidth="1"/>
    <col min="14850" max="14850" width="11.5" style="14" customWidth="1"/>
    <col min="14851" max="14851" width="6.19921875" style="14" customWidth="1"/>
    <col min="14852" max="14852" width="10.3984375" style="14" customWidth="1"/>
    <col min="14853" max="14853" width="10.5" style="14" customWidth="1"/>
    <col min="14854" max="14854" width="13" style="14" customWidth="1"/>
    <col min="14855" max="14855" width="19.5" style="14" customWidth="1"/>
    <col min="14856" max="14856" width="11.5" style="14" customWidth="1"/>
    <col min="14857" max="14858" width="0" style="14" hidden="1" customWidth="1"/>
    <col min="14859" max="14859" width="19.09765625" style="14" customWidth="1"/>
    <col min="14860" max="14860" width="19.5" style="14" customWidth="1"/>
    <col min="14861" max="15102" width="11" style="14"/>
    <col min="15103" max="15103" width="3" style="14" customWidth="1"/>
    <col min="15104" max="15104" width="17.69921875" style="14" customWidth="1"/>
    <col min="15105" max="15105" width="0.69921875" style="14" customWidth="1"/>
    <col min="15106" max="15106" width="11.5" style="14" customWidth="1"/>
    <col min="15107" max="15107" width="6.19921875" style="14" customWidth="1"/>
    <col min="15108" max="15108" width="10.3984375" style="14" customWidth="1"/>
    <col min="15109" max="15109" width="10.5" style="14" customWidth="1"/>
    <col min="15110" max="15110" width="13" style="14" customWidth="1"/>
    <col min="15111" max="15111" width="19.5" style="14" customWidth="1"/>
    <col min="15112" max="15112" width="11.5" style="14" customWidth="1"/>
    <col min="15113" max="15114" width="0" style="14" hidden="1" customWidth="1"/>
    <col min="15115" max="15115" width="19.09765625" style="14" customWidth="1"/>
    <col min="15116" max="15116" width="19.5" style="14" customWidth="1"/>
    <col min="15117" max="15358" width="11" style="14"/>
    <col min="15359" max="15359" width="3" style="14" customWidth="1"/>
    <col min="15360" max="15360" width="17.69921875" style="14" customWidth="1"/>
    <col min="15361" max="15361" width="0.69921875" style="14" customWidth="1"/>
    <col min="15362" max="15362" width="11.5" style="14" customWidth="1"/>
    <col min="15363" max="15363" width="6.19921875" style="14" customWidth="1"/>
    <col min="15364" max="15364" width="10.3984375" style="14" customWidth="1"/>
    <col min="15365" max="15365" width="10.5" style="14" customWidth="1"/>
    <col min="15366" max="15366" width="13" style="14" customWidth="1"/>
    <col min="15367" max="15367" width="19.5" style="14" customWidth="1"/>
    <col min="15368" max="15368" width="11.5" style="14" customWidth="1"/>
    <col min="15369" max="15370" width="0" style="14" hidden="1" customWidth="1"/>
    <col min="15371" max="15371" width="19.09765625" style="14" customWidth="1"/>
    <col min="15372" max="15372" width="19.5" style="14" customWidth="1"/>
    <col min="15373" max="15614" width="11" style="14"/>
    <col min="15615" max="15615" width="3" style="14" customWidth="1"/>
    <col min="15616" max="15616" width="17.69921875" style="14" customWidth="1"/>
    <col min="15617" max="15617" width="0.69921875" style="14" customWidth="1"/>
    <col min="15618" max="15618" width="11.5" style="14" customWidth="1"/>
    <col min="15619" max="15619" width="6.19921875" style="14" customWidth="1"/>
    <col min="15620" max="15620" width="10.3984375" style="14" customWidth="1"/>
    <col min="15621" max="15621" width="10.5" style="14" customWidth="1"/>
    <col min="15622" max="15622" width="13" style="14" customWidth="1"/>
    <col min="15623" max="15623" width="19.5" style="14" customWidth="1"/>
    <col min="15624" max="15624" width="11.5" style="14" customWidth="1"/>
    <col min="15625" max="15626" width="0" style="14" hidden="1" customWidth="1"/>
    <col min="15627" max="15627" width="19.09765625" style="14" customWidth="1"/>
    <col min="15628" max="15628" width="19.5" style="14" customWidth="1"/>
    <col min="15629" max="15870" width="11" style="14"/>
    <col min="15871" max="15871" width="3" style="14" customWidth="1"/>
    <col min="15872" max="15872" width="17.69921875" style="14" customWidth="1"/>
    <col min="15873" max="15873" width="0.69921875" style="14" customWidth="1"/>
    <col min="15874" max="15874" width="11.5" style="14" customWidth="1"/>
    <col min="15875" max="15875" width="6.19921875" style="14" customWidth="1"/>
    <col min="15876" max="15876" width="10.3984375" style="14" customWidth="1"/>
    <col min="15877" max="15877" width="10.5" style="14" customWidth="1"/>
    <col min="15878" max="15878" width="13" style="14" customWidth="1"/>
    <col min="15879" max="15879" width="19.5" style="14" customWidth="1"/>
    <col min="15880" max="15880" width="11.5" style="14" customWidth="1"/>
    <col min="15881" max="15882" width="0" style="14" hidden="1" customWidth="1"/>
    <col min="15883" max="15883" width="19.09765625" style="14" customWidth="1"/>
    <col min="15884" max="15884" width="19.5" style="14" customWidth="1"/>
    <col min="15885" max="16126" width="11" style="14"/>
    <col min="16127" max="16127" width="3" style="14" customWidth="1"/>
    <col min="16128" max="16128" width="17.69921875" style="14" customWidth="1"/>
    <col min="16129" max="16129" width="0.69921875" style="14" customWidth="1"/>
    <col min="16130" max="16130" width="11.5" style="14" customWidth="1"/>
    <col min="16131" max="16131" width="6.19921875" style="14" customWidth="1"/>
    <col min="16132" max="16132" width="10.3984375" style="14" customWidth="1"/>
    <col min="16133" max="16133" width="10.5" style="14" customWidth="1"/>
    <col min="16134" max="16134" width="13" style="14" customWidth="1"/>
    <col min="16135" max="16135" width="19.5" style="14" customWidth="1"/>
    <col min="16136" max="16136" width="11.5" style="14" customWidth="1"/>
    <col min="16137" max="16138" width="0" style="14" hidden="1" customWidth="1"/>
    <col min="16139" max="16139" width="19.09765625" style="14" customWidth="1"/>
    <col min="16140" max="16140" width="19.5" style="14" customWidth="1"/>
    <col min="16141" max="16382" width="11" style="14"/>
    <col min="16383" max="16384" width="11" style="14" customWidth="1"/>
  </cols>
  <sheetData>
    <row r="1" spans="1:17" s="4" customFormat="1" ht="24" customHeight="1" x14ac:dyDescent="0.3">
      <c r="A1" s="164" t="s">
        <v>82</v>
      </c>
      <c r="B1" s="165"/>
      <c r="C1" s="165"/>
      <c r="D1" s="165"/>
      <c r="E1" s="165"/>
      <c r="F1" s="165"/>
      <c r="G1" s="165"/>
      <c r="H1" s="165"/>
      <c r="I1" s="166"/>
      <c r="K1" s="5"/>
    </row>
    <row r="2" spans="1:17" s="4" customFormat="1" ht="24" customHeight="1" x14ac:dyDescent="0.3">
      <c r="A2" s="167" t="s">
        <v>51</v>
      </c>
      <c r="B2" s="168"/>
      <c r="C2" s="168"/>
      <c r="D2" s="168"/>
      <c r="E2" s="168"/>
      <c r="F2" s="168"/>
      <c r="G2" s="168"/>
      <c r="H2" s="168"/>
      <c r="I2" s="169"/>
      <c r="K2" s="5"/>
    </row>
    <row r="3" spans="1:17" s="4" customFormat="1" ht="24" customHeight="1" x14ac:dyDescent="0.3">
      <c r="A3" s="167" t="s">
        <v>71</v>
      </c>
      <c r="B3" s="168"/>
      <c r="C3" s="168"/>
      <c r="D3" s="168"/>
      <c r="E3" s="168"/>
      <c r="F3" s="168"/>
      <c r="G3" s="168"/>
      <c r="H3" s="168"/>
      <c r="I3" s="169"/>
      <c r="J3" s="6"/>
      <c r="K3" s="6"/>
    </row>
    <row r="4" spans="1:17" s="4" customFormat="1" ht="18" customHeight="1" thickBot="1" x14ac:dyDescent="0.35">
      <c r="A4" s="170" t="s">
        <v>32</v>
      </c>
      <c r="B4" s="171"/>
      <c r="C4" s="171"/>
      <c r="D4" s="171"/>
      <c r="E4" s="171"/>
      <c r="F4" s="171"/>
      <c r="G4" s="171"/>
      <c r="H4" s="171"/>
      <c r="I4" s="172"/>
      <c r="J4" s="6"/>
      <c r="K4" s="6"/>
      <c r="L4" s="6"/>
    </row>
    <row r="5" spans="1:17" ht="15.6" x14ac:dyDescent="0.3">
      <c r="A5" s="8" t="s">
        <v>33</v>
      </c>
      <c r="B5" s="9"/>
      <c r="C5" s="9"/>
      <c r="D5" s="10">
        <f>Auslosung_4_RL!D1</f>
        <v>44842</v>
      </c>
      <c r="E5" s="10"/>
      <c r="F5" s="11"/>
      <c r="G5" s="12"/>
      <c r="H5" s="12"/>
      <c r="I5" s="13"/>
      <c r="J5" s="44"/>
      <c r="K5" s="44"/>
      <c r="L5" s="161" t="s">
        <v>33</v>
      </c>
      <c r="M5" s="162"/>
      <c r="N5" s="162"/>
      <c r="O5" s="162"/>
      <c r="P5" s="162"/>
      <c r="Q5" s="163"/>
    </row>
    <row r="6" spans="1:17" ht="14.4" thickBot="1" x14ac:dyDescent="0.3">
      <c r="A6" s="15"/>
      <c r="B6" s="16" t="s">
        <v>35</v>
      </c>
      <c r="C6" s="17" t="s">
        <v>1</v>
      </c>
      <c r="D6" s="18" t="s">
        <v>36</v>
      </c>
      <c r="E6" s="19"/>
      <c r="F6" s="20" t="s">
        <v>37</v>
      </c>
      <c r="G6" s="20" t="s">
        <v>38</v>
      </c>
      <c r="H6" s="20" t="s">
        <v>39</v>
      </c>
      <c r="I6" s="20" t="s">
        <v>40</v>
      </c>
      <c r="J6" s="56"/>
      <c r="K6" s="56"/>
      <c r="L6" s="68" t="s">
        <v>64</v>
      </c>
      <c r="M6" s="69"/>
      <c r="N6" s="69" t="s">
        <v>65</v>
      </c>
      <c r="O6" s="69" t="s">
        <v>64</v>
      </c>
      <c r="P6" s="70"/>
      <c r="Q6" s="71" t="s">
        <v>65</v>
      </c>
    </row>
    <row r="7" spans="1:17" x14ac:dyDescent="0.25">
      <c r="A7" s="53">
        <f>IF(B7="FTG Pfungstadt",1,IF(B7="AC Altrip",2,IF(B7="AC Mutterstadt",3,IF(B7="KSV Grünstadt II",4,IF(B7="TSG Hassloch",5,IF(B7="KSC 07 Schifferstadt II",6,IF(B7="AV 03 Speyer II",7,IF(B7="KSV Langen II",8,IF(B7="KG Kinds./Rod.",9,IF(B7="VFL Rodalben",10,IF(B7="TSG Kaiserslautern",11,IF(B7="AC Weisenau",12,IF(B7="ASC Zeilsheim",13,IF(B7="KSV Worms",14,IF(B7="KTH Ehrang",15,IF(B7="AC Heros Wemmetsweiler",16,IF(B7="AC Altrip II",17,IF(B7="KSV Hostenbach",18,))))))))))))))))))</f>
        <v>0</v>
      </c>
      <c r="B7" s="21" t="str">
        <f>Auslosung_4_RL!D3</f>
        <v>KTH Ehrang I</v>
      </c>
      <c r="C7" s="40" t="s">
        <v>1</v>
      </c>
      <c r="D7" s="23" t="str">
        <f>Auslosung_4_RL!F3</f>
        <v>KSV Grünstadt II</v>
      </c>
      <c r="E7" s="24"/>
      <c r="F7" s="25" t="e">
        <f>VLOOKUP(J7,Wiegezeiten!$B$4:$E$22,3,FALSE)</f>
        <v>#N/A</v>
      </c>
      <c r="G7" s="26" t="e">
        <f>VLOOKUP(J7,Wiegezeiten!$B$4:$E$22,4,FALSE)</f>
        <v>#N/A</v>
      </c>
      <c r="H7" s="27"/>
      <c r="I7" s="27"/>
      <c r="J7" s="15">
        <f>IF(B7="AV 03 Speyer III",21,IF(B7="AC Altrip",2,IF(B7="AC Mutterstadt II",3,IF(B7="KSV Grünstadt III",20,IF(B7="TSG Hassloch",5,IF(B7="KSC 07 Schifferstadt II",6,IF(B7="AV 03 Speyer II",7,IF(B7="KSV Langen II",8,IF(B7="KG Kinds./Rod.",9,IF(B7="VFL Rodalben",10,IF(B7="TSG Kaiserslautern",11,IF(B7="AC Weisenau",12,IF(B7="ASC Zeilsheim",13,IF(B7="KSV Worms",14,IF(B7="KTH Ehrang",15,IF(B7="AC Heros Wemmetsweiler",16,IF(B7="AC Altrip II",17,IF(B7="KSV Hostenbach",18,IF(B7="KTH Ehrang II",19,)))))))))))))))))))</f>
        <v>0</v>
      </c>
      <c r="K7" s="15">
        <f>IF(D7="AV 03 Speyer III",21,IF(D7="AC Altrip",2,IF(D7="AC Mutterstadt II",3,IF(D7="KSV Grünstadt III",20,IF(D7="TSG Hassloch",5,IF(D7="KSC 07 Schifferstadt II",6,IF(D7="AV 03 Speyer II",7,IF(D7="KSV Langen II",8,IF(D7="KG Kinds./Rod.",9,IF(D7="VFL Rodalben",10,IF(D7="TSG Kaiserslautern",11,IF(D7="AC Weisenau",12,IF(D7="ASC Zeilsheim",13,IF(D7="KSV Worms",14,IF(D7="KTH Ehrang",15,IF(D7="AC Heros Wemmetsweiler",16,IF(D7="AC Altrip II",17,IF(D7="KSV Hostenbach",18,IF(D7="KTH Ehrang II",19,IF(D7="KSV Grünstadt III",20,))))))))))))))))))))</f>
        <v>0</v>
      </c>
      <c r="L7" s="79"/>
      <c r="M7" s="65" t="s">
        <v>1</v>
      </c>
      <c r="N7" s="65"/>
      <c r="O7" s="66">
        <f>IF(L7&gt;N7,2,0)</f>
        <v>0</v>
      </c>
      <c r="P7" s="67" t="s">
        <v>1</v>
      </c>
      <c r="Q7" s="80">
        <f>IF(L7&lt;N7,2,0)</f>
        <v>0</v>
      </c>
    </row>
    <row r="8" spans="1:17" x14ac:dyDescent="0.25">
      <c r="A8" s="53">
        <f>IF(B8="FTG Pfungstadt",1,IF(B8="AC Altrip",2,IF(B8="AC Mutterstadt",3,IF(B8="KSV Grünstadt II",4,IF(B8="TSG Hassloch",5,IF(B8="KSC 07 Schifferstadt II",6,IF(B8="AV 03 Speyer II",7,IF(B8="KSV Langen II",8,IF(B8="KG Kinds./Rod.",9,IF(B8="VFL Rodalben",10,IF(B8="TSG Kaiserslautern",11,IF(B8="AC Weisenau",12,IF(B8="ASC Zeilsheim",13,IF(B8="KSV Worms",14,IF(B8="KTH Ehrang",15,IF(B8="AC Heros Wemmetsweiler",16,IF(B8="AC Altrip II",17,IF(B8="KSV Hostenbach",18,))))))))))))))))))</f>
        <v>18</v>
      </c>
      <c r="B8" s="21" t="str">
        <f>Auslosung_4_RL!D4</f>
        <v>KSV Hostenbach</v>
      </c>
      <c r="C8" s="40" t="s">
        <v>1</v>
      </c>
      <c r="D8" s="23" t="str">
        <f>Auslosung_4_RL!F4</f>
        <v>KSC 07 Schifferstadt</v>
      </c>
      <c r="E8" s="24"/>
      <c r="F8" s="25" t="str">
        <f>VLOOKUP(J8,Wiegezeiten!$B$4:$E$22,3,FALSE)</f>
        <v>18:00 Uhr</v>
      </c>
      <c r="G8" s="26" t="str">
        <f>VLOOKUP(J8,Wiegezeiten!$B$4:$E$22,4,FALSE)</f>
        <v>19:00 Uhr</v>
      </c>
      <c r="H8" s="29"/>
      <c r="I8" s="29"/>
      <c r="J8" s="15">
        <f t="shared" ref="J8:J9" si="0">IF(B8="AV 03 Speyer III",21,IF(B8="AC Altrip",2,IF(B8="AC Mutterstadt II",3,IF(B8="KSV Grünstadt III",20,IF(B8="TSG Hassloch",5,IF(B8="KSC 07 Schifferstadt II",6,IF(B8="AV 03 Speyer II",7,IF(B8="KSV Langen II",8,IF(B8="KG Kinds./Rod.",9,IF(B8="VFL Rodalben",10,IF(B8="TSG Kaiserslautern",11,IF(B8="AC Weisenau",12,IF(B8="ASC Zeilsheim",13,IF(B8="KSV Worms",14,IF(B8="KTH Ehrang",15,IF(B8="AC Heros Wemmetsweiler",16,IF(B8="AC Altrip II",17,IF(B8="KSV Hostenbach",18,IF(B8="KTH Ehrang II",19,)))))))))))))))))))</f>
        <v>18</v>
      </c>
      <c r="K8" s="15">
        <f t="shared" ref="K8:K9" si="1">IF(D8="AV 03 Speyer III",21,IF(D8="AC Altrip",2,IF(D8="AC Mutterstadt II",3,IF(D8="KSV Grünstadt III",20,IF(D8="TSG Hassloch",5,IF(D8="KSC 07 Schifferstadt II",6,IF(D8="AV 03 Speyer II",7,IF(D8="KSV Langen II",8,IF(D8="KG Kinds./Rod.",9,IF(D8="VFL Rodalben",10,IF(D8="TSG Kaiserslautern",11,IF(D8="AC Weisenau",12,IF(D8="ASC Zeilsheim",13,IF(D8="KSV Worms",14,IF(D8="KTH Ehrang",15,IF(D8="AC Heros Wemmetsweiler",16,IF(D8="AC Altrip II",17,IF(D8="KSV Hostenbach",18,IF(D8="KTH Ehrang II",19,IF(D8="KSV Grünstadt III",20,))))))))))))))))))))</f>
        <v>0</v>
      </c>
      <c r="L8" s="81"/>
      <c r="M8" s="62" t="s">
        <v>1</v>
      </c>
      <c r="N8" s="62"/>
      <c r="O8" s="63">
        <f>IF(L8&gt;N8,2,0)</f>
        <v>0</v>
      </c>
      <c r="P8" s="64" t="s">
        <v>1</v>
      </c>
      <c r="Q8" s="82">
        <f>IF(L8&lt;N8,2,0)</f>
        <v>0</v>
      </c>
    </row>
    <row r="9" spans="1:17" ht="13.8" thickBot="1" x14ac:dyDescent="0.3">
      <c r="A9" s="15"/>
      <c r="B9" s="21">
        <f>Auslosung_4_RL!D5</f>
        <v>0</v>
      </c>
      <c r="C9" s="40" t="s">
        <v>1</v>
      </c>
      <c r="D9" s="23">
        <f>Auslosung_4_RL!F5</f>
        <v>0</v>
      </c>
      <c r="E9" s="95"/>
      <c r="F9" s="25" t="e">
        <f>VLOOKUP(J9,Wiegezeiten!$B$4:$E$22,3,FALSE)</f>
        <v>#N/A</v>
      </c>
      <c r="G9" s="26" t="e">
        <f>VLOOKUP(J9,Wiegezeiten!$B$4:$E$22,4,FALSE)</f>
        <v>#N/A</v>
      </c>
      <c r="H9" s="27"/>
      <c r="I9" s="27"/>
      <c r="J9" s="15">
        <f t="shared" si="0"/>
        <v>0</v>
      </c>
      <c r="K9" s="15">
        <f t="shared" si="1"/>
        <v>0</v>
      </c>
      <c r="L9" s="83"/>
      <c r="M9" s="72"/>
      <c r="N9" s="72"/>
      <c r="O9" s="73"/>
      <c r="P9" s="74"/>
      <c r="Q9" s="84"/>
    </row>
    <row r="10" spans="1:17" ht="15.6" x14ac:dyDescent="0.3">
      <c r="A10" s="8" t="s">
        <v>42</v>
      </c>
      <c r="B10" s="9"/>
      <c r="C10" s="9"/>
      <c r="D10" s="10">
        <f>Auslosung_4_RL!H1</f>
        <v>44877</v>
      </c>
      <c r="E10" s="9"/>
      <c r="F10" s="11"/>
      <c r="G10" s="12"/>
      <c r="H10" s="13"/>
      <c r="I10" s="13"/>
      <c r="J10" s="44"/>
      <c r="K10" s="44"/>
      <c r="L10" s="161" t="s">
        <v>42</v>
      </c>
      <c r="M10" s="162"/>
      <c r="N10" s="162"/>
      <c r="O10" s="162"/>
      <c r="P10" s="162"/>
      <c r="Q10" s="163"/>
    </row>
    <row r="11" spans="1:17" ht="14.4" thickBot="1" x14ac:dyDescent="0.3">
      <c r="A11" s="15"/>
      <c r="B11" s="16" t="s">
        <v>35</v>
      </c>
      <c r="C11" s="17" t="s">
        <v>1</v>
      </c>
      <c r="D11" s="18" t="s">
        <v>36</v>
      </c>
      <c r="E11" s="19"/>
      <c r="F11" s="20" t="s">
        <v>37</v>
      </c>
      <c r="G11" s="20" t="s">
        <v>38</v>
      </c>
      <c r="H11" s="20" t="s">
        <v>39</v>
      </c>
      <c r="I11" s="20"/>
      <c r="J11" s="56"/>
      <c r="K11" s="56"/>
      <c r="L11" s="68"/>
      <c r="M11" s="69"/>
      <c r="N11" s="69"/>
      <c r="O11" s="70"/>
      <c r="P11" s="75"/>
      <c r="Q11" s="76"/>
    </row>
    <row r="12" spans="1:17" x14ac:dyDescent="0.25">
      <c r="A12" s="15">
        <f>IF(B12="FTG Pfungstadt",1,IF(B12="AC Altrip",2,IF(B12="AC Mutterstadt",3,IF(B12="KSV Grünstadt II",4,IF(B12="TSG Hassloch",5,IF(B12="KSC 07 Schifferstadt II",6,IF(B12="AV 03 Speyer II",7,IF(B12="KSV Langen II",8,IF(B12="KG Kinds./Rod.",9,IF(B12="VFL Rodalben",10,IF(B12="TSG Kaiserslautern",11,IF(B12="AC Weisenau",12,IF(B12="ASC Zeilsheim",13,IF(B12="KSV Worms",14,IF(B12="KTH Ehrang",15,IF(B12="AC Heros Wemmetsweiler",16,IF(B12="AC Altrip II",17,IF(B12="KSV Hostenbach",18,))))))))))))))))))</f>
        <v>4</v>
      </c>
      <c r="B12" s="21" t="str">
        <f>Auslosung_4_RL!H3</f>
        <v>KSV Grünstadt II</v>
      </c>
      <c r="C12" s="40" t="s">
        <v>1</v>
      </c>
      <c r="D12" s="173" t="str">
        <f>Auslosung_4_RL!J3</f>
        <v>KSV Hostenbach</v>
      </c>
      <c r="E12" s="175"/>
      <c r="F12" s="25" t="e">
        <f>VLOOKUP(J12,Wiegezeiten!$B$4:$E$22,3,FALSE)</f>
        <v>#N/A</v>
      </c>
      <c r="G12" s="26" t="e">
        <f>VLOOKUP(J12,Wiegezeiten!$B$4:$E$22,4,FALSE)</f>
        <v>#N/A</v>
      </c>
      <c r="H12" s="36"/>
      <c r="I12" s="36"/>
      <c r="J12" s="15">
        <f t="shared" ref="J12:J14" si="2">IF(B12="AV 03 Speyer III",21,IF(B12="AC Altrip",2,IF(B12="AC Mutterstadt II",3,IF(B12="KSV Grünstadt III",20,IF(B12="TSG Hassloch",5,IF(B12="KSC 07 Schifferstadt II",6,IF(B12="AV 03 Speyer II",7,IF(B12="KSV Langen II",8,IF(B12="KG Kinds./Rod.",9,IF(B12="VFL Rodalben",10,IF(B12="TSG Kaiserslautern",11,IF(B12="AC Weisenau",12,IF(B12="ASC Zeilsheim",13,IF(B12="KSV Worms",14,IF(B12="KTH Ehrang",15,IF(B12="AC Heros Wemmetsweiler",16,IF(B12="AC Altrip II",17,IF(B12="KSV Hostenbach",18,IF(B12="KTH Ehrang II",19,)))))))))))))))))))</f>
        <v>0</v>
      </c>
      <c r="K12" s="15">
        <f t="shared" ref="K12:K14" si="3">IF(D12="AV 03 Speyer III",21,IF(D12="AC Altrip",2,IF(D12="AC Mutterstadt II",3,IF(D12="KSV Grünstadt III",20,IF(D12="TSG Hassloch",5,IF(D12="KSC 07 Schifferstadt II",6,IF(D12="AV 03 Speyer II",7,IF(D12="KSV Langen II",8,IF(D12="KG Kinds./Rod.",9,IF(D12="VFL Rodalben",10,IF(D12="TSG Kaiserslautern",11,IF(D12="AC Weisenau",12,IF(D12="ASC Zeilsheim",13,IF(D12="KSV Worms",14,IF(D12="KTH Ehrang",15,IF(D12="AC Heros Wemmetsweiler",16,IF(D12="AC Altrip II",17,IF(D12="KSV Hostenbach",18,IF(D12="KTH Ehrang II",19,IF(D12="KSV Grünstadt III",20,))))))))))))))))))))</f>
        <v>18</v>
      </c>
      <c r="L12" s="79"/>
      <c r="M12" s="65" t="s">
        <v>1</v>
      </c>
      <c r="N12" s="65"/>
      <c r="O12" s="66">
        <f>IF(L12&gt;N12,2,0)</f>
        <v>0</v>
      </c>
      <c r="P12" s="67" t="s">
        <v>1</v>
      </c>
      <c r="Q12" s="80">
        <f>IF(L12&lt;N12,2,0)</f>
        <v>0</v>
      </c>
    </row>
    <row r="13" spans="1:17" x14ac:dyDescent="0.25">
      <c r="A13" s="53">
        <f>IF(B13="FTG Pfungstadt",1,IF(B13="AC Altrip",2,IF(B13="AC Mutterstadt",3,IF(B13="KSV Grünstadt II",4,IF(B13="TSG Hassloch",5,IF(B13="KSC 07 Schifferstadt II",6,IF(B13="AV 03 Speyer II",7,IF(B13="KSV Langen II",8,IF(B13="KG Kinds./Rod.",9,IF(B13="VFL Rodalben",10,IF(B13="TSG Kaiserslautern",11,IF(B13="AC Weisenau",12,IF(B13="ASC Zeilsheim",13,IF(B13="KSV Worms",14,IF(B13="KTH Ehrang",15,IF(B13="AC Heros Wemmetsweiler",16,IF(B13="AC Altrip II",17,IF(B13="KSV Hostenbach",18,))))))))))))))))))</f>
        <v>0</v>
      </c>
      <c r="B13" s="21" t="str">
        <f>Auslosung_4_RL!H4</f>
        <v>KSC 07 Schifferstadt</v>
      </c>
      <c r="C13" s="40" t="s">
        <v>1</v>
      </c>
      <c r="D13" s="173" t="str">
        <f>Auslosung_4_RL!J4</f>
        <v>KTH Ehrang I</v>
      </c>
      <c r="E13" s="175"/>
      <c r="F13" s="25" t="e">
        <f>VLOOKUP(J13,Wiegezeiten!$B$4:$E$22,3,FALSE)</f>
        <v>#N/A</v>
      </c>
      <c r="G13" s="26" t="e">
        <f>VLOOKUP(J13,Wiegezeiten!$B$4:$E$22,4,FALSE)</f>
        <v>#N/A</v>
      </c>
      <c r="H13" s="27"/>
      <c r="I13" s="27"/>
      <c r="J13" s="15">
        <f t="shared" si="2"/>
        <v>0</v>
      </c>
      <c r="K13" s="15">
        <f t="shared" si="3"/>
        <v>0</v>
      </c>
      <c r="L13" s="81"/>
      <c r="M13" s="62" t="s">
        <v>1</v>
      </c>
      <c r="N13" s="62"/>
      <c r="O13" s="63">
        <f>IF(L13&gt;N13,2,0)</f>
        <v>0</v>
      </c>
      <c r="P13" s="64" t="s">
        <v>1</v>
      </c>
      <c r="Q13" s="82">
        <f>IF(L13&lt;N13,2,0)</f>
        <v>0</v>
      </c>
    </row>
    <row r="14" spans="1:17" ht="13.8" thickBot="1" x14ac:dyDescent="0.3">
      <c r="A14" s="15"/>
      <c r="B14" s="21">
        <f>Auslosung_4_RL!H5</f>
        <v>0</v>
      </c>
      <c r="C14" s="40" t="s">
        <v>1</v>
      </c>
      <c r="D14" s="173">
        <f>Auslosung_4_RL!J5</f>
        <v>0</v>
      </c>
      <c r="E14" s="175"/>
      <c r="F14" s="25" t="e">
        <f>VLOOKUP(J14,Wiegezeiten!$B$4:$E$22,3,FALSE)</f>
        <v>#N/A</v>
      </c>
      <c r="G14" s="26" t="e">
        <f>VLOOKUP(J14,Wiegezeiten!$B$4:$E$22,4,FALSE)</f>
        <v>#N/A</v>
      </c>
      <c r="H14" s="29"/>
      <c r="I14" s="29"/>
      <c r="J14" s="15">
        <f t="shared" si="2"/>
        <v>0</v>
      </c>
      <c r="K14" s="15">
        <f t="shared" si="3"/>
        <v>0</v>
      </c>
      <c r="L14" s="83"/>
      <c r="M14" s="72"/>
      <c r="N14" s="72"/>
      <c r="O14" s="73"/>
      <c r="P14" s="77"/>
      <c r="Q14" s="84"/>
    </row>
    <row r="15" spans="1:17" ht="15.6" x14ac:dyDescent="0.3">
      <c r="A15" s="8" t="s">
        <v>43</v>
      </c>
      <c r="B15" s="9"/>
      <c r="C15" s="9"/>
      <c r="D15" s="10">
        <f>Auslosung_4_RL!L1</f>
        <v>44898</v>
      </c>
      <c r="E15" s="9"/>
      <c r="F15" s="32"/>
      <c r="G15" s="33"/>
      <c r="H15" s="34"/>
      <c r="I15" s="34"/>
      <c r="J15" s="19"/>
      <c r="K15" s="19"/>
      <c r="L15" s="161" t="s">
        <v>43</v>
      </c>
      <c r="M15" s="162"/>
      <c r="N15" s="162"/>
      <c r="O15" s="162"/>
      <c r="P15" s="162"/>
      <c r="Q15" s="163"/>
    </row>
    <row r="16" spans="1:17" ht="14.4" thickBot="1" x14ac:dyDescent="0.3">
      <c r="A16" s="15"/>
      <c r="B16" s="16" t="s">
        <v>35</v>
      </c>
      <c r="C16" s="17" t="s">
        <v>1</v>
      </c>
      <c r="D16" s="18" t="s">
        <v>36</v>
      </c>
      <c r="E16" s="19"/>
      <c r="F16" s="20" t="s">
        <v>37</v>
      </c>
      <c r="G16" s="20" t="s">
        <v>38</v>
      </c>
      <c r="H16" s="20" t="s">
        <v>39</v>
      </c>
      <c r="I16" s="20"/>
      <c r="J16" s="56"/>
      <c r="K16" s="56"/>
      <c r="L16" s="68"/>
      <c r="M16" s="69"/>
      <c r="N16" s="69"/>
      <c r="O16" s="70"/>
      <c r="P16" s="78"/>
      <c r="Q16" s="76"/>
    </row>
    <row r="17" spans="1:17" x14ac:dyDescent="0.25">
      <c r="A17" s="53">
        <f>IF(B17="FTG Pfungstadt",1,IF(B17="AC Altrip",2,IF(B17="AC Mutterstadt",3,IF(B17="KSV Grünstadt II",4,IF(B17="TSG Hassloch",5,IF(B17="KSC 07 Schifferstadt II",6,IF(B17="AV 03 Speyer II",7,IF(B17="KSV Langen II",8,IF(B17="KG Kinds./Rod.",9,IF(B17="VFL Rodalben",10,IF(B17="TSG Kaiserslautern",11,IF(B17="AC Weisenau",12,IF(B17="ASC Zeilsheim",13,IF(B17="KSV Worms",14,IF(B17="KTH Ehrang",15,IF(B17="AC Heros Wemmetsweiler",16,IF(B17="AC Altrip II",17,IF(B17="KSV Hostenbach",18,))))))))))))))))))</f>
        <v>0</v>
      </c>
      <c r="B17" s="35" t="str">
        <f>Auslosung_4_RL!L3</f>
        <v>KTH Ehrang I</v>
      </c>
      <c r="C17" s="41" t="s">
        <v>1</v>
      </c>
      <c r="D17" s="173" t="str">
        <f>Auslosung_4_RL!N3</f>
        <v>KSV Hostenbach</v>
      </c>
      <c r="E17" s="174"/>
      <c r="F17" s="25" t="e">
        <f>VLOOKUP(J17,Wiegezeiten!$B$4:$E$22,3,FALSE)</f>
        <v>#N/A</v>
      </c>
      <c r="G17" s="26" t="e">
        <f>VLOOKUP(J17,Wiegezeiten!$B$4:$E$22,4,FALSE)</f>
        <v>#N/A</v>
      </c>
      <c r="H17" s="29"/>
      <c r="I17" s="29"/>
      <c r="J17" s="15">
        <f t="shared" ref="J17:J19" si="4">IF(B17="AV 03 Speyer III",21,IF(B17="AC Altrip",2,IF(B17="AC Mutterstadt II",3,IF(B17="KSV Grünstadt III",20,IF(B17="TSG Hassloch",5,IF(B17="KSC 07 Schifferstadt II",6,IF(B17="AV 03 Speyer II",7,IF(B17="KSV Langen II",8,IF(B17="KG Kinds./Rod.",9,IF(B17="VFL Rodalben",10,IF(B17="TSG Kaiserslautern",11,IF(B17="AC Weisenau",12,IF(B17="ASC Zeilsheim",13,IF(B17="KSV Worms",14,IF(B17="KTH Ehrang",15,IF(B17="AC Heros Wemmetsweiler",16,IF(B17="AC Altrip II",17,IF(B17="KSV Hostenbach",18,IF(B17="KTH Ehrang II",19,)))))))))))))))))))</f>
        <v>0</v>
      </c>
      <c r="K17" s="15">
        <f t="shared" ref="K17:K19" si="5">IF(D17="AV 03 Speyer III",21,IF(D17="AC Altrip",2,IF(D17="AC Mutterstadt II",3,IF(D17="KSV Grünstadt III",20,IF(D17="TSG Hassloch",5,IF(D17="KSC 07 Schifferstadt II",6,IF(D17="AV 03 Speyer II",7,IF(D17="KSV Langen II",8,IF(D17="KG Kinds./Rod.",9,IF(D17="VFL Rodalben",10,IF(D17="TSG Kaiserslautern",11,IF(D17="AC Weisenau",12,IF(D17="ASC Zeilsheim",13,IF(D17="KSV Worms",14,IF(D17="KTH Ehrang",15,IF(D17="AC Heros Wemmetsweiler",16,IF(D17="AC Altrip II",17,IF(D17="KSV Hostenbach",18,IF(D17="KTH Ehrang II",19,IF(D17="KSV Grünstadt III",20,))))))))))))))))))))</f>
        <v>18</v>
      </c>
      <c r="L17" s="79"/>
      <c r="M17" s="65" t="s">
        <v>1</v>
      </c>
      <c r="N17" s="65"/>
      <c r="O17" s="66">
        <f>IF(L17&gt;N17,2,0)</f>
        <v>0</v>
      </c>
      <c r="P17" s="67" t="s">
        <v>1</v>
      </c>
      <c r="Q17" s="80">
        <f>IF(L17&lt;N17,2,0)</f>
        <v>0</v>
      </c>
    </row>
    <row r="18" spans="1:17" x14ac:dyDescent="0.25">
      <c r="A18" s="53">
        <f>IF(B18="FTG Pfungstadt",1,IF(B18="AC Altrip",2,IF(B18="AC Mutterstadt",3,IF(B18="KSV Grünstadt II",4,IF(B18="TSG Hassloch",5,IF(B18="KSC 07 Schifferstadt II",6,IF(B18="AV 03 Speyer II",7,IF(B18="KSV Langen II",8,IF(B18="KG Kinds./Rod.",9,IF(B18="VFL Rodalben",10,IF(B18="TSG Kaiserslautern",11,IF(B18="AC Weisenau",12,IF(B18="ASC Zeilsheim",13,IF(B18="KSV Worms",14,IF(B18="KTH Ehrang",15,IF(B18="AC Heros Wemmetsweiler",16,IF(B18="AC Altrip II",17,IF(B18="KSV Hostenbach",18,))))))))))))))))))</f>
        <v>4</v>
      </c>
      <c r="B18" s="35" t="str">
        <f>Auslosung_4_RL!L4</f>
        <v>KSV Grünstadt II</v>
      </c>
      <c r="C18" s="40" t="s">
        <v>1</v>
      </c>
      <c r="D18" s="173" t="str">
        <f>Auslosung_4_RL!N4</f>
        <v>KSC 07 Schifferstadt</v>
      </c>
      <c r="E18" s="174"/>
      <c r="F18" s="25" t="e">
        <f>VLOOKUP(J18,Wiegezeiten!$B$4:$E$22,3,FALSE)</f>
        <v>#N/A</v>
      </c>
      <c r="G18" s="26" t="e">
        <f>VLOOKUP(J18,Wiegezeiten!$B$4:$E$22,4,FALSE)</f>
        <v>#N/A</v>
      </c>
      <c r="H18" s="27"/>
      <c r="I18" s="27"/>
      <c r="J18" s="15">
        <f t="shared" si="4"/>
        <v>0</v>
      </c>
      <c r="K18" s="15">
        <f t="shared" si="5"/>
        <v>0</v>
      </c>
      <c r="L18" s="81"/>
      <c r="M18" s="62" t="s">
        <v>1</v>
      </c>
      <c r="N18" s="62"/>
      <c r="O18" s="63">
        <f>IF(L18&gt;N18,2,0)</f>
        <v>0</v>
      </c>
      <c r="P18" s="64" t="s">
        <v>1</v>
      </c>
      <c r="Q18" s="82">
        <f>IF(L18&lt;N18,2,0)</f>
        <v>0</v>
      </c>
    </row>
    <row r="19" spans="1:17" ht="13.8" thickBot="1" x14ac:dyDescent="0.3">
      <c r="A19" s="15"/>
      <c r="B19" s="35">
        <f>Auslosung_4_RL!L5</f>
        <v>0</v>
      </c>
      <c r="C19" s="40" t="s">
        <v>1</v>
      </c>
      <c r="D19" s="173">
        <f>Auslosung_4_RL!N5</f>
        <v>0</v>
      </c>
      <c r="E19" s="174"/>
      <c r="F19" s="25" t="e">
        <f>VLOOKUP(J19,Wiegezeiten!$B$4:$E$22,3,FALSE)</f>
        <v>#N/A</v>
      </c>
      <c r="G19" s="26" t="e">
        <f>VLOOKUP(J19,Wiegezeiten!$B$4:$E$22,4,FALSE)</f>
        <v>#N/A</v>
      </c>
      <c r="H19" s="27"/>
      <c r="I19" s="27"/>
      <c r="J19" s="15">
        <f t="shared" si="4"/>
        <v>0</v>
      </c>
      <c r="K19" s="15">
        <f t="shared" si="5"/>
        <v>0</v>
      </c>
      <c r="L19" s="83"/>
      <c r="M19" s="72"/>
      <c r="N19" s="72"/>
      <c r="O19" s="73"/>
      <c r="P19" s="77"/>
      <c r="Q19" s="84"/>
    </row>
    <row r="20" spans="1:17" ht="15.6" x14ac:dyDescent="0.3">
      <c r="A20" s="8" t="s">
        <v>44</v>
      </c>
      <c r="B20" s="9"/>
      <c r="C20" s="9"/>
      <c r="D20" s="10">
        <f>Auslosung_4_RL!D6</f>
        <v>44954</v>
      </c>
      <c r="E20" s="9"/>
      <c r="F20" s="32"/>
      <c r="G20" s="33"/>
      <c r="H20" s="34"/>
      <c r="I20" s="34"/>
      <c r="J20" s="19"/>
      <c r="K20" s="19"/>
      <c r="L20" s="161" t="s">
        <v>44</v>
      </c>
      <c r="M20" s="162"/>
      <c r="N20" s="162"/>
      <c r="O20" s="162"/>
      <c r="P20" s="162"/>
      <c r="Q20" s="163"/>
    </row>
    <row r="21" spans="1:17" ht="14.4" thickBot="1" x14ac:dyDescent="0.3">
      <c r="A21" s="15"/>
      <c r="B21" s="16" t="s">
        <v>35</v>
      </c>
      <c r="C21" s="17" t="s">
        <v>1</v>
      </c>
      <c r="D21" s="18" t="s">
        <v>36</v>
      </c>
      <c r="E21" s="19"/>
      <c r="F21" s="20" t="s">
        <v>37</v>
      </c>
      <c r="G21" s="20" t="s">
        <v>38</v>
      </c>
      <c r="H21" s="20" t="s">
        <v>39</v>
      </c>
      <c r="I21" s="20"/>
      <c r="J21" s="56"/>
      <c r="K21" s="56"/>
      <c r="L21" s="68"/>
      <c r="M21" s="69"/>
      <c r="N21" s="69"/>
      <c r="O21" s="70"/>
      <c r="P21" s="78"/>
      <c r="Q21" s="76"/>
    </row>
    <row r="22" spans="1:17" x14ac:dyDescent="0.25">
      <c r="A22" s="53">
        <f>IF(B22="FTG Pfungstadt",1,IF(B22="AC Altrip",2,IF(B22="AC Mutterstadt",3,IF(B22="KSV Grünstadt II",4,IF(B22="TSG Hassloch",5,IF(B22="KSC 07 Schifferstadt II",6,IF(B22="AV 03 Speyer II",7,IF(B22="KSV Langen II",8,IF(B22="KG Kinds./Rod.",9,IF(B22="VFL Rodalben",10,IF(B22="TSG Kaiserslautern",11,IF(B22="AC Weisenau",12,IF(B22="ASC Zeilsheim",13,IF(B22="KSV Worms",14,IF(B22="KTH Ehrang",15,IF(B22="AC Heros Wemmetsweiler",16,IF(B22="AC Altrip II",17,IF(B22="KSV Hostenbach",18,))))))))))))))))))</f>
        <v>4</v>
      </c>
      <c r="B22" s="21" t="str">
        <f>Auslosung_4_RL!D8</f>
        <v>KSV Grünstadt II</v>
      </c>
      <c r="C22" s="40" t="s">
        <v>1</v>
      </c>
      <c r="D22" s="173" t="str">
        <f>Auslosung_4_RL!F8</f>
        <v>KTH Ehrang I</v>
      </c>
      <c r="E22" s="174"/>
      <c r="F22" s="25" t="e">
        <f>VLOOKUP(J22,Wiegezeiten!$B$4:$E$22,3,FALSE)</f>
        <v>#N/A</v>
      </c>
      <c r="G22" s="26" t="e">
        <f>VLOOKUP(J22,Wiegezeiten!$B$4:$E$22,4,FALSE)</f>
        <v>#N/A</v>
      </c>
      <c r="H22" s="27"/>
      <c r="I22" s="27"/>
      <c r="J22" s="15">
        <f>IF(B22="AV 03 Speyer III",21,IF(B22="AC Altrip",2,IF(B22="AC Mutterstadt II",3,IF(B22="KSV Grünstadt III",20,IF(B22="TSG Hassloch",5,IF(B22="KSC 07 Schifferstadt II",6,IF(B22="AV 03 Speyer II",7,IF(B22="KSV Langen II",8,IF(B22="KG Kinds./Rod.",9,IF(B22="VFL Rodalben",10,IF(B22="TSG Kaiserslautern",11,IF(B22="AC Weisenau",12,IF(B22="ASC Zeilsheim",13,IF(B22="KSV Worms",14,IF(B22="KTH Ehrang",15,IF(B22="AC Heros Wemmetsweiler",16,IF(B22="AC Altrip II",17,IF(B22="KSV Hostenbach",18,IF(B22="KTH Ehrang II",19,)))))))))))))))))))</f>
        <v>0</v>
      </c>
      <c r="K22" s="15">
        <f>IF(D22="AV 03 Speyer III",21,IF(D22="AC Altrip",2,IF(D22="AC Mutterstadt II",3,IF(D22="KSV Grünstadt III",20,IF(D22="TSG Hassloch",5,IF(D22="KSC 07 Schifferstadt II",6,IF(D22="AV 03 Speyer II",7,IF(D22="KSV Langen II",8,IF(D22="KG Kinds./Rod.",9,IF(D22="VFL Rodalben",10,IF(D22="TSG Kaiserslautern",11,IF(D22="AC Weisenau",12,IF(D22="ASC Zeilsheim",13,IF(D22="KSV Worms",14,IF(D22="KTH Ehrang",15,IF(D22="AC Heros Wemmetsweiler",16,IF(D22="AC Altrip II",17,IF(D22="KSV Hostenbach",18,IF(D22="KTH Ehrang II",19,IF(D22="KSV Grünstadt III",20,))))))))))))))))))))</f>
        <v>0</v>
      </c>
      <c r="L22" s="79"/>
      <c r="M22" s="65" t="s">
        <v>1</v>
      </c>
      <c r="N22" s="65"/>
      <c r="O22" s="66">
        <f>IF(L22&gt;N22,2,0)</f>
        <v>0</v>
      </c>
      <c r="P22" s="67" t="s">
        <v>1</v>
      </c>
      <c r="Q22" s="80">
        <f>IF(L22&lt;N22,2,0)</f>
        <v>0</v>
      </c>
    </row>
    <row r="23" spans="1:17" x14ac:dyDescent="0.25">
      <c r="A23" s="53">
        <f>IF(B23="FTG Pfungstadt",1,IF(B23="AC Altrip",2,IF(B23="AC Mutterstadt",3,IF(B23="KSV Grünstadt II",4,IF(B23="TSG Hassloch",5,IF(B23="KSC 07 Schifferstadt II",6,IF(B23="AV 03 Speyer II",7,IF(B23="KSV Langen II",8,IF(B23="KG Kinds./Rod.",9,IF(B23="VFL Rodalben",10,IF(B23="TSG Kaiserslautern",11,IF(B23="AC Weisenau",12,IF(B23="ASC Zeilsheim",13,IF(B23="KSV Worms",14,IF(B23="KTH Ehrang",15,IF(B23="AC Heros Wemmetsweiler",16,IF(B23="AC Altrip II",17,IF(B23="KSV Hostenbach",18,))))))))))))))))))</f>
        <v>0</v>
      </c>
      <c r="B23" s="21" t="str">
        <f>Auslosung_4_RL!D9</f>
        <v>KSC 07 Schifferstadt</v>
      </c>
      <c r="C23" s="40" t="s">
        <v>1</v>
      </c>
      <c r="D23" s="173" t="str">
        <f>Auslosung_4_RL!F9</f>
        <v>KSV Hostenbach</v>
      </c>
      <c r="E23" s="174"/>
      <c r="F23" s="25" t="e">
        <f>VLOOKUP(J23,Wiegezeiten!$B$4:$E$22,3,FALSE)</f>
        <v>#N/A</v>
      </c>
      <c r="G23" s="26" t="e">
        <f>VLOOKUP(J23,Wiegezeiten!$B$4:$E$22,4,FALSE)</f>
        <v>#N/A</v>
      </c>
      <c r="H23" s="29"/>
      <c r="I23" s="29"/>
      <c r="J23" s="15">
        <f>IF(B23="AV 03 Speyer III",21,IF(B23="AC Altrip",2,IF(B23="AC Mutterstadt II",3,IF(B23="KSV Grünstadt III",20,IF(B23="TSG Hassloch",5,IF(B23="KSC 07 Schifferstadt II",6,IF(B23="AV 03 Speyer II",7,IF(B23="KSV Langen II",8,IF(B23="KG Kinds./Rod.",9,IF(B23="VFL Rodalben",10,IF(B23="TSG Kaiserslautern",11,IF(B23="AC Weisenau",12,IF(B23="ASC Zeilsheim",13,IF(B23="KSV Worms",14,IF(B23="KTH Ehrang",15,IF(B23="AC Heros Wemmetsweiler",16,IF(B23="AC Altrip II",17,IF(B23="KSV Hostenbach",18,IF(B23="KTH Ehrang II",19,)))))))))))))))))))</f>
        <v>0</v>
      </c>
      <c r="K23" s="15">
        <f>IF(D23="AV 03 Speyer III",21,IF(D23="AC Altrip",2,IF(D23="AC Mutterstadt II",3,IF(D23="KSV Grünstadt III",20,IF(D23="TSG Hassloch",5,IF(D23="KSC 07 Schifferstadt II",6,IF(D23="AV 03 Speyer II",7,IF(D23="KSV Langen II",8,IF(D23="KG Kinds./Rod.",9,IF(D23="VFL Rodalben",10,IF(D23="TSG Kaiserslautern",11,IF(D23="AC Weisenau",12,IF(D23="ASC Zeilsheim",13,IF(D23="KSV Worms",14,IF(D23="KTH Ehrang",15,IF(D23="AC Heros Wemmetsweiler",16,IF(D23="AC Altrip II",17,IF(D23="KSV Hostenbach",18,IF(D23="KTH Ehrang II",19,IF(D23="KSV Grünstadt III",20,))))))))))))))))))))</f>
        <v>18</v>
      </c>
      <c r="L23" s="81"/>
      <c r="M23" s="62" t="s">
        <v>1</v>
      </c>
      <c r="N23" s="62"/>
      <c r="O23" s="63">
        <f>IF(L23&gt;N23,2,0)</f>
        <v>0</v>
      </c>
      <c r="P23" s="64" t="s">
        <v>1</v>
      </c>
      <c r="Q23" s="82">
        <f>IF(L23&lt;N23,2,0)</f>
        <v>0</v>
      </c>
    </row>
    <row r="24" spans="1:17" s="19" customFormat="1" ht="13.8" thickBot="1" x14ac:dyDescent="0.3">
      <c r="A24" s="15"/>
      <c r="B24" s="21">
        <f>Auslosung_4_RL!D10</f>
        <v>0</v>
      </c>
      <c r="C24" s="40" t="s">
        <v>1</v>
      </c>
      <c r="D24" s="173">
        <f>Auslosung_4_RL!F10</f>
        <v>0</v>
      </c>
      <c r="E24" s="174"/>
      <c r="F24" s="25" t="e">
        <f>VLOOKUP(J24,Wiegezeiten!$B$4:$E$22,3,FALSE)</f>
        <v>#N/A</v>
      </c>
      <c r="G24" s="26" t="e">
        <f>VLOOKUP(J24,Wiegezeiten!$B$4:$E$22,4,FALSE)</f>
        <v>#N/A</v>
      </c>
      <c r="H24" s="27"/>
      <c r="I24" s="27"/>
      <c r="J24" s="15">
        <f>IF(B24="AV 03 Speyer III",21,IF(B24="AC Altrip",2,IF(B24="AC Mutterstadt II",3,IF(B24="KSV Grünstadt III",20,IF(B24="TSG Hassloch",5,IF(B24="KSC 07 Schifferstadt II",6,IF(B24="AV 03 Speyer II",7,IF(B24="KSV Langen II",8,IF(B24="KG Kinds./Rod.",9,IF(B24="VFL Rodalben",10,IF(B24="TSG Kaiserslautern",11,IF(B24="AC Weisenau",12,IF(B24="ASC Zeilsheim",13,IF(B24="KSV Worms",14,IF(B24="KTH Ehrang",15,IF(B24="AC Heros Wemmetsweiler",16,IF(B24="AC Altrip II",17,IF(B24="KSV Hostenbach",18,IF(B24="KTH Ehrang II",19,)))))))))))))))))))</f>
        <v>0</v>
      </c>
      <c r="K24" s="15">
        <f>IF(D24="AV 03 Speyer III",21,IF(D24="AC Altrip",2,IF(D24="AC Mutterstadt II",3,IF(D24="KSV Grünstadt III",20,IF(D24="TSG Hassloch",5,IF(D24="KSC 07 Schifferstadt II",6,IF(D24="AV 03 Speyer II",7,IF(D24="KSV Langen II",8,IF(D24="KG Kinds./Rod.",9,IF(D24="VFL Rodalben",10,IF(D24="TSG Kaiserslautern",11,IF(D24="AC Weisenau",12,IF(D24="ASC Zeilsheim",13,IF(D24="KSV Worms",14,IF(D24="KTH Ehrang",15,IF(D24="AC Heros Wemmetsweiler",16,IF(D24="AC Altrip II",17,IF(D24="KSV Hostenbach",18,IF(D24="KTH Ehrang II",19,IF(D24="KSV Grünstadt III",20,))))))))))))))))))))</f>
        <v>0</v>
      </c>
      <c r="L24" s="83"/>
      <c r="M24" s="72"/>
      <c r="N24" s="72"/>
      <c r="O24" s="72"/>
      <c r="P24" s="77"/>
      <c r="Q24" s="85"/>
    </row>
    <row r="25" spans="1:17" ht="15.6" x14ac:dyDescent="0.3">
      <c r="A25" s="8" t="s">
        <v>45</v>
      </c>
      <c r="B25" s="9"/>
      <c r="C25" s="9"/>
      <c r="D25" s="10">
        <f>Auslosung_4_RL!H6</f>
        <v>44968</v>
      </c>
      <c r="E25" s="9"/>
      <c r="F25" s="32"/>
      <c r="G25" s="33"/>
      <c r="H25" s="34"/>
      <c r="I25" s="34"/>
      <c r="J25" s="19"/>
      <c r="K25" s="19"/>
      <c r="L25" s="161" t="s">
        <v>45</v>
      </c>
      <c r="M25" s="162"/>
      <c r="N25" s="162"/>
      <c r="O25" s="162"/>
      <c r="P25" s="162"/>
      <c r="Q25" s="163"/>
    </row>
    <row r="26" spans="1:17" ht="14.4" thickBot="1" x14ac:dyDescent="0.3">
      <c r="A26" s="15"/>
      <c r="B26" s="16" t="s">
        <v>35</v>
      </c>
      <c r="C26" s="17" t="s">
        <v>1</v>
      </c>
      <c r="D26" s="18" t="s">
        <v>36</v>
      </c>
      <c r="E26" s="19"/>
      <c r="F26" s="20" t="s">
        <v>37</v>
      </c>
      <c r="G26" s="20" t="s">
        <v>38</v>
      </c>
      <c r="H26" s="20" t="s">
        <v>39</v>
      </c>
      <c r="I26" s="20"/>
      <c r="J26" s="56"/>
      <c r="K26" s="56"/>
      <c r="L26" s="68"/>
      <c r="M26" s="69"/>
      <c r="N26" s="69"/>
      <c r="O26" s="70"/>
      <c r="P26" s="78"/>
      <c r="Q26" s="76"/>
    </row>
    <row r="27" spans="1:17" x14ac:dyDescent="0.25">
      <c r="A27" s="53">
        <f>IF(B27="FTG Pfungstadt",1,IF(B27="AC Altrip",2,IF(B27="AC Mutterstadt",3,IF(B27="KSV Grünstadt II",4,IF(B27="TSG Hassloch",5,IF(B27="KSC 07 Schifferstadt II",6,IF(B27="AV 03 Speyer II",7,IF(B27="KSV Langen II",8,IF(B27="KG Kinds./Rod.",9,IF(B27="VFL Rodalben",10,IF(B27="TSG Kaiserslautern",11,IF(B27="AC Weisenau",12,IF(B27="ASC Zeilsheim",13,IF(B27="KSV Worms",14,IF(B27="KTH Ehrang",15,IF(B27="AC Heros Wemmetsweiler",16,IF(B27="AC Altrip II",17,IF(B27="KSV Hostenbach",18,))))))))))))))))))</f>
        <v>18</v>
      </c>
      <c r="B27" s="21" t="str">
        <f>Auslosung_4_RL!H8</f>
        <v>KSV Hostenbach</v>
      </c>
      <c r="C27" s="40" t="s">
        <v>1</v>
      </c>
      <c r="D27" s="173" t="str">
        <f>Auslosung_4_RL!J8</f>
        <v>KSV Grünstadt II</v>
      </c>
      <c r="E27" s="174"/>
      <c r="F27" s="25" t="str">
        <f>VLOOKUP(J27,Wiegezeiten!$B$4:$E$22,3,FALSE)</f>
        <v>18:00 Uhr</v>
      </c>
      <c r="G27" s="26" t="str">
        <f>VLOOKUP(J27,Wiegezeiten!$B$4:$E$22,4,FALSE)</f>
        <v>19:00 Uhr</v>
      </c>
      <c r="H27" s="27"/>
      <c r="I27" s="27"/>
      <c r="J27" s="15">
        <f>IF(B27="AV 03 Speyer III",21,IF(B27="AC Altrip",2,IF(B27="AC Mutterstadt II",3,IF(B27="KSV Grünstadt III",20,IF(B27="TSG Hassloch",5,IF(B27="KSC 07 Schifferstadt II",6,IF(B27="AV 03 Speyer II",7,IF(B27="KSV Langen II",8,IF(B27="KG Kinds./Rod.",9,IF(B27="VFL Rodalben",10,IF(B27="TSG Kaiserslautern",11,IF(B27="AC Weisenau",12,IF(B27="ASC Zeilsheim",13,IF(B27="KSV Worms",14,IF(B27="KTH Ehrang",15,IF(B27="AC Heros Wemmetsweiler",16,IF(B27="AC Altrip II",17,IF(B27="KSV Hostenbach",18,IF(B27="KTH Ehrang II",19,)))))))))))))))))))</f>
        <v>18</v>
      </c>
      <c r="K27" s="15">
        <f>IF(D27="AV 03 Speyer III",21,IF(D27="AC Altrip",2,IF(D27="AC Mutterstadt II",3,IF(D27="KSV Grünstadt III",20,IF(D27="TSG Hassloch",5,IF(D27="KSC 07 Schifferstadt II",6,IF(D27="AV 03 Speyer II",7,IF(D27="KSV Langen II",8,IF(D27="KG Kinds./Rod.",9,IF(D27="VFL Rodalben",10,IF(D27="TSG Kaiserslautern",11,IF(D27="AC Weisenau",12,IF(D27="ASC Zeilsheim",13,IF(D27="KSV Worms",14,IF(D27="KTH Ehrang",15,IF(D27="AC Heros Wemmetsweiler",16,IF(D27="AC Altrip II",17,IF(D27="KSV Hostenbach",18,IF(D27="KTH Ehrang II",19,IF(D27="KSV Grünstadt III",20,))))))))))))))))))))</f>
        <v>0</v>
      </c>
      <c r="L27" s="79"/>
      <c r="M27" s="65" t="s">
        <v>1</v>
      </c>
      <c r="N27" s="65"/>
      <c r="O27" s="66">
        <f>IF(L27&gt;N27,2,0)</f>
        <v>0</v>
      </c>
      <c r="P27" s="67" t="s">
        <v>1</v>
      </c>
      <c r="Q27" s="80">
        <f>IF(L27&lt;N27,2,0)</f>
        <v>0</v>
      </c>
    </row>
    <row r="28" spans="1:17" x14ac:dyDescent="0.25">
      <c r="A28" s="53">
        <f>IF(B28="FTG Pfungstadt",1,IF(B28="AC Altrip",2,IF(B28="AC Mutterstadt",3,IF(B28="KSV Grünstadt II",4,IF(B28="TSG Hassloch",5,IF(B28="KSC 07 Schifferstadt II",6,IF(B28="AV 03 Speyer II",7,IF(B28="KSV Langen II",8,IF(B28="KG Kinds./Rod.",9,IF(B28="VFL Rodalben",10,IF(B28="TSG Kaiserslautern",11,IF(B28="AC Weisenau",12,IF(B28="ASC Zeilsheim",13,IF(B28="KSV Worms",14,IF(B28="KTH Ehrang",15,IF(B28="AC Heros Wemmetsweiler",16,IF(B28="AC Altrip II",17,IF(B28="KSV Hostenbach",18,))))))))))))))))))</f>
        <v>0</v>
      </c>
      <c r="B28" s="21" t="str">
        <f>Auslosung_4_RL!H9</f>
        <v>KTH Ehrang I</v>
      </c>
      <c r="C28" s="40" t="s">
        <v>1</v>
      </c>
      <c r="D28" s="173" t="str">
        <f>Auslosung_4_RL!J9</f>
        <v>KSC 07 Schifferstadt</v>
      </c>
      <c r="E28" s="174"/>
      <c r="F28" s="25" t="e">
        <f>VLOOKUP(J28,Wiegezeiten!$B$4:$E$22,3,FALSE)</f>
        <v>#N/A</v>
      </c>
      <c r="G28" s="26" t="e">
        <f>VLOOKUP(J28,Wiegezeiten!$B$4:$E$22,4,FALSE)</f>
        <v>#N/A</v>
      </c>
      <c r="H28" s="27"/>
      <c r="I28" s="27"/>
      <c r="J28" s="15">
        <f>IF(B28="AV 03 Speyer III",21,IF(B28="AC Altrip",2,IF(B28="AC Mutterstadt II",3,IF(B28="KSV Grünstadt III",20,IF(B28="TSG Hassloch",5,IF(B28="KSC 07 Schifferstadt II",6,IF(B28="AV 03 Speyer II",7,IF(B28="KSV Langen II",8,IF(B28="KG Kinds./Rod.",9,IF(B28="VFL Rodalben",10,IF(B28="TSG Kaiserslautern",11,IF(B28="AC Weisenau",12,IF(B28="ASC Zeilsheim",13,IF(B28="KSV Worms",14,IF(B28="KTH Ehrang",15,IF(B28="AC Heros Wemmetsweiler",16,IF(B28="AC Altrip II",17,IF(B28="KSV Hostenbach",18,IF(B28="KTH Ehrang II",19,)))))))))))))))))))</f>
        <v>0</v>
      </c>
      <c r="K28" s="15">
        <f>IF(D28="AV 03 Speyer III",21,IF(D28="AC Altrip",2,IF(D28="AC Mutterstadt II",3,IF(D28="KSV Grünstadt III",20,IF(D28="TSG Hassloch",5,IF(D28="KSC 07 Schifferstadt II",6,IF(D28="AV 03 Speyer II",7,IF(D28="KSV Langen II",8,IF(D28="KG Kinds./Rod.",9,IF(D28="VFL Rodalben",10,IF(D28="TSG Kaiserslautern",11,IF(D28="AC Weisenau",12,IF(D28="ASC Zeilsheim",13,IF(D28="KSV Worms",14,IF(D28="KTH Ehrang",15,IF(D28="AC Heros Wemmetsweiler",16,IF(D28="AC Altrip II",17,IF(D28="KSV Hostenbach",18,IF(D28="KTH Ehrang II",19,IF(D28="KSV Grünstadt III",20,))))))))))))))))))))</f>
        <v>0</v>
      </c>
      <c r="L28" s="81"/>
      <c r="M28" s="62" t="s">
        <v>1</v>
      </c>
      <c r="N28" s="62"/>
      <c r="O28" s="63">
        <f>IF(L28&gt;N28,2,0)</f>
        <v>0</v>
      </c>
      <c r="P28" s="64" t="s">
        <v>1</v>
      </c>
      <c r="Q28" s="82">
        <f>IF(L28&lt;N28,2,0)</f>
        <v>0</v>
      </c>
    </row>
    <row r="29" spans="1:17" ht="13.8" thickBot="1" x14ac:dyDescent="0.3">
      <c r="A29" s="15"/>
      <c r="B29" s="21">
        <f>Auslosung_4_RL!H10</f>
        <v>0</v>
      </c>
      <c r="C29" s="40" t="s">
        <v>1</v>
      </c>
      <c r="D29" s="173">
        <f>Auslosung_4_RL!J10</f>
        <v>0</v>
      </c>
      <c r="E29" s="174"/>
      <c r="F29" s="25" t="e">
        <f>VLOOKUP(J29,Wiegezeiten!$B$4:$E$22,3,FALSE)</f>
        <v>#N/A</v>
      </c>
      <c r="G29" s="26" t="e">
        <f>VLOOKUP(J29,Wiegezeiten!$B$4:$E$22,4,FALSE)</f>
        <v>#N/A</v>
      </c>
      <c r="H29" s="29"/>
      <c r="I29" s="29"/>
      <c r="J29" s="15">
        <f>IF(B29="AV 03 Speyer III",21,IF(B29="AC Altrip",2,IF(B29="AC Mutterstadt II",3,IF(B29="KSV Grünstadt III",20,IF(B29="TSG Hassloch",5,IF(B29="KSC 07 Schifferstadt II",6,IF(B29="AV 03 Speyer II",7,IF(B29="KSV Langen II",8,IF(B29="KG Kinds./Rod.",9,IF(B29="VFL Rodalben",10,IF(B29="TSG Kaiserslautern",11,IF(B29="AC Weisenau",12,IF(B29="ASC Zeilsheim",13,IF(B29="KSV Worms",14,IF(B29="KTH Ehrang",15,IF(B29="AC Heros Wemmetsweiler",16,IF(B29="AC Altrip II",17,IF(B29="KSV Hostenbach",18,IF(B29="KTH Ehrang II",19,)))))))))))))))))))</f>
        <v>0</v>
      </c>
      <c r="K29" s="15">
        <f>IF(D29="AV 03 Speyer III",21,IF(D29="AC Altrip",2,IF(D29="AC Mutterstadt II",3,IF(D29="KSV Grünstadt III",20,IF(D29="TSG Hassloch",5,IF(D29="KSC 07 Schifferstadt II",6,IF(D29="AV 03 Speyer II",7,IF(D29="KSV Langen II",8,IF(D29="KG Kinds./Rod.",9,IF(D29="VFL Rodalben",10,IF(D29="TSG Kaiserslautern",11,IF(D29="AC Weisenau",12,IF(D29="ASC Zeilsheim",13,IF(D29="KSV Worms",14,IF(D29="KTH Ehrang",15,IF(D29="AC Heros Wemmetsweiler",16,IF(D29="AC Altrip II",17,IF(D29="KSV Hostenbach",18,IF(D29="KTH Ehrang II",19,IF(D29="KSV Grünstadt III",20,))))))))))))))))))))</f>
        <v>0</v>
      </c>
      <c r="L29" s="83"/>
      <c r="M29" s="72"/>
      <c r="N29" s="72"/>
      <c r="O29" s="73"/>
      <c r="P29" s="77"/>
      <c r="Q29" s="84"/>
    </row>
    <row r="30" spans="1:17" ht="15.6" x14ac:dyDescent="0.3">
      <c r="A30" s="8" t="s">
        <v>46</v>
      </c>
      <c r="B30" s="9"/>
      <c r="C30" s="9"/>
      <c r="D30" s="10">
        <f>Auslosung_4_RL!L6</f>
        <v>44996</v>
      </c>
      <c r="E30" s="9"/>
      <c r="F30" s="32"/>
      <c r="G30" s="33"/>
      <c r="H30" s="34"/>
      <c r="I30" s="34"/>
      <c r="J30" s="19"/>
      <c r="K30" s="19"/>
      <c r="L30" s="161" t="s">
        <v>46</v>
      </c>
      <c r="M30" s="162"/>
      <c r="N30" s="162"/>
      <c r="O30" s="162"/>
      <c r="P30" s="162"/>
      <c r="Q30" s="163"/>
    </row>
    <row r="31" spans="1:17" ht="14.4" thickBot="1" x14ac:dyDescent="0.3">
      <c r="A31" s="15"/>
      <c r="B31" s="16" t="s">
        <v>35</v>
      </c>
      <c r="C31" s="17" t="s">
        <v>1</v>
      </c>
      <c r="D31" s="18" t="s">
        <v>36</v>
      </c>
      <c r="E31" s="19"/>
      <c r="F31" s="20" t="s">
        <v>37</v>
      </c>
      <c r="G31" s="20" t="s">
        <v>38</v>
      </c>
      <c r="H31" s="20" t="s">
        <v>39</v>
      </c>
      <c r="I31" s="20"/>
      <c r="J31" s="56"/>
      <c r="K31" s="56"/>
      <c r="L31" s="68"/>
      <c r="M31" s="69"/>
      <c r="N31" s="69"/>
      <c r="O31" s="70"/>
      <c r="P31" s="75"/>
      <c r="Q31" s="76"/>
    </row>
    <row r="32" spans="1:17" x14ac:dyDescent="0.25">
      <c r="A32" s="53">
        <f>IF(B32="FTG Pfungstadt",1,IF(B32="AC Altrip",2,IF(B32="AC Mutterstadt",3,IF(B32="KSV Grünstadt II",4,IF(B32="TSG Hassloch",5,IF(B32="KSC 07 Schifferstadt II",6,IF(B32="AV 03 Speyer II",7,IF(B32="KSV Langen II",8,IF(B32="KG Kinds./Rod.",9,IF(B32="VFL Rodalben",10,IF(B32="TSG Kaiserslautern",11,IF(B32="AC Weisenau",12,IF(B32="ASC Zeilsheim",13,IF(B32="KSV Worms",14,IF(B32="KTH Ehrang",15,IF(B32="AC Heros Wemmetsweiler",16,IF(B32="AC Altrip II",17,IF(B32="KSV Hostenbach",18,))))))))))))))))))</f>
        <v>18</v>
      </c>
      <c r="B32" s="35" t="str">
        <f>Auslosung_4_RL!L8</f>
        <v>KSV Hostenbach</v>
      </c>
      <c r="C32" s="40" t="s">
        <v>1</v>
      </c>
      <c r="D32" s="173" t="str">
        <f>Auslosung_4_RL!N8</f>
        <v>KTH Ehrang I</v>
      </c>
      <c r="E32" s="174"/>
      <c r="F32" s="25" t="str">
        <f>VLOOKUP(J32,Wiegezeiten!$B$4:$E$22,3,FALSE)</f>
        <v>18:00 Uhr</v>
      </c>
      <c r="G32" s="26" t="str">
        <f>VLOOKUP(J32,Wiegezeiten!$B$4:$E$22,4,FALSE)</f>
        <v>19:00 Uhr</v>
      </c>
      <c r="H32" s="27"/>
      <c r="I32" s="27"/>
      <c r="J32" s="15">
        <f t="shared" ref="J32:J34" si="6">IF(B32="AV 03 Speyer III",21,IF(B32="AC Altrip",2,IF(B32="AC Mutterstadt II",3,IF(B32="KSV Grünstadt III",20,IF(B32="TSG Hassloch",5,IF(B32="KSC 07 Schifferstadt II",6,IF(B32="AV 03 Speyer II",7,IF(B32="KSV Langen II",8,IF(B32="KG Kinds./Rod.",9,IF(B32="VFL Rodalben",10,IF(B32="TSG Kaiserslautern",11,IF(B32="AC Weisenau",12,IF(B32="ASC Zeilsheim",13,IF(B32="KSV Worms",14,IF(B32="KTH Ehrang",15,IF(B32="AC Heros Wemmetsweiler",16,IF(B32="AC Altrip II",17,IF(B32="KSV Hostenbach",18,IF(B32="KTH Ehrang II",19,)))))))))))))))))))</f>
        <v>18</v>
      </c>
      <c r="K32" s="15">
        <f t="shared" ref="K32:K34" si="7">IF(D32="AV 03 Speyer III",21,IF(D32="AC Altrip",2,IF(D32="AC Mutterstadt II",3,IF(D32="KSV Grünstadt III",20,IF(D32="TSG Hassloch",5,IF(D32="KSC 07 Schifferstadt II",6,IF(D32="AV 03 Speyer II",7,IF(D32="KSV Langen II",8,IF(D32="KG Kinds./Rod.",9,IF(D32="VFL Rodalben",10,IF(D32="TSG Kaiserslautern",11,IF(D32="AC Weisenau",12,IF(D32="ASC Zeilsheim",13,IF(D32="KSV Worms",14,IF(D32="KTH Ehrang",15,IF(D32="AC Heros Wemmetsweiler",16,IF(D32="AC Altrip II",17,IF(D32="KSV Hostenbach",18,IF(D32="KTH Ehrang II",19,IF(D32="KSV Grünstadt III",20,))))))))))))))))))))</f>
        <v>0</v>
      </c>
      <c r="L32" s="79"/>
      <c r="M32" s="65" t="s">
        <v>1</v>
      </c>
      <c r="N32" s="65"/>
      <c r="O32" s="66">
        <f>IF(L32&gt;N32,2,0)</f>
        <v>0</v>
      </c>
      <c r="P32" s="67" t="s">
        <v>1</v>
      </c>
      <c r="Q32" s="80">
        <f>IF(L32&lt;N32,2,0)</f>
        <v>0</v>
      </c>
    </row>
    <row r="33" spans="1:17" s="19" customFormat="1" x14ac:dyDescent="0.25">
      <c r="A33" s="53">
        <f>IF(B33="FTG Pfungstadt",1,IF(B33="AC Altrip",2,IF(B33="AC Mutterstadt",3,IF(B33="KSV Grünstadt II",4,IF(B33="TSG Hassloch",5,IF(B33="KSC 07 Schifferstadt II",6,IF(B33="AV 03 Speyer II",7,IF(B33="KSV Langen II",8,IF(B33="KG Kinds./Rod.",9,IF(B33="VFL Rodalben",10,IF(B33="TSG Kaiserslautern",11,IF(B33="AC Weisenau",12,IF(B33="ASC Zeilsheim",13,IF(B33="KSV Worms",14,IF(B33="KTH Ehrang",15,IF(B33="AC Heros Wemmetsweiler",16,IF(B33="AC Altrip II",17,IF(B33="KSV Hostenbach",18,))))))))))))))))))</f>
        <v>0</v>
      </c>
      <c r="B33" s="35" t="str">
        <f>Auslosung_4_RL!L9</f>
        <v>KSC 07 Schifferstadt</v>
      </c>
      <c r="C33" s="40" t="s">
        <v>1</v>
      </c>
      <c r="D33" s="173" t="str">
        <f>Auslosung_4_RL!N9</f>
        <v>KSV Grünstadt II</v>
      </c>
      <c r="E33" s="174"/>
      <c r="F33" s="25" t="e">
        <f>VLOOKUP(J33,Wiegezeiten!$B$4:$E$22,3,FALSE)</f>
        <v>#N/A</v>
      </c>
      <c r="G33" s="26" t="e">
        <f>VLOOKUP(J33,Wiegezeiten!$B$4:$E$22,4,FALSE)</f>
        <v>#N/A</v>
      </c>
      <c r="H33" s="29"/>
      <c r="I33" s="29"/>
      <c r="J33" s="15">
        <f t="shared" si="6"/>
        <v>0</v>
      </c>
      <c r="K33" s="15">
        <f t="shared" si="7"/>
        <v>0</v>
      </c>
      <c r="L33" s="81"/>
      <c r="M33" s="62" t="s">
        <v>1</v>
      </c>
      <c r="N33" s="62"/>
      <c r="O33" s="63">
        <f>IF(L33&gt;N33,2,0)</f>
        <v>0</v>
      </c>
      <c r="P33" s="64" t="s">
        <v>1</v>
      </c>
      <c r="Q33" s="82">
        <f>IF(L33&lt;N33,2,0)</f>
        <v>0</v>
      </c>
    </row>
    <row r="34" spans="1:17" ht="13.8" thickBot="1" x14ac:dyDescent="0.3">
      <c r="A34" s="15"/>
      <c r="B34" s="35">
        <f>Auslosung_4_RL!L10</f>
        <v>0</v>
      </c>
      <c r="C34" s="42" t="s">
        <v>1</v>
      </c>
      <c r="D34" s="173">
        <f>Auslosung_4_RL!N10</f>
        <v>0</v>
      </c>
      <c r="E34" s="174"/>
      <c r="F34" s="25" t="e">
        <f>VLOOKUP(J34,Wiegezeiten!$B$4:$E$22,3,FALSE)</f>
        <v>#N/A</v>
      </c>
      <c r="G34" s="26" t="e">
        <f>VLOOKUP(J34,Wiegezeiten!$B$4:$E$22,4,FALSE)</f>
        <v>#N/A</v>
      </c>
      <c r="H34" s="43"/>
      <c r="I34" s="43"/>
      <c r="J34" s="15">
        <f t="shared" si="6"/>
        <v>0</v>
      </c>
      <c r="K34" s="15">
        <f t="shared" si="7"/>
        <v>0</v>
      </c>
      <c r="L34" s="83"/>
      <c r="M34" s="72"/>
      <c r="N34" s="72"/>
      <c r="O34" s="73"/>
      <c r="P34" s="74"/>
      <c r="Q34" s="84"/>
    </row>
    <row r="35" spans="1:17" ht="15.6" x14ac:dyDescent="0.3">
      <c r="A35" s="8" t="s">
        <v>47</v>
      </c>
      <c r="B35" s="9"/>
      <c r="C35" s="9"/>
      <c r="D35" s="10"/>
      <c r="E35" s="9"/>
      <c r="F35" s="32"/>
      <c r="G35" s="33"/>
      <c r="H35" s="34"/>
      <c r="I35" s="34"/>
      <c r="J35" s="19"/>
      <c r="K35" s="19"/>
      <c r="L35" s="161" t="s">
        <v>47</v>
      </c>
      <c r="M35" s="162"/>
      <c r="N35" s="162"/>
      <c r="O35" s="162"/>
      <c r="P35" s="162"/>
      <c r="Q35" s="163"/>
    </row>
    <row r="36" spans="1:17" ht="14.4" thickBot="1" x14ac:dyDescent="0.3">
      <c r="A36" s="15"/>
      <c r="B36" s="16" t="s">
        <v>35</v>
      </c>
      <c r="C36" s="17" t="s">
        <v>1</v>
      </c>
      <c r="D36" s="18" t="s">
        <v>36</v>
      </c>
      <c r="E36" s="19"/>
      <c r="F36" s="20" t="s">
        <v>37</v>
      </c>
      <c r="G36" s="20" t="s">
        <v>38</v>
      </c>
      <c r="H36" s="20" t="s">
        <v>39</v>
      </c>
      <c r="I36" s="20"/>
      <c r="J36" s="56"/>
      <c r="K36" s="56"/>
      <c r="L36" s="68"/>
      <c r="M36" s="69"/>
      <c r="N36" s="69"/>
      <c r="O36" s="70"/>
      <c r="P36" s="75"/>
      <c r="Q36" s="76"/>
    </row>
    <row r="37" spans="1:17" x14ac:dyDescent="0.25">
      <c r="A37" s="53">
        <f>IF(B37="FTG Pfungstadt",1,IF(B37="AC Altrip",2,IF(B37="AC Mutterstadt",3,IF(B37="KSV Grünstadt II",4,IF(B37="TSG Hassloch",5,IF(B37="KSC 07 Schifferstadt II",6,IF(B37="AV 03 Speyer II",7,IF(B37="KSV Langen II",8,IF(B37="KG Kinds./Rod.",9,IF(B37="VFL Rodalben",10,IF(B37="TSG Kaiserslautern",11,IF(B37="AC Weisenau",12,IF(B37="ASC Zeilsheim",13,IF(B37="KSV Worms",14,IF(B37="KTH Ehrang",15,IF(B37="AC Heros Wemmetsweiler",16,IF(B37="AC Altrip II",17,IF(B37="KSV Hostenbach",18,))))))))))))))))))</f>
        <v>0</v>
      </c>
      <c r="B37" s="35"/>
      <c r="C37" s="40" t="s">
        <v>1</v>
      </c>
      <c r="D37" s="173"/>
      <c r="E37" s="175"/>
      <c r="F37" s="25" t="e">
        <f>VLOOKUP(J37,Wiegezeiten!$B$4:$E$22,3,FALSE)</f>
        <v>#N/A</v>
      </c>
      <c r="G37" s="26" t="e">
        <f>VLOOKUP(J37,Wiegezeiten!$B$4:$E$22,4,FALSE)</f>
        <v>#N/A</v>
      </c>
      <c r="H37" s="27"/>
      <c r="I37" s="27"/>
      <c r="J37" s="15">
        <f t="shared" ref="J37:J39" si="8">IF(B37="AV 03 Speyer III",21,IF(B37="AC Altrip",2,IF(B37="AC Mutterstadt II",3,IF(B37="KSV Grünstadt III",20,IF(B37="TSG Hassloch",5,IF(B37="KSC 07 Schifferstadt II",6,IF(B37="AV 03 Speyer II",7,IF(B37="KSV Langen II",8,IF(B37="KG Kinds./Rod.",9,IF(B37="VFL Rodalben",10,IF(B37="TSG Kaiserslautern",11,IF(B37="AC Weisenau",12,IF(B37="ASC Zeilsheim",13,IF(B37="KSV Worms",14,IF(B37="KTH Ehrang",15,IF(B37="AC Heros Wemmetsweiler",16,IF(B37="AC Altrip II",17,IF(B37="KSV Hostenbach",18,IF(B37="KTH Ehrang II",19,)))))))))))))))))))</f>
        <v>0</v>
      </c>
      <c r="K37" s="15">
        <f t="shared" ref="K37:K39" si="9">IF(D37="AV 03 Speyer III",21,IF(D37="AC Altrip",2,IF(D37="AC Mutterstadt II",3,IF(D37="KSV Grünstadt III",20,IF(D37="TSG Hassloch",5,IF(D37="KSC 07 Schifferstadt II",6,IF(D37="AV 03 Speyer II",7,IF(D37="KSV Langen II",8,IF(D37="KG Kinds./Rod.",9,IF(D37="VFL Rodalben",10,IF(D37="TSG Kaiserslautern",11,IF(D37="AC Weisenau",12,IF(D37="ASC Zeilsheim",13,IF(D37="KSV Worms",14,IF(D37="KTH Ehrang",15,IF(D37="AC Heros Wemmetsweiler",16,IF(D37="AC Altrip II",17,IF(D37="KSV Hostenbach",18,IF(D37="KTH Ehrang II",19,IF(D37="KSV Grünstadt III",20,))))))))))))))))))))</f>
        <v>0</v>
      </c>
      <c r="L37" s="79"/>
      <c r="M37" s="65" t="s">
        <v>1</v>
      </c>
      <c r="N37" s="65"/>
      <c r="O37" s="66">
        <f>IF(L37&gt;N37,2,0)</f>
        <v>0</v>
      </c>
      <c r="P37" s="67" t="s">
        <v>1</v>
      </c>
      <c r="Q37" s="80">
        <f>IF(L37&lt;N37,2,0)</f>
        <v>0</v>
      </c>
    </row>
    <row r="38" spans="1:17" x14ac:dyDescent="0.25">
      <c r="A38" s="53">
        <f>IF(B38="FTG Pfungstadt",1,IF(B38="AC Altrip",2,IF(B38="AC Mutterstadt",3,IF(B38="KSV Grünstadt II",4,IF(B38="TSG Hassloch",5,IF(B38="KSC 07 Schifferstadt II",6,IF(B38="AV 03 Speyer II",7,IF(B38="KSV Langen II",8,IF(B38="KG Kinds./Rod.",9,IF(B38="VFL Rodalben",10,IF(B38="TSG Kaiserslautern",11,IF(B38="AC Weisenau",12,IF(B38="ASC Zeilsheim",13,IF(B38="KSV Worms",14,IF(B38="KTH Ehrang",15,IF(B38="AC Heros Wemmetsweiler",16,IF(B38="AC Altrip II",17,IF(B38="KSV Hostenbach",18,))))))))))))))))))</f>
        <v>0</v>
      </c>
      <c r="B38" s="35"/>
      <c r="C38" s="40" t="s">
        <v>1</v>
      </c>
      <c r="D38" s="173"/>
      <c r="E38" s="175"/>
      <c r="F38" s="25" t="e">
        <f>VLOOKUP(J38,Wiegezeiten!$B$4:$E$22,3,FALSE)</f>
        <v>#N/A</v>
      </c>
      <c r="G38" s="26" t="e">
        <f>VLOOKUP(J38,Wiegezeiten!$B$4:$E$22,4,FALSE)</f>
        <v>#N/A</v>
      </c>
      <c r="H38" s="27"/>
      <c r="I38" s="27"/>
      <c r="J38" s="15">
        <f t="shared" si="8"/>
        <v>0</v>
      </c>
      <c r="K38" s="15">
        <f t="shared" si="9"/>
        <v>0</v>
      </c>
      <c r="L38" s="81"/>
      <c r="M38" s="62" t="s">
        <v>1</v>
      </c>
      <c r="N38" s="62"/>
      <c r="O38" s="63">
        <f>IF(L38&gt;N38,2,0)</f>
        <v>0</v>
      </c>
      <c r="P38" s="64" t="s">
        <v>1</v>
      </c>
      <c r="Q38" s="82">
        <f>IF(L38&lt;N38,2,0)</f>
        <v>0</v>
      </c>
    </row>
    <row r="39" spans="1:17" s="19" customFormat="1" ht="13.8" thickBot="1" x14ac:dyDescent="0.3">
      <c r="A39" s="15"/>
      <c r="B39" s="35"/>
      <c r="C39" s="40" t="s">
        <v>1</v>
      </c>
      <c r="D39" s="173"/>
      <c r="E39" s="175"/>
      <c r="F39" s="25" t="e">
        <f>VLOOKUP(J39,Wiegezeiten!$B$4:$E$22,3,FALSE)</f>
        <v>#N/A</v>
      </c>
      <c r="G39" s="26" t="e">
        <f>VLOOKUP(J39,Wiegezeiten!$B$4:$E$22,4,FALSE)</f>
        <v>#N/A</v>
      </c>
      <c r="H39" s="29"/>
      <c r="I39" s="29"/>
      <c r="J39" s="15">
        <f t="shared" si="8"/>
        <v>0</v>
      </c>
      <c r="K39" s="15">
        <f t="shared" si="9"/>
        <v>0</v>
      </c>
      <c r="L39" s="83"/>
      <c r="M39" s="72"/>
      <c r="N39" s="72"/>
      <c r="O39" s="73"/>
      <c r="P39" s="74"/>
      <c r="Q39" s="84"/>
    </row>
    <row r="40" spans="1:17" ht="15.6" x14ac:dyDescent="0.3">
      <c r="A40" s="8" t="s">
        <v>48</v>
      </c>
      <c r="B40" s="9"/>
      <c r="C40" s="9"/>
      <c r="D40" s="10"/>
      <c r="E40" s="9"/>
      <c r="F40" s="32"/>
      <c r="G40" s="33"/>
      <c r="H40" s="34"/>
      <c r="I40" s="34"/>
      <c r="J40" s="19"/>
      <c r="K40" s="19"/>
      <c r="L40" s="161" t="s">
        <v>48</v>
      </c>
      <c r="M40" s="162"/>
      <c r="N40" s="162"/>
      <c r="O40" s="162"/>
      <c r="P40" s="162"/>
      <c r="Q40" s="163"/>
    </row>
    <row r="41" spans="1:17" ht="14.4" thickBot="1" x14ac:dyDescent="0.3">
      <c r="A41" s="15"/>
      <c r="B41" s="16" t="s">
        <v>35</v>
      </c>
      <c r="C41" s="17" t="s">
        <v>1</v>
      </c>
      <c r="D41" s="18" t="s">
        <v>36</v>
      </c>
      <c r="E41" s="19"/>
      <c r="F41" s="20" t="s">
        <v>37</v>
      </c>
      <c r="G41" s="20" t="s">
        <v>38</v>
      </c>
      <c r="H41" s="20" t="s">
        <v>39</v>
      </c>
      <c r="I41" s="20"/>
      <c r="J41" s="56"/>
      <c r="K41" s="56"/>
      <c r="L41" s="68"/>
      <c r="M41" s="69"/>
      <c r="N41" s="69"/>
      <c r="O41" s="70"/>
      <c r="P41" s="75"/>
      <c r="Q41" s="76"/>
    </row>
    <row r="42" spans="1:17" s="19" customFormat="1" x14ac:dyDescent="0.25">
      <c r="A42" s="53">
        <f>IF(B42="FTG Pfungstadt",1,IF(B42="AC Altrip",2,IF(B42="AC Mutterstadt",3,IF(B42="KSV Grünstadt II",4,IF(B42="TSG Hassloch",5,IF(B42="KSC 07 Schifferstadt II",6,IF(B42="AV 03 Speyer II",7,IF(B42="KSV Langen II",8,IF(B42="KG Kinds./Rod.",9,IF(B42="VFL Rodalben",10,IF(B42="TSG Kaiserslautern",11,IF(B42="AC Weisenau",12,IF(B42="ASC Zeilsheim",13,IF(B42="KSV Worms",14,IF(B42="KTH Ehrang",15,IF(B42="AC Heros Wemmetsweiler",16,IF(B42="AC Altrip II",17,IF(B42="KSV Hostenbach",18,))))))))))))))))))</f>
        <v>0</v>
      </c>
      <c r="B42" s="21"/>
      <c r="C42" s="40"/>
      <c r="D42" s="176"/>
      <c r="E42" s="177"/>
      <c r="F42" s="25" t="e">
        <f>VLOOKUP(J42,Wiegezeiten!$B$4:$E$22,3,FALSE)</f>
        <v>#N/A</v>
      </c>
      <c r="G42" s="26" t="e">
        <f>VLOOKUP(J42,Wiegezeiten!$B$4:$E$22,4,FALSE)</f>
        <v>#N/A</v>
      </c>
      <c r="H42" s="29"/>
      <c r="I42" s="29"/>
      <c r="J42" s="15">
        <f t="shared" ref="J42:J44" si="10">IF(B42="AV 03 Speyer III",21,IF(B42="AC Altrip",2,IF(B42="AC Mutterstadt II",3,IF(B42="KSV Grünstadt III",20,IF(B42="TSG Hassloch",5,IF(B42="KSC 07 Schifferstadt II",6,IF(B42="AV 03 Speyer II",7,IF(B42="KSV Langen II",8,IF(B42="KG Kinds./Rod.",9,IF(B42="VFL Rodalben",10,IF(B42="TSG Kaiserslautern",11,IF(B42="AC Weisenau",12,IF(B42="ASC Zeilsheim",13,IF(B42="KSV Worms",14,IF(B42="KTH Ehrang",15,IF(B42="AC Heros Wemmetsweiler",16,IF(B42="AC Altrip II",17,IF(B42="KSV Hostenbach",18,IF(B42="KTH Ehrang II",19,)))))))))))))))))))</f>
        <v>0</v>
      </c>
      <c r="K42" s="15">
        <f t="shared" ref="K42:K44" si="11">IF(D42="AV 03 Speyer III",21,IF(D42="AC Altrip",2,IF(D42="AC Mutterstadt II",3,IF(D42="KSV Grünstadt III",20,IF(D42="TSG Hassloch",5,IF(D42="KSC 07 Schifferstadt II",6,IF(D42="AV 03 Speyer II",7,IF(D42="KSV Langen II",8,IF(D42="KG Kinds./Rod.",9,IF(D42="VFL Rodalben",10,IF(D42="TSG Kaiserslautern",11,IF(D42="AC Weisenau",12,IF(D42="ASC Zeilsheim",13,IF(D42="KSV Worms",14,IF(D42="KTH Ehrang",15,IF(D42="AC Heros Wemmetsweiler",16,IF(D42="AC Altrip II",17,IF(D42="KSV Hostenbach",18,IF(D42="KTH Ehrang II",19,IF(D42="KSV Grünstadt III",20,))))))))))))))))))))</f>
        <v>0</v>
      </c>
      <c r="L42" s="79"/>
      <c r="M42" s="65" t="s">
        <v>1</v>
      </c>
      <c r="N42" s="65"/>
      <c r="O42" s="66">
        <f>IF(L42&gt;N42,2,0)</f>
        <v>0</v>
      </c>
      <c r="P42" s="67" t="s">
        <v>1</v>
      </c>
      <c r="Q42" s="80">
        <f>IF(L42&lt;N42,2,0)</f>
        <v>0</v>
      </c>
    </row>
    <row r="43" spans="1:17" x14ac:dyDescent="0.25">
      <c r="A43" s="53">
        <f>IF(B43="FTG Pfungstadt",1,IF(B43="AC Altrip",2,IF(B43="AC Mutterstadt",3,IF(B43="KSV Grünstadt II",4,IF(B43="TSG Hassloch",5,IF(B43="KSC 07 Schifferstadt II",6,IF(B43="AV 03 Speyer II",7,IF(B43="KSV Langen II",8,IF(B43="KG Kinds./Rod.",9,IF(B43="VFL Rodalben",10,IF(B43="TSG Kaiserslautern",11,IF(B43="AC Weisenau",12,IF(B43="ASC Zeilsheim",13,IF(B43="KSV Worms",14,IF(B43="KTH Ehrang",15,IF(B43="AC Heros Wemmetsweiler",16,IF(B43="AC Altrip II",17,IF(B43="KSV Hostenbach",18,))))))))))))))))))</f>
        <v>0</v>
      </c>
      <c r="B43" s="21"/>
      <c r="C43" s="40"/>
      <c r="D43" s="176"/>
      <c r="E43" s="177"/>
      <c r="F43" s="25" t="e">
        <f>VLOOKUP(J43,Wiegezeiten!$B$4:$E$22,3,FALSE)</f>
        <v>#N/A</v>
      </c>
      <c r="G43" s="26" t="e">
        <f>VLOOKUP(J43,Wiegezeiten!$B$4:$E$22,4,FALSE)</f>
        <v>#N/A</v>
      </c>
      <c r="H43" s="27"/>
      <c r="I43" s="27"/>
      <c r="J43" s="15">
        <f t="shared" si="10"/>
        <v>0</v>
      </c>
      <c r="K43" s="15">
        <f t="shared" si="11"/>
        <v>0</v>
      </c>
      <c r="L43" s="81"/>
      <c r="M43" s="62" t="s">
        <v>1</v>
      </c>
      <c r="N43" s="62"/>
      <c r="O43" s="63">
        <f>IF(L43&gt;N43,2,0)</f>
        <v>0</v>
      </c>
      <c r="P43" s="64" t="s">
        <v>1</v>
      </c>
      <c r="Q43" s="82">
        <f>IF(L43&lt;N43,2,0)</f>
        <v>0</v>
      </c>
    </row>
    <row r="44" spans="1:17" ht="13.8" thickBot="1" x14ac:dyDescent="0.3">
      <c r="A44" s="15"/>
      <c r="B44" s="21"/>
      <c r="C44" s="40"/>
      <c r="D44" s="176"/>
      <c r="E44" s="177"/>
      <c r="F44" s="25" t="e">
        <f>VLOOKUP(J44,Wiegezeiten!$B$4:$E$22,3,FALSE)</f>
        <v>#N/A</v>
      </c>
      <c r="G44" s="26" t="e">
        <f>VLOOKUP(J44,Wiegezeiten!$B$4:$E$22,4,FALSE)</f>
        <v>#N/A</v>
      </c>
      <c r="H44" s="27"/>
      <c r="I44" s="27"/>
      <c r="J44" s="15">
        <f t="shared" si="10"/>
        <v>0</v>
      </c>
      <c r="K44" s="15">
        <f t="shared" si="11"/>
        <v>0</v>
      </c>
      <c r="L44" s="83"/>
      <c r="M44" s="72"/>
      <c r="N44" s="72"/>
      <c r="O44" s="73"/>
      <c r="P44" s="74"/>
      <c r="Q44" s="84"/>
    </row>
    <row r="45" spans="1:17" ht="15.6" x14ac:dyDescent="0.3">
      <c r="A45" s="8" t="s">
        <v>49</v>
      </c>
      <c r="B45" s="9"/>
      <c r="C45" s="9"/>
      <c r="D45" s="10"/>
      <c r="E45" s="9"/>
      <c r="F45" s="32"/>
      <c r="G45" s="33"/>
      <c r="H45" s="34"/>
      <c r="I45" s="34"/>
      <c r="J45" s="19"/>
      <c r="K45" s="19"/>
      <c r="L45" s="161" t="s">
        <v>49</v>
      </c>
      <c r="M45" s="162"/>
      <c r="N45" s="162"/>
      <c r="O45" s="162"/>
      <c r="P45" s="162"/>
      <c r="Q45" s="163"/>
    </row>
    <row r="46" spans="1:17" ht="14.4" thickBot="1" x14ac:dyDescent="0.3">
      <c r="A46" s="15"/>
      <c r="B46" s="16" t="s">
        <v>35</v>
      </c>
      <c r="C46" s="17" t="s">
        <v>1</v>
      </c>
      <c r="D46" s="18" t="s">
        <v>36</v>
      </c>
      <c r="E46" s="19"/>
      <c r="F46" s="20" t="s">
        <v>37</v>
      </c>
      <c r="G46" s="20" t="s">
        <v>38</v>
      </c>
      <c r="H46" s="20" t="s">
        <v>39</v>
      </c>
      <c r="I46" s="20"/>
      <c r="J46" s="56"/>
      <c r="K46" s="56"/>
      <c r="L46" s="68"/>
      <c r="M46" s="69"/>
      <c r="N46" s="69"/>
      <c r="O46" s="70"/>
      <c r="P46" s="75"/>
      <c r="Q46" s="76"/>
    </row>
    <row r="47" spans="1:17" x14ac:dyDescent="0.25">
      <c r="A47" s="53">
        <f>IF(B47="FTG Pfungstadt",1,IF(B47="AC Altrip",2,IF(B47="AC Mutterstadt",3,IF(B47="KSV Grünstadt II",4,IF(B47="TSG Hassloch",5,IF(B47="KSC 07 Schifferstadt II",6,IF(B47="AV 03 Speyer II",7,IF(B47="KSV Langen II",8,IF(B47="KG Kinds./Rod.",9,IF(B47="VFL Rodalben",10,IF(B47="TSG Kaiserslautern",11,IF(B47="AC Weisenau",12,IF(B47="ASC Zeilsheim",13,IF(B47="KSV Worms",14,IF(B47="KTH Ehrang",15,IF(B47="AC Heros Wemmetsweiler",16,IF(B47="AC Altrip II",17,IF(B47="KSV Hostenbach",18,))))))))))))))))))</f>
        <v>0</v>
      </c>
      <c r="B47" s="35"/>
      <c r="C47" s="40"/>
      <c r="D47" s="173"/>
      <c r="E47" s="174"/>
      <c r="F47" s="25" t="e">
        <f>VLOOKUP(J47,Wiegezeiten!$B$4:$E$22,3,FALSE)</f>
        <v>#N/A</v>
      </c>
      <c r="G47" s="26" t="e">
        <f>VLOOKUP(J47,Wiegezeiten!$B$4:$E$22,4,FALSE)</f>
        <v>#N/A</v>
      </c>
      <c r="H47" s="27"/>
      <c r="I47" s="27"/>
      <c r="J47" s="15">
        <f t="shared" ref="J47:J49" si="12">IF(B47="AV 03 Speyer III",21,IF(B47="AC Altrip",2,IF(B47="AC Mutterstadt II",3,IF(B47="KSV Grünstadt III",20,IF(B47="TSG Hassloch",5,IF(B47="KSC 07 Schifferstadt II",6,IF(B47="AV 03 Speyer II",7,IF(B47="KSV Langen II",8,IF(B47="KG Kinds./Rod.",9,IF(B47="VFL Rodalben",10,IF(B47="TSG Kaiserslautern",11,IF(B47="AC Weisenau",12,IF(B47="ASC Zeilsheim",13,IF(B47="KSV Worms",14,IF(B47="KTH Ehrang",15,IF(B47="AC Heros Wemmetsweiler",16,IF(B47="AC Altrip II",17,IF(B47="KSV Hostenbach",18,IF(B47="KTH Ehrang II",19,)))))))))))))))))))</f>
        <v>0</v>
      </c>
      <c r="K47" s="15">
        <f t="shared" ref="K47:K49" si="13">IF(D47="AV 03 Speyer III",21,IF(D47="AC Altrip",2,IF(D47="AC Mutterstadt II",3,IF(D47="KSV Grünstadt III",20,IF(D47="TSG Hassloch",5,IF(D47="KSC 07 Schifferstadt II",6,IF(D47="AV 03 Speyer II",7,IF(D47="KSV Langen II",8,IF(D47="KG Kinds./Rod.",9,IF(D47="VFL Rodalben",10,IF(D47="TSG Kaiserslautern",11,IF(D47="AC Weisenau",12,IF(D47="ASC Zeilsheim",13,IF(D47="KSV Worms",14,IF(D47="KTH Ehrang",15,IF(D47="AC Heros Wemmetsweiler",16,IF(D47="AC Altrip II",17,IF(D47="KSV Hostenbach",18,IF(D47="KTH Ehrang II",19,IF(D47="KSV Grünstadt III",20,))))))))))))))))))))</f>
        <v>0</v>
      </c>
      <c r="L47" s="79"/>
      <c r="M47" s="65" t="s">
        <v>1</v>
      </c>
      <c r="N47" s="65"/>
      <c r="O47" s="66">
        <f>IF(L47&gt;N47,2,0)</f>
        <v>0</v>
      </c>
      <c r="P47" s="67" t="s">
        <v>1</v>
      </c>
      <c r="Q47" s="80">
        <f>IF(L47&lt;N47,2,0)</f>
        <v>0</v>
      </c>
    </row>
    <row r="48" spans="1:17" s="19" customFormat="1" x14ac:dyDescent="0.25">
      <c r="A48" s="53">
        <f>IF(B48="FTG Pfungstadt",1,IF(B48="AC Altrip",2,IF(B48="AC Mutterstadt",3,IF(B48="KSV Grünstadt II",4,IF(B48="TSG Hassloch",5,IF(B48="KSC 07 Schifferstadt II",6,IF(B48="AV 03 Speyer II",7,IF(B48="KSV Langen II",8,IF(B48="KG Kinds./Rod.",9,IF(B48="VFL Rodalben",10,IF(B48="TSG Kaiserslautern",11,IF(B48="AC Weisenau",12,IF(B48="ASC Zeilsheim",13,IF(B48="KSV Worms",14,IF(B48="KTH Ehrang",15,IF(B48="AC Heros Wemmetsweiler",16,IF(B48="AC Altrip II",17,IF(B48="KSV Hostenbach",18,))))))))))))))))))</f>
        <v>0</v>
      </c>
      <c r="B48" s="35"/>
      <c r="C48" s="40"/>
      <c r="D48" s="173"/>
      <c r="E48" s="174"/>
      <c r="F48" s="25" t="e">
        <f>VLOOKUP(J48,Wiegezeiten!$B$4:$E$22,3,FALSE)</f>
        <v>#N/A</v>
      </c>
      <c r="G48" s="26" t="e">
        <f>VLOOKUP(J48,Wiegezeiten!$B$4:$E$22,4,FALSE)</f>
        <v>#N/A</v>
      </c>
      <c r="H48" s="29"/>
      <c r="I48" s="29"/>
      <c r="J48" s="15">
        <f t="shared" si="12"/>
        <v>0</v>
      </c>
      <c r="K48" s="15">
        <f t="shared" si="13"/>
        <v>0</v>
      </c>
      <c r="L48" s="81"/>
      <c r="M48" s="62" t="s">
        <v>1</v>
      </c>
      <c r="N48" s="62"/>
      <c r="O48" s="63">
        <f>IF(L48&gt;N48,2,0)</f>
        <v>0</v>
      </c>
      <c r="P48" s="64" t="s">
        <v>1</v>
      </c>
      <c r="Q48" s="82">
        <f>IF(L48&lt;N48,2,0)</f>
        <v>0</v>
      </c>
    </row>
    <row r="49" spans="1:17" ht="13.8" thickBot="1" x14ac:dyDescent="0.3">
      <c r="A49" s="15"/>
      <c r="B49" s="35"/>
      <c r="C49" s="40"/>
      <c r="D49" s="173"/>
      <c r="E49" s="174"/>
      <c r="F49" s="25" t="e">
        <f>VLOOKUP(J49,Wiegezeiten!$B$4:$E$22,3,FALSE)</f>
        <v>#N/A</v>
      </c>
      <c r="G49" s="26" t="e">
        <f>VLOOKUP(J49,Wiegezeiten!$B$4:$E$22,4,FALSE)</f>
        <v>#N/A</v>
      </c>
      <c r="H49" s="27"/>
      <c r="I49" s="27"/>
      <c r="J49" s="15">
        <f t="shared" si="12"/>
        <v>0</v>
      </c>
      <c r="K49" s="15">
        <f t="shared" si="13"/>
        <v>0</v>
      </c>
      <c r="L49" s="83"/>
      <c r="M49" s="72"/>
      <c r="N49" s="72"/>
      <c r="O49" s="73"/>
      <c r="P49" s="74"/>
      <c r="Q49" s="84"/>
    </row>
    <row r="50" spans="1:17" ht="15.6" x14ac:dyDescent="0.3">
      <c r="A50" s="8" t="s">
        <v>50</v>
      </c>
      <c r="B50" s="9"/>
      <c r="C50" s="9"/>
      <c r="D50" s="10"/>
      <c r="E50" s="9"/>
      <c r="F50" s="32"/>
      <c r="G50" s="33"/>
      <c r="H50" s="34"/>
      <c r="I50" s="34"/>
      <c r="J50" s="19"/>
      <c r="K50" s="19"/>
      <c r="L50" s="161" t="s">
        <v>50</v>
      </c>
      <c r="M50" s="162"/>
      <c r="N50" s="162"/>
      <c r="O50" s="162"/>
      <c r="P50" s="162"/>
      <c r="Q50" s="163"/>
    </row>
    <row r="51" spans="1:17" ht="14.4" thickBot="1" x14ac:dyDescent="0.3">
      <c r="A51" s="15"/>
      <c r="B51" s="16" t="s">
        <v>35</v>
      </c>
      <c r="C51" s="17" t="s">
        <v>1</v>
      </c>
      <c r="D51" s="18" t="s">
        <v>36</v>
      </c>
      <c r="E51" s="19"/>
      <c r="F51" s="20" t="s">
        <v>37</v>
      </c>
      <c r="G51" s="20" t="s">
        <v>38</v>
      </c>
      <c r="H51" s="20" t="s">
        <v>39</v>
      </c>
      <c r="I51" s="20" t="s">
        <v>39</v>
      </c>
      <c r="J51" s="56"/>
      <c r="K51" s="56"/>
      <c r="L51" s="68"/>
      <c r="M51" s="69"/>
      <c r="N51" s="69"/>
      <c r="O51" s="70"/>
      <c r="P51" s="78"/>
      <c r="Q51" s="76"/>
    </row>
    <row r="52" spans="1:17" x14ac:dyDescent="0.25">
      <c r="A52" s="53">
        <f>IF(B52="FTG Pfungstadt",1,IF(B52="AC Altrip",2,IF(B52="AC Mutterstadt",3,IF(B52="KSV Grünstadt II",4,IF(B52="TSG Hassloch",5,IF(B52="KSC 07 Schifferstadt II",6,IF(B52="AV 03 Speyer II",7,IF(B52="KSV Langen II",8,IF(B52="KG Kinds./Rod.",9,IF(B52="VFL Rodalben",10,IF(B52="TSG Kaiserslautern",11,IF(B52="AC Weisenau",12,IF(B52="ASC Zeilsheim",13,IF(B52="KSV Worms",14,IF(B52="KTH Ehrang",15,IF(B52="AC Heros Wemmetsweiler",16,IF(B52="AC Altrip II",17,IF(B52="KSV Hostenbach",18,))))))))))))))))))</f>
        <v>0</v>
      </c>
      <c r="B52" s="35"/>
      <c r="C52" s="40"/>
      <c r="D52" s="173"/>
      <c r="E52" s="174"/>
      <c r="F52" s="25" t="e">
        <f>VLOOKUP(J52,Wiegezeiten!$B$4:$E$22,3,FALSE)</f>
        <v>#N/A</v>
      </c>
      <c r="G52" s="26" t="e">
        <f>VLOOKUP(J52,Wiegezeiten!$B$4:$E$22,4,FALSE)</f>
        <v>#N/A</v>
      </c>
      <c r="H52" s="27"/>
      <c r="I52" s="27"/>
      <c r="J52" s="15">
        <f t="shared" ref="J52:J54" si="14">IF(B52="AV 03 Speyer III",21,IF(B52="AC Altrip",2,IF(B52="AC Mutterstadt II",3,IF(B52="KSV Grünstadt III",20,IF(B52="TSG Hassloch",5,IF(B52="KSC 07 Schifferstadt II",6,IF(B52="AV 03 Speyer II",7,IF(B52="KSV Langen II",8,IF(B52="KG Kinds./Rod.",9,IF(B52="VFL Rodalben",10,IF(B52="TSG Kaiserslautern",11,IF(B52="AC Weisenau",12,IF(B52="ASC Zeilsheim",13,IF(B52="KSV Worms",14,IF(B52="KTH Ehrang",15,IF(B52="AC Heros Wemmetsweiler",16,IF(B52="AC Altrip II",17,IF(B52="KSV Hostenbach",18,IF(B52="KTH Ehrang II",19,)))))))))))))))))))</f>
        <v>0</v>
      </c>
      <c r="K52" s="15">
        <f t="shared" ref="K52:K54" si="15">IF(D52="AV 03 Speyer III",21,IF(D52="AC Altrip",2,IF(D52="AC Mutterstadt II",3,IF(D52="KSV Grünstadt III",20,IF(D52="TSG Hassloch",5,IF(D52="KSC 07 Schifferstadt II",6,IF(D52="AV 03 Speyer II",7,IF(D52="KSV Langen II",8,IF(D52="KG Kinds./Rod.",9,IF(D52="VFL Rodalben",10,IF(D52="TSG Kaiserslautern",11,IF(D52="AC Weisenau",12,IF(D52="ASC Zeilsheim",13,IF(D52="KSV Worms",14,IF(D52="KTH Ehrang",15,IF(D52="AC Heros Wemmetsweiler",16,IF(D52="AC Altrip II",17,IF(D52="KSV Hostenbach",18,IF(D52="KTH Ehrang II",19,IF(D52="KSV Grünstadt III",20,))))))))))))))))))))</f>
        <v>0</v>
      </c>
      <c r="L52" s="79"/>
      <c r="M52" s="65" t="s">
        <v>1</v>
      </c>
      <c r="N52" s="65"/>
      <c r="O52" s="66">
        <f>IF(L52&gt;N52,2,0)</f>
        <v>0</v>
      </c>
      <c r="P52" s="67" t="s">
        <v>1</v>
      </c>
      <c r="Q52" s="80">
        <f>IF(L52&lt;N52,2,0)</f>
        <v>0</v>
      </c>
    </row>
    <row r="53" spans="1:17" x14ac:dyDescent="0.25">
      <c r="A53" s="53">
        <f>IF(B53="FTG Pfungstadt",1,IF(B53="AC Altrip",2,IF(B53="AC Mutterstadt",3,IF(B53="KSV Grünstadt II",4,IF(B53="TSG Hassloch",5,IF(B53="KSC 07 Schifferstadt II",6,IF(B53="AV 03 Speyer II",7,IF(B53="KSV Langen II",8,IF(B53="KG Kinds./Rod.",9,IF(B53="VFL Rodalben",10,IF(B53="TSG Kaiserslautern",11,IF(B53="AC Weisenau",12,IF(B53="ASC Zeilsheim",13,IF(B53="KSV Worms",14,IF(B53="KTH Ehrang",15,IF(B53="AC Heros Wemmetsweiler",16,IF(B53="AC Altrip II",17,IF(B53="KSV Hostenbach",18,))))))))))))))))))</f>
        <v>0</v>
      </c>
      <c r="B53" s="35"/>
      <c r="C53" s="40"/>
      <c r="D53" s="173"/>
      <c r="E53" s="174"/>
      <c r="F53" s="25" t="e">
        <f>VLOOKUP(J53,Wiegezeiten!$B$4:$E$22,3,FALSE)</f>
        <v>#N/A</v>
      </c>
      <c r="G53" s="26" t="e">
        <f>VLOOKUP(J53,Wiegezeiten!$B$4:$E$22,4,FALSE)</f>
        <v>#N/A</v>
      </c>
      <c r="H53" s="27"/>
      <c r="I53" s="27"/>
      <c r="J53" s="15">
        <f t="shared" si="14"/>
        <v>0</v>
      </c>
      <c r="K53" s="15">
        <f t="shared" si="15"/>
        <v>0</v>
      </c>
      <c r="L53" s="81"/>
      <c r="M53" s="62" t="s">
        <v>1</v>
      </c>
      <c r="N53" s="62"/>
      <c r="O53" s="63">
        <f>IF(L53&gt;N53,2,0)</f>
        <v>0</v>
      </c>
      <c r="P53" s="64" t="s">
        <v>1</v>
      </c>
      <c r="Q53" s="82">
        <f>IF(L53&lt;N53,2,0)</f>
        <v>0</v>
      </c>
    </row>
    <row r="54" spans="1:17" s="19" customFormat="1" ht="13.8" thickBot="1" x14ac:dyDescent="0.3">
      <c r="A54" s="39"/>
      <c r="B54" s="35"/>
      <c r="C54" s="40"/>
      <c r="D54" s="173"/>
      <c r="E54" s="174"/>
      <c r="F54" s="25" t="e">
        <f>VLOOKUP(J54,Wiegezeiten!$B$4:$E$22,3,FALSE)</f>
        <v>#N/A</v>
      </c>
      <c r="G54" s="26" t="e">
        <f>VLOOKUP(J54,Wiegezeiten!$B$4:$E$22,4,FALSE)</f>
        <v>#N/A</v>
      </c>
      <c r="H54" s="29"/>
      <c r="I54" s="29"/>
      <c r="J54" s="15">
        <f t="shared" si="14"/>
        <v>0</v>
      </c>
      <c r="K54" s="15">
        <f t="shared" si="15"/>
        <v>0</v>
      </c>
      <c r="L54" s="68"/>
      <c r="M54" s="69"/>
      <c r="N54" s="69"/>
      <c r="O54" s="70"/>
      <c r="P54" s="78"/>
      <c r="Q54" s="76"/>
    </row>
    <row r="58" spans="1:17" x14ac:dyDescent="0.25">
      <c r="I58" s="19" t="s">
        <v>58</v>
      </c>
      <c r="J58" s="19"/>
      <c r="K58" s="19"/>
      <c r="L58" s="159" t="s">
        <v>67</v>
      </c>
      <c r="M58" s="159"/>
      <c r="N58" s="159"/>
      <c r="O58" s="159" t="s">
        <v>66</v>
      </c>
      <c r="P58" s="160"/>
      <c r="Q58" s="160"/>
    </row>
    <row r="59" spans="1:17" x14ac:dyDescent="0.25">
      <c r="I59" s="19"/>
      <c r="J59" s="19"/>
      <c r="K59" s="19"/>
      <c r="L59" s="60">
        <f>SUMIF($J$7:$J$53,4,$L$7:$L$53)+SUMIF($K$7:$K$53,4,$N$7:$N$53)</f>
        <v>0</v>
      </c>
      <c r="M59" s="60" t="s">
        <v>1</v>
      </c>
      <c r="N59" s="60">
        <f>SUMIF($J$7:$J$53,4,$N$7:$N$53)+SUMIF($K$7:$K$53,4,$L$7:$L$53)</f>
        <v>0</v>
      </c>
      <c r="O59" s="60">
        <f>SUMIF($J$7:$J$53,4,$O$7:$O$53)+SUMIF($K$7:$K$53,4,$Q$7:$Q$53)</f>
        <v>0</v>
      </c>
      <c r="P59" s="60" t="s">
        <v>1</v>
      </c>
      <c r="Q59" s="60">
        <f>SUMIF($J$7:$J$53,4,$Q$7:$Q$53)+SUMIF($K$7:$K$53,4,$O$7:$O$53)</f>
        <v>0</v>
      </c>
    </row>
    <row r="60" spans="1:17" x14ac:dyDescent="0.25">
      <c r="I60" s="19"/>
      <c r="J60" s="19"/>
      <c r="K60" s="19"/>
      <c r="L60" s="60">
        <f>SUMIF($J$7:$J$53,14,$L$7:$L$53)+SUMIF($K$7:$K$53,14,$N$7:$N$53)</f>
        <v>0</v>
      </c>
      <c r="M60" s="60" t="s">
        <v>1</v>
      </c>
      <c r="N60" s="60">
        <f>SUMIF($J$7:$J$53,14,$N$7:$N$53)+SUMIF($K$7:$K$53,5,$L$7:$L$53)</f>
        <v>0</v>
      </c>
      <c r="O60" s="60">
        <f>SUMIF($J$7:$J$53,14,$O$7:$O$53)+SUMIF($K$7:$K$53,5,$Q$7:$Q$53)</f>
        <v>0</v>
      </c>
      <c r="P60" s="60" t="s">
        <v>1</v>
      </c>
      <c r="Q60" s="60">
        <f>SUMIF($J$7:$J$53,14,$Q$7:$Q$53)+SUMIF($K$7:$K$53,14,$O$7:$O$53)</f>
        <v>0</v>
      </c>
    </row>
    <row r="61" spans="1:17" x14ac:dyDescent="0.25">
      <c r="I61" s="19"/>
      <c r="J61" s="19"/>
      <c r="K61" s="19"/>
      <c r="L61" s="60">
        <f>SUMIF($J$7:$J$53,11,$L$7:$L$53)+SUMIF($K$7:$K$53,11,$N$7:$N$53)</f>
        <v>0</v>
      </c>
      <c r="M61" s="60" t="s">
        <v>1</v>
      </c>
      <c r="N61" s="60">
        <f>SUMIF($J$7:$J$53,11,$N$7:$N$53)+SUMIF($K$7:$K$53,11,$L$7:$L$53)</f>
        <v>0</v>
      </c>
      <c r="O61" s="60">
        <f>SUMIF($J$7:$J$53,11,$O$7:$O$53)+SUMIF($K$7:$K$53,11,$Q$7:$Q$53)</f>
        <v>0</v>
      </c>
      <c r="P61" s="60" t="s">
        <v>1</v>
      </c>
      <c r="Q61" s="60">
        <f>SUMIF($J$7:$J$53,11,$Q$7:$Q$53)+SUMIF($K$7:$K$53,11,$O$7:$O$53)</f>
        <v>0</v>
      </c>
    </row>
    <row r="62" spans="1:17" x14ac:dyDescent="0.25">
      <c r="I62" s="19"/>
      <c r="J62" s="19"/>
      <c r="K62" s="19"/>
      <c r="L62" s="60">
        <f>SUMIF($J$7:$J$53,17,$L$7:$L$53)+SUMIF($K$7:$K$53,17,$N$7:$N$53)</f>
        <v>0</v>
      </c>
      <c r="M62" s="60" t="s">
        <v>1</v>
      </c>
      <c r="N62" s="60">
        <f>SUMIF($J$7:$J$53,17,$N$7:$N$53)+SUMIF($K$7:$K$53,17,$L$7:$L$53)</f>
        <v>0</v>
      </c>
      <c r="O62" s="60">
        <f>SUMIF($J$7:$J$53,17,$O$7:$O$53)+SUMIF($K$7:$K$53,17,$Q$7:$Q$53)</f>
        <v>0</v>
      </c>
      <c r="P62" s="60" t="s">
        <v>1</v>
      </c>
      <c r="Q62" s="60">
        <f>SUMIF($J$7:$J$53,17,$Q$7:$Q$53)+SUMIF($K$7:$K$53,17,$O$7:$O$53)</f>
        <v>0</v>
      </c>
    </row>
    <row r="63" spans="1:17" x14ac:dyDescent="0.25">
      <c r="I63" s="19"/>
      <c r="J63" s="19"/>
      <c r="K63" s="19"/>
      <c r="L63" s="60">
        <f>SUMIF($J$7:$J$53,12,$L$7:$L$53)+SUMIF($K$7:$K$53,12,$N$7:$N$53)</f>
        <v>0</v>
      </c>
      <c r="M63" s="60" t="s">
        <v>1</v>
      </c>
      <c r="N63" s="60">
        <f>SUMIF($J$7:$J$53,12,$N$7:$N$53)+SUMIF($K$7:$K$53,12,$L$7:$L$53)</f>
        <v>0</v>
      </c>
      <c r="O63" s="60">
        <f>SUMIF($J$7:$J$53,12,$O$7:$O$53)+SUMIF($K$7:$K$53,12,$Q$7:$Q$53)</f>
        <v>0</v>
      </c>
      <c r="P63" s="60" t="s">
        <v>1</v>
      </c>
      <c r="Q63" s="60">
        <f>SUMIF($J$7:$J$53,12,$Q$7:$Q$53)+SUMIF($K$7:$K$53,12,$O$7:$O$53)</f>
        <v>0</v>
      </c>
    </row>
  </sheetData>
  <mergeCells count="43">
    <mergeCell ref="D39:E39"/>
    <mergeCell ref="A1:I1"/>
    <mergeCell ref="A2:I2"/>
    <mergeCell ref="A3:I3"/>
    <mergeCell ref="A4:I4"/>
    <mergeCell ref="D22:E22"/>
    <mergeCell ref="D23:E23"/>
    <mergeCell ref="D24:E24"/>
    <mergeCell ref="D38:E38"/>
    <mergeCell ref="D33:E33"/>
    <mergeCell ref="D27:E27"/>
    <mergeCell ref="D28:E28"/>
    <mergeCell ref="D32:E32"/>
    <mergeCell ref="D34:E34"/>
    <mergeCell ref="D37:E37"/>
    <mergeCell ref="D29:E29"/>
    <mergeCell ref="L5:Q5"/>
    <mergeCell ref="L10:Q10"/>
    <mergeCell ref="L15:Q15"/>
    <mergeCell ref="L20:Q20"/>
    <mergeCell ref="D12:E12"/>
    <mergeCell ref="D13:E13"/>
    <mergeCell ref="D17:E17"/>
    <mergeCell ref="D18:E18"/>
    <mergeCell ref="D19:E19"/>
    <mergeCell ref="D14:E14"/>
    <mergeCell ref="L25:Q25"/>
    <mergeCell ref="L30:Q30"/>
    <mergeCell ref="L35:Q35"/>
    <mergeCell ref="L40:Q40"/>
    <mergeCell ref="L45:Q45"/>
    <mergeCell ref="D42:E42"/>
    <mergeCell ref="D48:E48"/>
    <mergeCell ref="D43:E43"/>
    <mergeCell ref="L50:Q50"/>
    <mergeCell ref="L58:N58"/>
    <mergeCell ref="O58:Q58"/>
    <mergeCell ref="D54:E54"/>
    <mergeCell ref="D49:E49"/>
    <mergeCell ref="D52:E52"/>
    <mergeCell ref="D53:E53"/>
    <mergeCell ref="D44:E44"/>
    <mergeCell ref="D47:E47"/>
  </mergeCells>
  <pageMargins left="0.39370078740157483" right="0.19685039370078741" top="0" bottom="0" header="0.51181102362204722" footer="0.51181102362204722"/>
  <pageSetup paperSize="9" scale="97" orientation="portrait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Q24"/>
  <sheetViews>
    <sheetView zoomScale="90" zoomScaleNormal="90" workbookViewId="0">
      <selection activeCell="I17" sqref="I17"/>
    </sheetView>
  </sheetViews>
  <sheetFormatPr baseColWidth="10" defaultRowHeight="13.8" x14ac:dyDescent="0.25"/>
  <cols>
    <col min="2" max="2" width="2.8984375" bestFit="1" customWidth="1"/>
    <col min="3" max="3" width="22.8984375" bestFit="1" customWidth="1"/>
    <col min="4" max="4" width="12.5" style="3" bestFit="1" customWidth="1"/>
    <col min="5" max="5" width="16.3984375" style="3" bestFit="1" customWidth="1"/>
  </cols>
  <sheetData>
    <row r="1" spans="2:17" ht="17.399999999999999" x14ac:dyDescent="0.3">
      <c r="C1" s="125" t="s">
        <v>114</v>
      </c>
    </row>
    <row r="2" spans="2:17" ht="14.4" thickBot="1" x14ac:dyDescent="0.3"/>
    <row r="3" spans="2:17" ht="14.4" thickBot="1" x14ac:dyDescent="0.3">
      <c r="C3" s="46" t="s">
        <v>58</v>
      </c>
      <c r="D3" s="47" t="s">
        <v>53</v>
      </c>
      <c r="E3" s="48" t="s">
        <v>52</v>
      </c>
    </row>
    <row r="4" spans="2:17" x14ac:dyDescent="0.25">
      <c r="B4">
        <v>1</v>
      </c>
      <c r="C4" s="49" t="s">
        <v>90</v>
      </c>
      <c r="D4" s="52" t="s">
        <v>56</v>
      </c>
      <c r="E4" s="52" t="s">
        <v>54</v>
      </c>
    </row>
    <row r="5" spans="2:17" x14ac:dyDescent="0.25">
      <c r="B5">
        <v>2</v>
      </c>
      <c r="C5" s="50" t="s">
        <v>14</v>
      </c>
      <c r="D5" s="52" t="s">
        <v>54</v>
      </c>
      <c r="E5" s="52" t="s">
        <v>62</v>
      </c>
    </row>
    <row r="6" spans="2:17" x14ac:dyDescent="0.25">
      <c r="B6">
        <v>3</v>
      </c>
      <c r="C6" s="50" t="s">
        <v>24</v>
      </c>
      <c r="D6" s="52" t="s">
        <v>57</v>
      </c>
      <c r="E6" s="52" t="s">
        <v>55</v>
      </c>
    </row>
    <row r="7" spans="2:17" x14ac:dyDescent="0.25">
      <c r="B7">
        <v>4</v>
      </c>
      <c r="C7" s="50" t="s">
        <v>15</v>
      </c>
      <c r="D7" s="126" t="s">
        <v>115</v>
      </c>
      <c r="E7" s="126" t="s">
        <v>108</v>
      </c>
    </row>
    <row r="8" spans="2:17" x14ac:dyDescent="0.25">
      <c r="B8">
        <v>5</v>
      </c>
      <c r="C8" s="50" t="s">
        <v>17</v>
      </c>
      <c r="D8" s="52" t="s">
        <v>54</v>
      </c>
      <c r="E8" s="52" t="s">
        <v>62</v>
      </c>
      <c r="F8" t="s">
        <v>63</v>
      </c>
    </row>
    <row r="9" spans="2:17" x14ac:dyDescent="0.25">
      <c r="B9">
        <v>6</v>
      </c>
      <c r="C9" s="50" t="s">
        <v>19</v>
      </c>
      <c r="D9" s="52" t="s">
        <v>56</v>
      </c>
      <c r="E9" s="52" t="s">
        <v>54</v>
      </c>
      <c r="Q9" s="52"/>
    </row>
    <row r="10" spans="2:17" x14ac:dyDescent="0.25">
      <c r="B10">
        <v>7</v>
      </c>
      <c r="C10" s="91" t="s">
        <v>88</v>
      </c>
      <c r="D10" s="52" t="s">
        <v>54</v>
      </c>
      <c r="E10" s="52" t="s">
        <v>62</v>
      </c>
    </row>
    <row r="11" spans="2:17" x14ac:dyDescent="0.25">
      <c r="B11">
        <v>10</v>
      </c>
      <c r="C11" s="50" t="s">
        <v>23</v>
      </c>
      <c r="D11" s="52" t="s">
        <v>56</v>
      </c>
      <c r="E11" s="52" t="s">
        <v>54</v>
      </c>
      <c r="F11" t="s">
        <v>116</v>
      </c>
    </row>
    <row r="12" spans="2:17" x14ac:dyDescent="0.25">
      <c r="B12">
        <v>11</v>
      </c>
      <c r="C12" s="50" t="s">
        <v>20</v>
      </c>
      <c r="D12" s="52" t="s">
        <v>54</v>
      </c>
      <c r="E12" s="52" t="s">
        <v>62</v>
      </c>
    </row>
    <row r="13" spans="2:17" x14ac:dyDescent="0.25">
      <c r="B13">
        <v>12</v>
      </c>
      <c r="C13" s="50" t="s">
        <v>113</v>
      </c>
      <c r="D13" s="52" t="s">
        <v>54</v>
      </c>
      <c r="E13" s="52" t="s">
        <v>62</v>
      </c>
    </row>
    <row r="14" spans="2:17" x14ac:dyDescent="0.25">
      <c r="B14">
        <v>13</v>
      </c>
      <c r="C14" s="50" t="s">
        <v>12</v>
      </c>
      <c r="D14" s="52"/>
      <c r="E14" s="52"/>
    </row>
    <row r="15" spans="2:17" x14ac:dyDescent="0.25">
      <c r="B15">
        <v>14</v>
      </c>
      <c r="C15" s="50" t="s">
        <v>93</v>
      </c>
      <c r="D15" s="52"/>
      <c r="E15" s="52"/>
    </row>
    <row r="16" spans="2:17" x14ac:dyDescent="0.25">
      <c r="B16">
        <v>15</v>
      </c>
      <c r="C16" s="50" t="s">
        <v>69</v>
      </c>
      <c r="D16" s="52" t="s">
        <v>54</v>
      </c>
      <c r="E16" s="52" t="s">
        <v>62</v>
      </c>
    </row>
    <row r="17" spans="2:5" x14ac:dyDescent="0.25">
      <c r="B17">
        <v>16</v>
      </c>
      <c r="C17" s="50" t="s">
        <v>25</v>
      </c>
      <c r="D17" s="52" t="s">
        <v>56</v>
      </c>
      <c r="E17" s="52" t="s">
        <v>54</v>
      </c>
    </row>
    <row r="18" spans="2:5" x14ac:dyDescent="0.25">
      <c r="B18">
        <v>17</v>
      </c>
      <c r="C18" s="50" t="s">
        <v>21</v>
      </c>
      <c r="D18" s="52"/>
      <c r="E18" s="52"/>
    </row>
    <row r="19" spans="2:5" ht="14.4" thickBot="1" x14ac:dyDescent="0.3">
      <c r="B19">
        <v>18</v>
      </c>
      <c r="C19" s="50" t="s">
        <v>16</v>
      </c>
      <c r="D19" s="52" t="s">
        <v>54</v>
      </c>
      <c r="E19" s="52" t="s">
        <v>62</v>
      </c>
    </row>
    <row r="20" spans="2:5" ht="14.4" thickBot="1" x14ac:dyDescent="0.3">
      <c r="B20">
        <v>19</v>
      </c>
      <c r="C20" s="91" t="s">
        <v>70</v>
      </c>
      <c r="D20" s="51" t="s">
        <v>60</v>
      </c>
      <c r="E20" s="51" t="s">
        <v>61</v>
      </c>
    </row>
    <row r="21" spans="2:5" x14ac:dyDescent="0.25">
      <c r="B21">
        <v>20</v>
      </c>
      <c r="C21" s="91" t="s">
        <v>68</v>
      </c>
      <c r="D21" s="51" t="s">
        <v>60</v>
      </c>
      <c r="E21" s="51" t="s">
        <v>61</v>
      </c>
    </row>
    <row r="22" spans="2:5" x14ac:dyDescent="0.25">
      <c r="B22">
        <v>21</v>
      </c>
      <c r="C22" s="91" t="s">
        <v>88</v>
      </c>
      <c r="D22" s="127" t="s">
        <v>60</v>
      </c>
      <c r="E22" s="3" t="s">
        <v>61</v>
      </c>
    </row>
    <row r="23" spans="2:5" ht="14.4" thickBot="1" x14ac:dyDescent="0.3">
      <c r="B23">
        <v>23</v>
      </c>
      <c r="C23" s="91" t="s">
        <v>110</v>
      </c>
    </row>
    <row r="24" spans="2:5" x14ac:dyDescent="0.25">
      <c r="B24">
        <v>24</v>
      </c>
      <c r="C24" s="91" t="s">
        <v>109</v>
      </c>
      <c r="D24" s="51" t="s">
        <v>60</v>
      </c>
      <c r="E24" s="51" t="s">
        <v>61</v>
      </c>
    </row>
  </sheetData>
  <sortState xmlns:xlrd2="http://schemas.microsoft.com/office/spreadsheetml/2017/richdata2" ref="B4:C20">
    <sortCondition ref="B4:B20"/>
  </sortState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B10"/>
  <sheetViews>
    <sheetView workbookViewId="0">
      <selection activeCell="H36" sqref="H36"/>
    </sheetView>
  </sheetViews>
  <sheetFormatPr baseColWidth="10" defaultRowHeight="13.8" x14ac:dyDescent="0.25"/>
  <cols>
    <col min="1" max="1" width="15" bestFit="1" customWidth="1"/>
    <col min="2" max="2" width="13.19921875" bestFit="1" customWidth="1"/>
  </cols>
  <sheetData>
    <row r="2" spans="1:2" x14ac:dyDescent="0.25">
      <c r="A2" t="s">
        <v>73</v>
      </c>
      <c r="B2" t="s">
        <v>74</v>
      </c>
    </row>
    <row r="3" spans="1:2" x14ac:dyDescent="0.25">
      <c r="B3" s="98">
        <v>43554</v>
      </c>
    </row>
    <row r="5" spans="1:2" x14ac:dyDescent="0.25">
      <c r="A5" s="99" t="s">
        <v>75</v>
      </c>
      <c r="B5" s="99" t="s">
        <v>76</v>
      </c>
    </row>
    <row r="6" spans="1:2" x14ac:dyDescent="0.25">
      <c r="A6" s="99"/>
      <c r="B6" s="99" t="s">
        <v>77</v>
      </c>
    </row>
    <row r="7" spans="1:2" x14ac:dyDescent="0.25">
      <c r="A7" s="99"/>
      <c r="B7" s="99" t="s">
        <v>78</v>
      </c>
    </row>
    <row r="8" spans="1:2" x14ac:dyDescent="0.25">
      <c r="A8" s="99"/>
      <c r="B8" s="99" t="s">
        <v>79</v>
      </c>
    </row>
    <row r="10" spans="1:2" x14ac:dyDescent="0.25">
      <c r="A10" t="s">
        <v>80</v>
      </c>
      <c r="B10" t="s">
        <v>81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"/>
  <sheetViews>
    <sheetView zoomScale="90" zoomScaleNormal="90" workbookViewId="0">
      <selection activeCell="B8" sqref="B8"/>
    </sheetView>
  </sheetViews>
  <sheetFormatPr baseColWidth="10" defaultRowHeight="13.8" x14ac:dyDescent="0.25"/>
  <cols>
    <col min="1" max="1" width="2.09765625" bestFit="1" customWidth="1"/>
    <col min="2" max="2" width="15.19921875" bestFit="1" customWidth="1"/>
    <col min="4" max="4" width="15.19921875" bestFit="1" customWidth="1"/>
    <col min="5" max="5" width="1.5" bestFit="1" customWidth="1"/>
    <col min="6" max="6" width="15.19921875" bestFit="1" customWidth="1"/>
    <col min="8" max="8" width="13.8984375" bestFit="1" customWidth="1"/>
    <col min="9" max="9" width="1.5" bestFit="1" customWidth="1"/>
    <col min="10" max="10" width="13.8984375" bestFit="1" customWidth="1"/>
    <col min="12" max="12" width="15.19921875" bestFit="1" customWidth="1"/>
    <col min="13" max="13" width="1.5" bestFit="1" customWidth="1"/>
    <col min="14" max="14" width="15.19921875" bestFit="1" customWidth="1"/>
    <col min="16" max="16" width="15.19921875" bestFit="1" customWidth="1"/>
    <col min="17" max="17" width="1.5" bestFit="1" customWidth="1"/>
    <col min="18" max="18" width="15.19921875" bestFit="1" customWidth="1"/>
    <col min="20" max="20" width="15.19921875" bestFit="1" customWidth="1"/>
    <col min="21" max="21" width="1.5" bestFit="1" customWidth="1"/>
    <col min="22" max="22" width="15.19921875" bestFit="1" customWidth="1"/>
  </cols>
  <sheetData>
    <row r="1" spans="1:22" x14ac:dyDescent="0.25">
      <c r="D1" s="151">
        <v>42994</v>
      </c>
      <c r="E1" s="152"/>
      <c r="F1" s="152"/>
      <c r="H1" s="151">
        <v>43015</v>
      </c>
      <c r="I1" s="152"/>
      <c r="J1" s="152"/>
      <c r="L1" s="151">
        <v>43029</v>
      </c>
      <c r="M1" s="152"/>
      <c r="N1" s="152"/>
      <c r="P1" s="151">
        <v>43057</v>
      </c>
      <c r="Q1" s="152"/>
      <c r="R1" s="152"/>
      <c r="T1" s="151">
        <v>43078</v>
      </c>
      <c r="U1" s="152"/>
      <c r="V1" s="152"/>
    </row>
    <row r="2" spans="1:22" x14ac:dyDescent="0.25">
      <c r="D2" s="150" t="s">
        <v>2</v>
      </c>
      <c r="E2" s="150"/>
      <c r="F2" s="150"/>
      <c r="H2" s="150" t="s">
        <v>3</v>
      </c>
      <c r="I2" s="150"/>
      <c r="J2" s="150"/>
      <c r="L2" s="150" t="s">
        <v>4</v>
      </c>
      <c r="M2" s="150"/>
      <c r="N2" s="150"/>
      <c r="P2" s="150" t="s">
        <v>8</v>
      </c>
      <c r="Q2" s="150"/>
      <c r="R2" s="150"/>
      <c r="T2" s="150" t="s">
        <v>7</v>
      </c>
      <c r="U2" s="150"/>
      <c r="V2" s="150"/>
    </row>
    <row r="3" spans="1:22" x14ac:dyDescent="0.25">
      <c r="A3">
        <v>1</v>
      </c>
      <c r="B3" t="s">
        <v>69</v>
      </c>
      <c r="D3" s="1" t="str">
        <f>B5</f>
        <v>ASC Zeilsheim</v>
      </c>
      <c r="E3" s="1" t="s">
        <v>1</v>
      </c>
      <c r="F3" s="1" t="str">
        <f>B6</f>
        <v>KSV Grünstadt II</v>
      </c>
      <c r="H3" s="1" t="str">
        <f>B3</f>
        <v>KTH Ehrang I</v>
      </c>
      <c r="I3" s="1" t="s">
        <v>1</v>
      </c>
      <c r="J3" s="1" t="str">
        <f>B7</f>
        <v>AC Mutterstadt II</v>
      </c>
      <c r="L3" s="1" t="str">
        <f>B5</f>
        <v>ASC Zeilsheim</v>
      </c>
      <c r="M3" s="1" t="s">
        <v>1</v>
      </c>
      <c r="N3" s="1" t="str">
        <f>B3</f>
        <v>KTH Ehrang I</v>
      </c>
      <c r="P3" s="1" t="str">
        <f>B7</f>
        <v>AC Mutterstadt II</v>
      </c>
      <c r="Q3" s="1" t="s">
        <v>1</v>
      </c>
      <c r="R3" s="1" t="str">
        <f>B5</f>
        <v>ASC Zeilsheim</v>
      </c>
      <c r="T3" s="1" t="str">
        <f>B6</f>
        <v>KSV Grünstadt II</v>
      </c>
      <c r="U3" s="1" t="s">
        <v>1</v>
      </c>
      <c r="V3" s="1" t="str">
        <f>B7</f>
        <v>AC Mutterstadt II</v>
      </c>
    </row>
    <row r="4" spans="1:22" x14ac:dyDescent="0.25">
      <c r="A4">
        <v>2</v>
      </c>
      <c r="B4" t="s">
        <v>23</v>
      </c>
      <c r="D4" s="1" t="str">
        <f>B7</f>
        <v>AC Mutterstadt II</v>
      </c>
      <c r="E4" s="1" t="s">
        <v>1</v>
      </c>
      <c r="F4" s="1" t="str">
        <f>B4</f>
        <v>KG Kindsbach/Rodalben</v>
      </c>
      <c r="H4" s="1" t="str">
        <f>B4</f>
        <v>KG Kindsbach/Rodalben</v>
      </c>
      <c r="I4" s="1" t="s">
        <v>1</v>
      </c>
      <c r="J4" s="1" t="str">
        <f>B5</f>
        <v>ASC Zeilsheim</v>
      </c>
      <c r="L4" s="1" t="str">
        <f>B6</f>
        <v>KSV Grünstadt II</v>
      </c>
      <c r="M4" s="1" t="s">
        <v>1</v>
      </c>
      <c r="N4" s="1" t="str">
        <f>B4</f>
        <v>KG Kindsbach/Rodalben</v>
      </c>
      <c r="P4" s="1" t="str">
        <f>B3</f>
        <v>KTH Ehrang I</v>
      </c>
      <c r="Q4" s="1" t="s">
        <v>1</v>
      </c>
      <c r="R4" s="1" t="str">
        <f>B6</f>
        <v>KSV Grünstadt II</v>
      </c>
      <c r="T4" s="1" t="str">
        <f>B4</f>
        <v>KG Kindsbach/Rodalben</v>
      </c>
      <c r="U4" s="1" t="s">
        <v>1</v>
      </c>
      <c r="V4" s="1" t="str">
        <f>B3</f>
        <v>KTH Ehrang I</v>
      </c>
    </row>
    <row r="5" spans="1:22" x14ac:dyDescent="0.25">
      <c r="A5">
        <v>3</v>
      </c>
      <c r="B5" t="s">
        <v>12</v>
      </c>
    </row>
    <row r="6" spans="1:22" x14ac:dyDescent="0.25">
      <c r="A6">
        <v>4</v>
      </c>
      <c r="B6" t="s">
        <v>15</v>
      </c>
      <c r="D6" s="151">
        <v>43127</v>
      </c>
      <c r="E6" s="152"/>
      <c r="F6" s="152"/>
      <c r="H6" s="151">
        <v>43141</v>
      </c>
      <c r="I6" s="152"/>
      <c r="J6" s="152"/>
      <c r="L6" s="151">
        <v>43162</v>
      </c>
      <c r="M6" s="152"/>
      <c r="N6" s="152"/>
      <c r="P6" s="151">
        <v>43183</v>
      </c>
      <c r="Q6" s="152"/>
      <c r="R6" s="152"/>
      <c r="T6" s="151">
        <v>43204</v>
      </c>
      <c r="U6" s="152"/>
      <c r="V6" s="152"/>
    </row>
    <row r="7" spans="1:22" x14ac:dyDescent="0.25">
      <c r="A7">
        <v>5</v>
      </c>
      <c r="B7" t="s">
        <v>87</v>
      </c>
      <c r="D7" s="150" t="s">
        <v>6</v>
      </c>
      <c r="E7" s="150"/>
      <c r="F7" s="150"/>
      <c r="H7" s="150" t="s">
        <v>5</v>
      </c>
      <c r="I7" s="150"/>
      <c r="J7" s="150"/>
      <c r="L7" s="150" t="s">
        <v>9</v>
      </c>
      <c r="M7" s="150"/>
      <c r="N7" s="150"/>
      <c r="P7" s="150" t="s">
        <v>10</v>
      </c>
      <c r="Q7" s="150"/>
      <c r="R7" s="150"/>
      <c r="T7" s="150" t="s">
        <v>11</v>
      </c>
      <c r="U7" s="150"/>
      <c r="V7" s="150"/>
    </row>
    <row r="8" spans="1:22" x14ac:dyDescent="0.25">
      <c r="D8" s="1" t="str">
        <f>B6</f>
        <v>KSV Grünstadt II</v>
      </c>
      <c r="E8" s="1" t="s">
        <v>1</v>
      </c>
      <c r="F8" s="1" t="str">
        <f>B5</f>
        <v>ASC Zeilsheim</v>
      </c>
      <c r="H8" s="1" t="str">
        <f>B7</f>
        <v>AC Mutterstadt II</v>
      </c>
      <c r="I8" s="1" t="s">
        <v>1</v>
      </c>
      <c r="J8" s="1" t="str">
        <f>B3</f>
        <v>KTH Ehrang I</v>
      </c>
      <c r="L8" s="1" t="s">
        <v>0</v>
      </c>
      <c r="M8" s="1" t="s">
        <v>1</v>
      </c>
      <c r="N8" s="1" t="s">
        <v>13</v>
      </c>
      <c r="P8" s="1" t="str">
        <f>B5</f>
        <v>ASC Zeilsheim</v>
      </c>
      <c r="Q8" s="1" t="s">
        <v>1</v>
      </c>
      <c r="R8" s="1" t="str">
        <f>B7</f>
        <v>AC Mutterstadt II</v>
      </c>
      <c r="T8" s="1" t="str">
        <f>B7</f>
        <v>AC Mutterstadt II</v>
      </c>
      <c r="U8" s="1" t="s">
        <v>1</v>
      </c>
      <c r="V8" s="1" t="str">
        <f>B6</f>
        <v>KSV Grünstadt II</v>
      </c>
    </row>
    <row r="9" spans="1:22" x14ac:dyDescent="0.25">
      <c r="D9" s="1" t="str">
        <f>B4</f>
        <v>KG Kindsbach/Rodalben</v>
      </c>
      <c r="E9" s="1" t="s">
        <v>1</v>
      </c>
      <c r="F9" s="1" t="str">
        <f>B7</f>
        <v>AC Mutterstadt II</v>
      </c>
      <c r="H9" s="1" t="str">
        <f>B5</f>
        <v>ASC Zeilsheim</v>
      </c>
      <c r="I9" s="1" t="s">
        <v>1</v>
      </c>
      <c r="J9" s="1" t="str">
        <f>B4</f>
        <v>KG Kindsbach/Rodalben</v>
      </c>
      <c r="L9" s="1" t="str">
        <f>B4</f>
        <v>KG Kindsbach/Rodalben</v>
      </c>
      <c r="M9" s="1" t="s">
        <v>1</v>
      </c>
      <c r="N9" s="1" t="str">
        <f>B6</f>
        <v>KSV Grünstadt II</v>
      </c>
      <c r="P9" s="1" t="str">
        <f>B6</f>
        <v>KSV Grünstadt II</v>
      </c>
      <c r="Q9" s="1" t="s">
        <v>1</v>
      </c>
      <c r="R9" s="1" t="str">
        <f>B3</f>
        <v>KTH Ehrang I</v>
      </c>
      <c r="T9" s="1" t="str">
        <f>B3</f>
        <v>KTH Ehrang I</v>
      </c>
      <c r="U9" s="1" t="s">
        <v>1</v>
      </c>
      <c r="V9" s="1" t="str">
        <f>B4</f>
        <v>KG Kindsbach/Rodalben</v>
      </c>
    </row>
  </sheetData>
  <mergeCells count="20">
    <mergeCell ref="D6:F6"/>
    <mergeCell ref="H6:J6"/>
    <mergeCell ref="L6:N6"/>
    <mergeCell ref="P6:R6"/>
    <mergeCell ref="T6:V6"/>
    <mergeCell ref="D7:F7"/>
    <mergeCell ref="H7:J7"/>
    <mergeCell ref="L7:N7"/>
    <mergeCell ref="P7:R7"/>
    <mergeCell ref="T7:V7"/>
    <mergeCell ref="D1:F1"/>
    <mergeCell ref="H1:J1"/>
    <mergeCell ref="L1:N1"/>
    <mergeCell ref="P1:R1"/>
    <mergeCell ref="T1:V1"/>
    <mergeCell ref="D2:F2"/>
    <mergeCell ref="H2:J2"/>
    <mergeCell ref="L2:N2"/>
    <mergeCell ref="P2:R2"/>
    <mergeCell ref="T2:V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9"/>
  <sheetViews>
    <sheetView workbookViewId="0">
      <selection activeCell="O31" sqref="O31"/>
    </sheetView>
  </sheetViews>
  <sheetFormatPr baseColWidth="10" defaultRowHeight="13.8" x14ac:dyDescent="0.25"/>
  <cols>
    <col min="5" max="5" width="1.3984375" bestFit="1" customWidth="1"/>
    <col min="9" max="9" width="1.3984375" bestFit="1" customWidth="1"/>
    <col min="13" max="13" width="1.3984375" bestFit="1" customWidth="1"/>
    <col min="17" max="17" width="1.3984375" bestFit="1" customWidth="1"/>
    <col min="21" max="21" width="1.3984375" bestFit="1" customWidth="1"/>
  </cols>
  <sheetData>
    <row r="1" spans="1:22" x14ac:dyDescent="0.25">
      <c r="D1" s="151">
        <v>42651</v>
      </c>
      <c r="E1" s="152"/>
      <c r="F1" s="152"/>
      <c r="H1" s="151">
        <v>42665</v>
      </c>
      <c r="I1" s="152"/>
      <c r="J1" s="152"/>
      <c r="L1" s="151">
        <v>42679</v>
      </c>
      <c r="M1" s="152"/>
      <c r="N1" s="152"/>
      <c r="P1" s="151">
        <v>42693</v>
      </c>
      <c r="Q1" s="152"/>
      <c r="R1" s="152"/>
      <c r="T1" s="151">
        <v>42714</v>
      </c>
      <c r="U1" s="152"/>
      <c r="V1" s="152"/>
    </row>
    <row r="2" spans="1:22" x14ac:dyDescent="0.25">
      <c r="D2" s="150" t="s">
        <v>2</v>
      </c>
      <c r="E2" s="150"/>
      <c r="F2" s="150"/>
      <c r="H2" s="150" t="s">
        <v>3</v>
      </c>
      <c r="I2" s="150"/>
      <c r="J2" s="150"/>
      <c r="L2" s="150" t="s">
        <v>4</v>
      </c>
      <c r="M2" s="150"/>
      <c r="N2" s="150"/>
      <c r="P2" s="150" t="s">
        <v>8</v>
      </c>
      <c r="Q2" s="150"/>
      <c r="R2" s="150"/>
      <c r="T2" s="150" t="s">
        <v>7</v>
      </c>
      <c r="U2" s="150"/>
      <c r="V2" s="150"/>
    </row>
    <row r="3" spans="1:22" x14ac:dyDescent="0.25">
      <c r="A3">
        <v>1</v>
      </c>
      <c r="D3" s="1">
        <f>B5</f>
        <v>0</v>
      </c>
      <c r="E3" s="1" t="s">
        <v>1</v>
      </c>
      <c r="F3" s="1">
        <f>B6</f>
        <v>0</v>
      </c>
      <c r="H3" s="1">
        <f>B3</f>
        <v>0</v>
      </c>
      <c r="I3" s="1" t="s">
        <v>1</v>
      </c>
      <c r="J3" s="1">
        <f>B7</f>
        <v>0</v>
      </c>
      <c r="L3" s="1">
        <f>B5</f>
        <v>0</v>
      </c>
      <c r="M3" s="1" t="s">
        <v>1</v>
      </c>
      <c r="N3" s="1">
        <f>B3</f>
        <v>0</v>
      </c>
      <c r="P3" s="1">
        <f>B7</f>
        <v>0</v>
      </c>
      <c r="Q3" s="1" t="s">
        <v>1</v>
      </c>
      <c r="R3" s="1">
        <f>B5</f>
        <v>0</v>
      </c>
      <c r="T3" s="1">
        <f>B6</f>
        <v>0</v>
      </c>
      <c r="U3" s="1" t="s">
        <v>1</v>
      </c>
      <c r="V3" s="1">
        <f>B7</f>
        <v>0</v>
      </c>
    </row>
    <row r="4" spans="1:22" x14ac:dyDescent="0.25">
      <c r="A4">
        <v>2</v>
      </c>
      <c r="D4" s="1">
        <f>B7</f>
        <v>0</v>
      </c>
      <c r="E4" s="1" t="s">
        <v>1</v>
      </c>
      <c r="F4" s="1">
        <f>B4</f>
        <v>0</v>
      </c>
      <c r="H4" s="1">
        <f>B4</f>
        <v>0</v>
      </c>
      <c r="I4" s="1" t="s">
        <v>1</v>
      </c>
      <c r="J4" s="1">
        <f>B5</f>
        <v>0</v>
      </c>
      <c r="L4" s="1">
        <f>B6</f>
        <v>0</v>
      </c>
      <c r="M4" s="1" t="s">
        <v>1</v>
      </c>
      <c r="N4" s="1">
        <f>B4</f>
        <v>0</v>
      </c>
      <c r="P4" s="1">
        <f>B3</f>
        <v>0</v>
      </c>
      <c r="Q4" s="1" t="s">
        <v>1</v>
      </c>
      <c r="R4" s="1">
        <f>B6</f>
        <v>0</v>
      </c>
      <c r="T4" s="1">
        <f>B4</f>
        <v>0</v>
      </c>
      <c r="U4" s="1" t="s">
        <v>1</v>
      </c>
      <c r="V4" s="1">
        <f>B3</f>
        <v>0</v>
      </c>
    </row>
    <row r="5" spans="1:22" x14ac:dyDescent="0.25">
      <c r="A5">
        <v>3</v>
      </c>
    </row>
    <row r="6" spans="1:22" x14ac:dyDescent="0.25">
      <c r="A6">
        <v>4</v>
      </c>
      <c r="D6" s="151">
        <v>42763</v>
      </c>
      <c r="E6" s="152"/>
      <c r="F6" s="152"/>
      <c r="H6" s="151">
        <v>42777</v>
      </c>
      <c r="I6" s="152"/>
      <c r="J6" s="152"/>
      <c r="L6" s="151">
        <v>42798</v>
      </c>
      <c r="M6" s="152"/>
      <c r="N6" s="152"/>
      <c r="P6" s="151">
        <v>42812</v>
      </c>
      <c r="Q6" s="152"/>
      <c r="R6" s="152"/>
      <c r="T6" s="151">
        <v>42840</v>
      </c>
      <c r="U6" s="152"/>
      <c r="V6" s="152"/>
    </row>
    <row r="7" spans="1:22" x14ac:dyDescent="0.25">
      <c r="A7">
        <v>5</v>
      </c>
      <c r="D7" s="150" t="s">
        <v>6</v>
      </c>
      <c r="E7" s="150"/>
      <c r="F7" s="150"/>
      <c r="H7" s="150" t="s">
        <v>5</v>
      </c>
      <c r="I7" s="150"/>
      <c r="J7" s="150"/>
      <c r="L7" s="150" t="s">
        <v>9</v>
      </c>
      <c r="M7" s="150"/>
      <c r="N7" s="150"/>
      <c r="P7" s="150" t="s">
        <v>10</v>
      </c>
      <c r="Q7" s="150"/>
      <c r="R7" s="150"/>
      <c r="T7" s="150" t="s">
        <v>11</v>
      </c>
      <c r="U7" s="150"/>
      <c r="V7" s="150"/>
    </row>
    <row r="8" spans="1:22" x14ac:dyDescent="0.25">
      <c r="D8" s="1">
        <f>B6</f>
        <v>0</v>
      </c>
      <c r="E8" s="1" t="s">
        <v>1</v>
      </c>
      <c r="F8" s="1">
        <f>B5</f>
        <v>0</v>
      </c>
      <c r="H8" s="1">
        <f>B7</f>
        <v>0</v>
      </c>
      <c r="I8" s="1" t="s">
        <v>1</v>
      </c>
      <c r="J8" s="1">
        <f>B3</f>
        <v>0</v>
      </c>
      <c r="L8" s="1">
        <f>B3</f>
        <v>0</v>
      </c>
      <c r="M8" s="1" t="s">
        <v>1</v>
      </c>
      <c r="N8" s="1">
        <f>B5</f>
        <v>0</v>
      </c>
      <c r="P8" s="1">
        <f>B5</f>
        <v>0</v>
      </c>
      <c r="Q8" s="1" t="s">
        <v>1</v>
      </c>
      <c r="R8" s="1">
        <f>B7</f>
        <v>0</v>
      </c>
      <c r="T8" s="1">
        <f>B7</f>
        <v>0</v>
      </c>
      <c r="U8" s="1" t="s">
        <v>1</v>
      </c>
      <c r="V8" s="1">
        <f>B6</f>
        <v>0</v>
      </c>
    </row>
    <row r="9" spans="1:22" x14ac:dyDescent="0.25">
      <c r="D9" s="1">
        <f>B4</f>
        <v>0</v>
      </c>
      <c r="E9" s="1" t="s">
        <v>1</v>
      </c>
      <c r="F9" s="1">
        <f>B7</f>
        <v>0</v>
      </c>
      <c r="H9" s="1">
        <f>B5</f>
        <v>0</v>
      </c>
      <c r="I9" s="1" t="s">
        <v>1</v>
      </c>
      <c r="J9" s="1">
        <f>B4</f>
        <v>0</v>
      </c>
      <c r="L9" s="1">
        <f>B4</f>
        <v>0</v>
      </c>
      <c r="M9" s="1" t="s">
        <v>1</v>
      </c>
      <c r="N9" s="1">
        <f>B6</f>
        <v>0</v>
      </c>
      <c r="P9" s="1">
        <f>B6</f>
        <v>0</v>
      </c>
      <c r="Q9" s="1" t="s">
        <v>1</v>
      </c>
      <c r="R9" s="1">
        <f>B3</f>
        <v>0</v>
      </c>
      <c r="T9" s="1">
        <f>B3</f>
        <v>0</v>
      </c>
      <c r="U9" s="1" t="s">
        <v>1</v>
      </c>
      <c r="V9" s="1">
        <f>B4</f>
        <v>0</v>
      </c>
    </row>
  </sheetData>
  <mergeCells count="20">
    <mergeCell ref="D6:F6"/>
    <mergeCell ref="H6:J6"/>
    <mergeCell ref="L6:N6"/>
    <mergeCell ref="P6:R6"/>
    <mergeCell ref="T6:V6"/>
    <mergeCell ref="D7:F7"/>
    <mergeCell ref="H7:J7"/>
    <mergeCell ref="L7:N7"/>
    <mergeCell ref="P7:R7"/>
    <mergeCell ref="T7:V7"/>
    <mergeCell ref="D1:F1"/>
    <mergeCell ref="H1:J1"/>
    <mergeCell ref="L1:N1"/>
    <mergeCell ref="P1:R1"/>
    <mergeCell ref="T1:V1"/>
    <mergeCell ref="D2:F2"/>
    <mergeCell ref="H2:J2"/>
    <mergeCell ref="L2:N2"/>
    <mergeCell ref="P2:R2"/>
    <mergeCell ref="T2:V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8"/>
  <sheetViews>
    <sheetView zoomScale="60" zoomScaleNormal="60" workbookViewId="0">
      <selection activeCell="B5" sqref="B5"/>
    </sheetView>
  </sheetViews>
  <sheetFormatPr baseColWidth="10" defaultRowHeight="13.8" x14ac:dyDescent="0.25"/>
  <cols>
    <col min="1" max="1" width="2.09765625" bestFit="1" customWidth="1"/>
    <col min="2" max="2" width="20.19921875" bestFit="1" customWidth="1"/>
    <col min="3" max="3" width="27" bestFit="1" customWidth="1"/>
    <col min="4" max="4" width="24.19921875" bestFit="1" customWidth="1"/>
    <col min="5" max="5" width="1.5" bestFit="1" customWidth="1"/>
    <col min="6" max="6" width="24.19921875" bestFit="1" customWidth="1"/>
    <col min="8" max="8" width="24.19921875" bestFit="1" customWidth="1"/>
    <col min="9" max="9" width="1.5" bestFit="1" customWidth="1"/>
    <col min="10" max="10" width="24.19921875" bestFit="1" customWidth="1"/>
    <col min="12" max="12" width="24.19921875" bestFit="1" customWidth="1"/>
    <col min="13" max="13" width="1.5" bestFit="1" customWidth="1"/>
    <col min="14" max="14" width="24.19921875" bestFit="1" customWidth="1"/>
  </cols>
  <sheetData>
    <row r="1" spans="1:14" x14ac:dyDescent="0.25">
      <c r="D1" s="151">
        <v>44842</v>
      </c>
      <c r="E1" s="152"/>
      <c r="F1" s="152"/>
      <c r="H1" s="151">
        <v>44877</v>
      </c>
      <c r="I1" s="152"/>
      <c r="J1" s="152"/>
      <c r="L1" s="151">
        <v>44898</v>
      </c>
      <c r="M1" s="152"/>
      <c r="N1" s="152"/>
    </row>
    <row r="2" spans="1:14" x14ac:dyDescent="0.25">
      <c r="D2" s="150" t="s">
        <v>2</v>
      </c>
      <c r="E2" s="150"/>
      <c r="F2" s="150"/>
      <c r="H2" s="150" t="s">
        <v>3</v>
      </c>
      <c r="I2" s="150"/>
      <c r="J2" s="150"/>
      <c r="L2" s="150" t="s">
        <v>4</v>
      </c>
      <c r="M2" s="150"/>
      <c r="N2" s="150"/>
    </row>
    <row r="3" spans="1:14" x14ac:dyDescent="0.25">
      <c r="A3">
        <v>1</v>
      </c>
      <c r="B3" t="s">
        <v>69</v>
      </c>
      <c r="D3" s="1" t="str">
        <f>B3</f>
        <v>KTH Ehrang I</v>
      </c>
      <c r="E3" s="1" t="s">
        <v>1</v>
      </c>
      <c r="F3" s="1" t="str">
        <f>B4</f>
        <v>KSV Grünstadt II</v>
      </c>
      <c r="H3" s="1" t="str">
        <f>B4</f>
        <v>KSV Grünstadt II</v>
      </c>
      <c r="I3" s="1" t="s">
        <v>1</v>
      </c>
      <c r="J3" s="1" t="str">
        <f>B5</f>
        <v>KSV Hostenbach</v>
      </c>
      <c r="L3" s="1" t="str">
        <f>B3</f>
        <v>KTH Ehrang I</v>
      </c>
      <c r="M3" s="1" t="s">
        <v>1</v>
      </c>
      <c r="N3" s="1" t="str">
        <f>B5</f>
        <v>KSV Hostenbach</v>
      </c>
    </row>
    <row r="4" spans="1:14" x14ac:dyDescent="0.25">
      <c r="A4">
        <v>2</v>
      </c>
      <c r="B4" t="s">
        <v>15</v>
      </c>
      <c r="D4" s="1" t="str">
        <f>B5</f>
        <v>KSV Hostenbach</v>
      </c>
      <c r="E4" s="1" t="s">
        <v>1</v>
      </c>
      <c r="F4" s="1" t="str">
        <f>B6</f>
        <v>KSC 07 Schifferstadt</v>
      </c>
      <c r="H4" s="1" t="str">
        <f>B6</f>
        <v>KSC 07 Schifferstadt</v>
      </c>
      <c r="I4" s="1" t="s">
        <v>1</v>
      </c>
      <c r="J4" s="1" t="str">
        <f>B3</f>
        <v>KTH Ehrang I</v>
      </c>
      <c r="L4" s="1" t="str">
        <f>B4</f>
        <v>KSV Grünstadt II</v>
      </c>
      <c r="M4" s="1" t="s">
        <v>1</v>
      </c>
      <c r="N4" s="1" t="str">
        <f>B6</f>
        <v>KSC 07 Schifferstadt</v>
      </c>
    </row>
    <row r="5" spans="1:14" x14ac:dyDescent="0.25">
      <c r="A5">
        <v>3</v>
      </c>
      <c r="B5" t="s">
        <v>16</v>
      </c>
      <c r="C5" t="s">
        <v>92</v>
      </c>
    </row>
    <row r="6" spans="1:14" x14ac:dyDescent="0.25">
      <c r="A6">
        <v>4</v>
      </c>
      <c r="B6" t="s">
        <v>90</v>
      </c>
      <c r="C6" t="s">
        <v>91</v>
      </c>
      <c r="D6" s="151">
        <v>44954</v>
      </c>
      <c r="E6" s="152"/>
      <c r="F6" s="152"/>
      <c r="H6" s="151">
        <v>44968</v>
      </c>
      <c r="I6" s="152"/>
      <c r="J6" s="152"/>
      <c r="L6" s="151">
        <v>44996</v>
      </c>
      <c r="M6" s="152"/>
      <c r="N6" s="152"/>
    </row>
    <row r="7" spans="1:14" x14ac:dyDescent="0.25">
      <c r="D7" s="150" t="s">
        <v>8</v>
      </c>
      <c r="E7" s="150"/>
      <c r="F7" s="150"/>
      <c r="H7" s="150" t="s">
        <v>7</v>
      </c>
      <c r="I7" s="150"/>
      <c r="J7" s="150"/>
      <c r="L7" s="150" t="s">
        <v>6</v>
      </c>
      <c r="M7" s="150"/>
      <c r="N7" s="150"/>
    </row>
    <row r="8" spans="1:14" x14ac:dyDescent="0.25">
      <c r="D8" s="1" t="str">
        <f>B4</f>
        <v>KSV Grünstadt II</v>
      </c>
      <c r="E8" s="1" t="s">
        <v>1</v>
      </c>
      <c r="F8" s="1" t="str">
        <f>B3</f>
        <v>KTH Ehrang I</v>
      </c>
      <c r="H8" s="1" t="str">
        <f>B5</f>
        <v>KSV Hostenbach</v>
      </c>
      <c r="I8" s="1" t="s">
        <v>1</v>
      </c>
      <c r="J8" s="1" t="str">
        <f>B4</f>
        <v>KSV Grünstadt II</v>
      </c>
      <c r="L8" s="1" t="str">
        <f>B5</f>
        <v>KSV Hostenbach</v>
      </c>
      <c r="M8" s="1" t="s">
        <v>1</v>
      </c>
      <c r="N8" s="1" t="str">
        <f>B3</f>
        <v>KTH Ehrang I</v>
      </c>
    </row>
    <row r="9" spans="1:14" x14ac:dyDescent="0.25">
      <c r="D9" s="1" t="str">
        <f>B6</f>
        <v>KSC 07 Schifferstadt</v>
      </c>
      <c r="E9" s="1" t="s">
        <v>1</v>
      </c>
      <c r="F9" s="1" t="str">
        <f>B5</f>
        <v>KSV Hostenbach</v>
      </c>
      <c r="H9" s="1" t="str">
        <f>B3</f>
        <v>KTH Ehrang I</v>
      </c>
      <c r="I9" s="1" t="s">
        <v>1</v>
      </c>
      <c r="J9" s="1" t="str">
        <f>B6</f>
        <v>KSC 07 Schifferstadt</v>
      </c>
      <c r="L9" s="1" t="str">
        <f>B6</f>
        <v>KSC 07 Schifferstadt</v>
      </c>
      <c r="M9" s="1" t="s">
        <v>1</v>
      </c>
      <c r="N9" s="1" t="str">
        <f>B4</f>
        <v>KSV Grünstadt II</v>
      </c>
    </row>
    <row r="15" spans="1:14" x14ac:dyDescent="0.25">
      <c r="B15" t="s">
        <v>15</v>
      </c>
    </row>
    <row r="16" spans="1:14" x14ac:dyDescent="0.25">
      <c r="B16" t="s">
        <v>69</v>
      </c>
    </row>
    <row r="17" spans="2:2" x14ac:dyDescent="0.25">
      <c r="B17" t="s">
        <v>16</v>
      </c>
    </row>
    <row r="18" spans="2:2" x14ac:dyDescent="0.25">
      <c r="B18" t="s">
        <v>90</v>
      </c>
    </row>
  </sheetData>
  <mergeCells count="12">
    <mergeCell ref="D1:F1"/>
    <mergeCell ref="H1:J1"/>
    <mergeCell ref="L1:N1"/>
    <mergeCell ref="D2:F2"/>
    <mergeCell ref="H2:J2"/>
    <mergeCell ref="L2:N2"/>
    <mergeCell ref="D6:F6"/>
    <mergeCell ref="H6:J6"/>
    <mergeCell ref="L6:N6"/>
    <mergeCell ref="D7:F7"/>
    <mergeCell ref="H7:J7"/>
    <mergeCell ref="L7:N7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"/>
  <sheetViews>
    <sheetView zoomScale="110" zoomScaleNormal="110" workbookViewId="0">
      <selection activeCell="D6" sqref="D6:N6"/>
    </sheetView>
  </sheetViews>
  <sheetFormatPr baseColWidth="10" defaultRowHeight="13.8" x14ac:dyDescent="0.25"/>
  <cols>
    <col min="1" max="1" width="2.09765625" bestFit="1" customWidth="1"/>
    <col min="2" max="2" width="24.19921875" bestFit="1" customWidth="1"/>
    <col min="4" max="4" width="22.5" bestFit="1" customWidth="1"/>
    <col min="5" max="5" width="1.5" bestFit="1" customWidth="1"/>
    <col min="6" max="6" width="22" bestFit="1" customWidth="1"/>
    <col min="7" max="7" width="1.59765625" customWidth="1"/>
    <col min="8" max="8" width="22" bestFit="1" customWidth="1"/>
    <col min="9" max="9" width="1.5" bestFit="1" customWidth="1"/>
    <col min="10" max="10" width="22.5" bestFit="1" customWidth="1"/>
    <col min="11" max="11" width="1.8984375" customWidth="1"/>
    <col min="12" max="12" width="22.5" bestFit="1" customWidth="1"/>
    <col min="13" max="13" width="1.5" customWidth="1"/>
    <col min="14" max="14" width="22.5" bestFit="1" customWidth="1"/>
  </cols>
  <sheetData>
    <row r="1" spans="1:14" x14ac:dyDescent="0.25">
      <c r="D1" s="151">
        <v>45185</v>
      </c>
      <c r="E1" s="152"/>
      <c r="F1" s="152"/>
      <c r="H1" s="151">
        <v>45213</v>
      </c>
      <c r="I1" s="152"/>
      <c r="J1" s="152"/>
      <c r="L1" s="151">
        <v>45241</v>
      </c>
      <c r="M1" s="152"/>
      <c r="N1" s="152"/>
    </row>
    <row r="2" spans="1:14" ht="14.4" thickBot="1" x14ac:dyDescent="0.3">
      <c r="D2" s="150" t="s">
        <v>2</v>
      </c>
      <c r="E2" s="150"/>
      <c r="F2" s="150"/>
      <c r="H2" s="150" t="s">
        <v>3</v>
      </c>
      <c r="I2" s="150"/>
      <c r="J2" s="150"/>
      <c r="L2" s="150" t="s">
        <v>4</v>
      </c>
      <c r="M2" s="150"/>
      <c r="N2" s="150"/>
    </row>
    <row r="3" spans="1:14" x14ac:dyDescent="0.25">
      <c r="A3">
        <v>1</v>
      </c>
      <c r="B3" s="96" t="s">
        <v>23</v>
      </c>
      <c r="D3" s="1" t="str">
        <f>B3</f>
        <v>KG Kindsbach/Rodalben</v>
      </c>
      <c r="E3" s="1" t="s">
        <v>1</v>
      </c>
      <c r="F3" s="1" t="str">
        <f>B4</f>
        <v>KSV Hostenbach</v>
      </c>
      <c r="H3" s="1" t="str">
        <f>B4</f>
        <v>KSV Hostenbach</v>
      </c>
      <c r="I3" s="1" t="s">
        <v>1</v>
      </c>
      <c r="J3" s="1" t="str">
        <f>B5</f>
        <v>AC Altrip</v>
      </c>
      <c r="L3" s="1" t="str">
        <f>B3</f>
        <v>KG Kindsbach/Rodalben</v>
      </c>
      <c r="M3" s="1" t="s">
        <v>1</v>
      </c>
      <c r="N3" s="1" t="str">
        <f>B5</f>
        <v>AC Altrip</v>
      </c>
    </row>
    <row r="4" spans="1:14" x14ac:dyDescent="0.25">
      <c r="A4">
        <v>2</v>
      </c>
      <c r="B4" t="s">
        <v>16</v>
      </c>
      <c r="D4" s="1" t="str">
        <f>B5</f>
        <v>AC Altrip</v>
      </c>
      <c r="E4" s="1" t="s">
        <v>1</v>
      </c>
      <c r="F4" s="1" t="str">
        <f>B6</f>
        <v>KG Worms/Laubenheim</v>
      </c>
      <c r="H4" s="1" t="str">
        <f>B6</f>
        <v>KG Worms/Laubenheim</v>
      </c>
      <c r="I4" s="1" t="s">
        <v>1</v>
      </c>
      <c r="J4" s="1" t="str">
        <f>B3</f>
        <v>KG Kindsbach/Rodalben</v>
      </c>
      <c r="L4" s="1" t="str">
        <f>B4</f>
        <v>KSV Hostenbach</v>
      </c>
      <c r="M4" s="1" t="s">
        <v>1</v>
      </c>
      <c r="N4" s="1" t="str">
        <f>B6</f>
        <v>KG Worms/Laubenheim</v>
      </c>
    </row>
    <row r="5" spans="1:14" x14ac:dyDescent="0.25">
      <c r="A5">
        <v>3</v>
      </c>
      <c r="B5" t="s">
        <v>14</v>
      </c>
    </row>
    <row r="6" spans="1:14" x14ac:dyDescent="0.25">
      <c r="A6">
        <v>4</v>
      </c>
      <c r="B6" t="s">
        <v>93</v>
      </c>
      <c r="D6" s="151">
        <v>45269</v>
      </c>
      <c r="E6" s="152"/>
      <c r="F6" s="152"/>
      <c r="H6" s="151">
        <v>45318</v>
      </c>
      <c r="I6" s="152"/>
      <c r="J6" s="152"/>
      <c r="L6" s="151">
        <v>45332</v>
      </c>
      <c r="M6" s="152"/>
      <c r="N6" s="152"/>
    </row>
    <row r="7" spans="1:14" x14ac:dyDescent="0.25">
      <c r="D7" s="150" t="s">
        <v>8</v>
      </c>
      <c r="E7" s="150"/>
      <c r="F7" s="150"/>
      <c r="H7" s="150" t="s">
        <v>7</v>
      </c>
      <c r="I7" s="150"/>
      <c r="J7" s="150"/>
      <c r="L7" s="150" t="s">
        <v>6</v>
      </c>
      <c r="M7" s="150"/>
      <c r="N7" s="150"/>
    </row>
    <row r="8" spans="1:14" x14ac:dyDescent="0.25">
      <c r="D8" s="1" t="str">
        <f>B5</f>
        <v>AC Altrip</v>
      </c>
      <c r="E8" s="1" t="s">
        <v>1</v>
      </c>
      <c r="F8" s="1" t="str">
        <f>B4</f>
        <v>KSV Hostenbach</v>
      </c>
      <c r="H8" s="1" t="str">
        <f>B4</f>
        <v>KSV Hostenbach</v>
      </c>
      <c r="I8" s="1" t="s">
        <v>1</v>
      </c>
      <c r="J8" s="1" t="str">
        <f>B3</f>
        <v>KG Kindsbach/Rodalben</v>
      </c>
      <c r="L8" s="1" t="str">
        <f>B5</f>
        <v>AC Altrip</v>
      </c>
      <c r="M8" s="1" t="s">
        <v>1</v>
      </c>
      <c r="N8" s="1" t="str">
        <f>B3</f>
        <v>KG Kindsbach/Rodalben</v>
      </c>
    </row>
    <row r="9" spans="1:14" x14ac:dyDescent="0.25">
      <c r="D9" s="1" t="str">
        <f>B3</f>
        <v>KG Kindsbach/Rodalben</v>
      </c>
      <c r="E9" s="1" t="s">
        <v>1</v>
      </c>
      <c r="F9" s="1" t="str">
        <f>B6</f>
        <v>KG Worms/Laubenheim</v>
      </c>
      <c r="H9" s="1" t="str">
        <f>B6</f>
        <v>KG Worms/Laubenheim</v>
      </c>
      <c r="I9" s="1" t="s">
        <v>1</v>
      </c>
      <c r="J9" s="1" t="str">
        <f>B5</f>
        <v>AC Altrip</v>
      </c>
      <c r="L9" s="1" t="str">
        <f>B6</f>
        <v>KG Worms/Laubenheim</v>
      </c>
      <c r="M9" s="1" t="s">
        <v>1</v>
      </c>
      <c r="N9" s="1" t="str">
        <f>B4</f>
        <v>KSV Hostenbach</v>
      </c>
    </row>
  </sheetData>
  <mergeCells count="12">
    <mergeCell ref="D6:F6"/>
    <mergeCell ref="H6:J6"/>
    <mergeCell ref="L6:N6"/>
    <mergeCell ref="D7:F7"/>
    <mergeCell ref="H7:J7"/>
    <mergeCell ref="L7:N7"/>
    <mergeCell ref="D1:F1"/>
    <mergeCell ref="H1:J1"/>
    <mergeCell ref="L1:N1"/>
    <mergeCell ref="D2:F2"/>
    <mergeCell ref="H2:J2"/>
    <mergeCell ref="L2:N2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9"/>
  <sheetViews>
    <sheetView zoomScale="145" zoomScaleNormal="145" workbookViewId="0">
      <selection activeCell="B6" sqref="B6"/>
    </sheetView>
  </sheetViews>
  <sheetFormatPr baseColWidth="10" defaultRowHeight="13.8" x14ac:dyDescent="0.25"/>
  <cols>
    <col min="1" max="1" width="1.8984375" bestFit="1" customWidth="1"/>
    <col min="2" max="2" width="21.09765625" bestFit="1" customWidth="1"/>
    <col min="3" max="3" width="2.3984375" customWidth="1"/>
    <col min="4" max="4" width="22.8984375" bestFit="1" customWidth="1"/>
    <col min="5" max="5" width="1.3984375" bestFit="1" customWidth="1"/>
    <col min="6" max="6" width="22.8984375" bestFit="1" customWidth="1"/>
    <col min="7" max="7" width="2" customWidth="1"/>
    <col min="8" max="8" width="21.09765625" bestFit="1" customWidth="1"/>
    <col min="9" max="9" width="1.3984375" bestFit="1" customWidth="1"/>
    <col min="10" max="10" width="22.8984375" bestFit="1" customWidth="1"/>
    <col min="11" max="11" width="1.69921875" customWidth="1"/>
    <col min="12" max="12" width="22.8984375" bestFit="1" customWidth="1"/>
    <col min="13" max="13" width="1.3984375" bestFit="1" customWidth="1"/>
    <col min="14" max="14" width="21.09765625" bestFit="1" customWidth="1"/>
    <col min="15" max="15" width="1.8984375" customWidth="1"/>
    <col min="16" max="16" width="17.5" bestFit="1" customWidth="1"/>
    <col min="17" max="17" width="1.3984375" bestFit="1" customWidth="1"/>
    <col min="18" max="18" width="22.8984375" bestFit="1" customWidth="1"/>
    <col min="19" max="19" width="2" customWidth="1"/>
    <col min="20" max="20" width="21.09765625" bestFit="1" customWidth="1"/>
    <col min="21" max="21" width="1.3984375" bestFit="1" customWidth="1"/>
    <col min="22" max="22" width="21.09765625" bestFit="1" customWidth="1"/>
  </cols>
  <sheetData>
    <row r="1" spans="1:22" x14ac:dyDescent="0.25">
      <c r="D1" s="151">
        <v>45185</v>
      </c>
      <c r="E1" s="152"/>
      <c r="F1" s="152"/>
      <c r="H1" s="151">
        <v>45213</v>
      </c>
      <c r="I1" s="152"/>
      <c r="J1" s="152"/>
      <c r="L1" s="151">
        <v>45234</v>
      </c>
      <c r="M1" s="151"/>
      <c r="N1" s="151"/>
      <c r="P1" s="151">
        <v>45262</v>
      </c>
      <c r="Q1" s="151"/>
      <c r="R1" s="151"/>
      <c r="T1" s="151">
        <v>45276</v>
      </c>
      <c r="U1" s="151"/>
      <c r="V1" s="151"/>
    </row>
    <row r="2" spans="1:22" x14ac:dyDescent="0.25">
      <c r="D2" s="150" t="s">
        <v>2</v>
      </c>
      <c r="E2" s="150"/>
      <c r="F2" s="150"/>
      <c r="H2" s="150" t="s">
        <v>3</v>
      </c>
      <c r="I2" s="150"/>
      <c r="J2" s="150"/>
      <c r="L2" s="150" t="s">
        <v>4</v>
      </c>
      <c r="M2" s="150"/>
      <c r="N2" s="150"/>
      <c r="P2" s="150" t="s">
        <v>8</v>
      </c>
      <c r="Q2" s="150"/>
      <c r="R2" s="150"/>
      <c r="T2" s="150" t="s">
        <v>7</v>
      </c>
      <c r="U2" s="150"/>
      <c r="V2" s="150"/>
    </row>
    <row r="3" spans="1:22" x14ac:dyDescent="0.25">
      <c r="A3">
        <v>1</v>
      </c>
      <c r="B3" s="50" t="s">
        <v>69</v>
      </c>
      <c r="D3" s="1" t="str">
        <f>B5</f>
        <v>AC Mutterstadt II</v>
      </c>
      <c r="E3" s="1" t="s">
        <v>1</v>
      </c>
      <c r="F3" s="1" t="str">
        <f>B6</f>
        <v>KSV Grünstadt II</v>
      </c>
      <c r="H3" s="1" t="str">
        <f>B3</f>
        <v>KTH Ehrang I</v>
      </c>
      <c r="I3" s="1" t="s">
        <v>1</v>
      </c>
      <c r="J3" s="1" t="str">
        <f>B7</f>
        <v>KSC 07 Schifferstadt</v>
      </c>
      <c r="L3" s="1" t="str">
        <f>B5</f>
        <v>AC Mutterstadt II</v>
      </c>
      <c r="M3" s="1" t="s">
        <v>1</v>
      </c>
      <c r="N3" s="1" t="str">
        <f>B3</f>
        <v>KTH Ehrang I</v>
      </c>
      <c r="P3" s="1" t="str">
        <f>B7</f>
        <v>KSC 07 Schifferstadt</v>
      </c>
      <c r="Q3" s="1" t="s">
        <v>1</v>
      </c>
      <c r="R3" s="1" t="str">
        <f>B5</f>
        <v>AC Mutterstadt II</v>
      </c>
      <c r="T3" s="1" t="str">
        <f>B6</f>
        <v>KSV Grünstadt II</v>
      </c>
      <c r="U3" s="1" t="s">
        <v>1</v>
      </c>
      <c r="V3" s="1" t="str">
        <f>B7</f>
        <v>KSC 07 Schifferstadt</v>
      </c>
    </row>
    <row r="4" spans="1:22" x14ac:dyDescent="0.25">
      <c r="A4">
        <v>2</v>
      </c>
      <c r="B4" s="50" t="s">
        <v>88</v>
      </c>
      <c r="D4" s="1" t="str">
        <f>B7</f>
        <v>KSC 07 Schifferstadt</v>
      </c>
      <c r="E4" s="1" t="s">
        <v>1</v>
      </c>
      <c r="F4" s="1" t="str">
        <f>B4</f>
        <v>AV 03 Speyer II</v>
      </c>
      <c r="H4" s="1" t="str">
        <f>B4</f>
        <v>AV 03 Speyer II</v>
      </c>
      <c r="I4" s="1" t="s">
        <v>1</v>
      </c>
      <c r="J4" s="1" t="str">
        <f>B5</f>
        <v>AC Mutterstadt II</v>
      </c>
      <c r="L4" s="1" t="str">
        <f>B6</f>
        <v>KSV Grünstadt II</v>
      </c>
      <c r="M4" s="1" t="s">
        <v>1</v>
      </c>
      <c r="N4" s="1" t="str">
        <f>B4</f>
        <v>AV 03 Speyer II</v>
      </c>
      <c r="P4" s="1" t="str">
        <f>B3</f>
        <v>KTH Ehrang I</v>
      </c>
      <c r="Q4" s="1" t="s">
        <v>1</v>
      </c>
      <c r="R4" s="1" t="str">
        <f>B6</f>
        <v>KSV Grünstadt II</v>
      </c>
      <c r="T4" s="1" t="str">
        <f>B4</f>
        <v>AV 03 Speyer II</v>
      </c>
      <c r="U4" s="1" t="s">
        <v>1</v>
      </c>
      <c r="V4" s="1" t="str">
        <f>B3</f>
        <v>KTH Ehrang I</v>
      </c>
    </row>
    <row r="5" spans="1:22" x14ac:dyDescent="0.25">
      <c r="A5">
        <v>3</v>
      </c>
      <c r="B5" s="50" t="s">
        <v>87</v>
      </c>
    </row>
    <row r="6" spans="1:22" x14ac:dyDescent="0.25">
      <c r="A6">
        <v>4</v>
      </c>
      <c r="B6" s="50" t="s">
        <v>15</v>
      </c>
      <c r="D6" s="151">
        <v>45304</v>
      </c>
      <c r="E6" s="152"/>
      <c r="F6" s="152"/>
      <c r="H6" s="151">
        <v>45318</v>
      </c>
      <c r="I6" s="152"/>
      <c r="J6" s="152"/>
      <c r="L6" s="151">
        <v>45332</v>
      </c>
      <c r="M6" s="151"/>
      <c r="N6" s="151"/>
      <c r="P6" s="151">
        <v>45353</v>
      </c>
      <c r="Q6" s="151"/>
      <c r="R6" s="151"/>
      <c r="T6" s="151">
        <v>45367</v>
      </c>
      <c r="U6" s="151"/>
      <c r="V6" s="151"/>
    </row>
    <row r="7" spans="1:22" x14ac:dyDescent="0.25">
      <c r="A7">
        <v>5</v>
      </c>
      <c r="B7" s="50" t="s">
        <v>90</v>
      </c>
      <c r="D7" s="150" t="s">
        <v>6</v>
      </c>
      <c r="E7" s="150"/>
      <c r="F7" s="150"/>
      <c r="H7" s="150" t="s">
        <v>5</v>
      </c>
      <c r="I7" s="150"/>
      <c r="J7" s="150"/>
      <c r="L7" s="150" t="s">
        <v>9</v>
      </c>
      <c r="M7" s="150"/>
      <c r="N7" s="150"/>
      <c r="P7" s="150" t="s">
        <v>10</v>
      </c>
      <c r="Q7" s="150"/>
      <c r="R7" s="150"/>
      <c r="T7" s="150" t="s">
        <v>11</v>
      </c>
      <c r="U7" s="150"/>
      <c r="V7" s="150"/>
    </row>
    <row r="8" spans="1:22" x14ac:dyDescent="0.25">
      <c r="D8" s="1" t="str">
        <f>B6</f>
        <v>KSV Grünstadt II</v>
      </c>
      <c r="E8" s="1" t="s">
        <v>1</v>
      </c>
      <c r="F8" s="1" t="str">
        <f>B5</f>
        <v>AC Mutterstadt II</v>
      </c>
      <c r="H8" s="1" t="str">
        <f>B7</f>
        <v>KSC 07 Schifferstadt</v>
      </c>
      <c r="I8" s="1" t="s">
        <v>1</v>
      </c>
      <c r="J8" s="1" t="str">
        <f>B3</f>
        <v>KTH Ehrang I</v>
      </c>
      <c r="L8" s="1" t="str">
        <f>B3</f>
        <v>KTH Ehrang I</v>
      </c>
      <c r="M8" s="1" t="s">
        <v>1</v>
      </c>
      <c r="N8" s="1" t="str">
        <f>B5</f>
        <v>AC Mutterstadt II</v>
      </c>
      <c r="P8" s="1" t="str">
        <f>B5</f>
        <v>AC Mutterstadt II</v>
      </c>
      <c r="Q8" s="1" t="s">
        <v>1</v>
      </c>
      <c r="R8" s="1" t="str">
        <f>B7</f>
        <v>KSC 07 Schifferstadt</v>
      </c>
      <c r="T8" s="1" t="str">
        <f>B7</f>
        <v>KSC 07 Schifferstadt</v>
      </c>
      <c r="U8" s="1" t="s">
        <v>1</v>
      </c>
      <c r="V8" s="1" t="str">
        <f>B6</f>
        <v>KSV Grünstadt II</v>
      </c>
    </row>
    <row r="9" spans="1:22" x14ac:dyDescent="0.25">
      <c r="D9" s="1" t="str">
        <f>B4</f>
        <v>AV 03 Speyer II</v>
      </c>
      <c r="E9" s="1" t="s">
        <v>1</v>
      </c>
      <c r="F9" s="1" t="str">
        <f>B7</f>
        <v>KSC 07 Schifferstadt</v>
      </c>
      <c r="H9" s="1" t="str">
        <f>B5</f>
        <v>AC Mutterstadt II</v>
      </c>
      <c r="I9" s="1" t="s">
        <v>1</v>
      </c>
      <c r="J9" s="1" t="str">
        <f>B4</f>
        <v>AV 03 Speyer II</v>
      </c>
      <c r="L9" s="1" t="str">
        <f>B4</f>
        <v>AV 03 Speyer II</v>
      </c>
      <c r="M9" s="1" t="s">
        <v>1</v>
      </c>
      <c r="N9" s="1" t="str">
        <f>B6</f>
        <v>KSV Grünstadt II</v>
      </c>
      <c r="P9" s="1" t="str">
        <f>B6</f>
        <v>KSV Grünstadt II</v>
      </c>
      <c r="Q9" s="1" t="s">
        <v>1</v>
      </c>
      <c r="R9" s="1" t="str">
        <f>B3</f>
        <v>KTH Ehrang I</v>
      </c>
      <c r="T9" s="1" t="str">
        <f>B3</f>
        <v>KTH Ehrang I</v>
      </c>
      <c r="U9" s="1" t="s">
        <v>1</v>
      </c>
      <c r="V9" s="1" t="str">
        <f>B4</f>
        <v>AV 03 Speyer II</v>
      </c>
    </row>
  </sheetData>
  <mergeCells count="20">
    <mergeCell ref="D6:F6"/>
    <mergeCell ref="H6:J6"/>
    <mergeCell ref="L6:N6"/>
    <mergeCell ref="P6:R6"/>
    <mergeCell ref="T6:V6"/>
    <mergeCell ref="D7:F7"/>
    <mergeCell ref="H7:J7"/>
    <mergeCell ref="L7:N7"/>
    <mergeCell ref="P7:R7"/>
    <mergeCell ref="T7:V7"/>
    <mergeCell ref="D1:F1"/>
    <mergeCell ref="H1:J1"/>
    <mergeCell ref="L1:N1"/>
    <mergeCell ref="P1:R1"/>
    <mergeCell ref="T1:V1"/>
    <mergeCell ref="D2:F2"/>
    <mergeCell ref="H2:J2"/>
    <mergeCell ref="L2:N2"/>
    <mergeCell ref="P2:R2"/>
    <mergeCell ref="T2:V2"/>
  </mergeCells>
  <pageMargins left="0.51181102362204722" right="0.51181102362204722" top="0.78740157480314965" bottom="0.78740157480314965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9"/>
  <sheetViews>
    <sheetView workbookViewId="0">
      <selection activeCell="B7" sqref="B7"/>
    </sheetView>
  </sheetViews>
  <sheetFormatPr baseColWidth="10" defaultRowHeight="13.8" x14ac:dyDescent="0.25"/>
  <cols>
    <col min="1" max="1" width="1.8984375" bestFit="1" customWidth="1"/>
    <col min="2" max="2" width="22.8984375" bestFit="1" customWidth="1"/>
    <col min="3" max="3" width="2.3984375" customWidth="1"/>
    <col min="4" max="4" width="22.8984375" bestFit="1" customWidth="1"/>
    <col min="5" max="5" width="1.3984375" bestFit="1" customWidth="1"/>
    <col min="6" max="6" width="22.8984375" bestFit="1" customWidth="1"/>
    <col min="7" max="7" width="2" customWidth="1"/>
    <col min="8" max="8" width="22.8984375" bestFit="1" customWidth="1"/>
    <col min="9" max="9" width="1.3984375" bestFit="1" customWidth="1"/>
    <col min="10" max="10" width="22.8984375" bestFit="1" customWidth="1"/>
    <col min="11" max="11" width="1.69921875" customWidth="1"/>
    <col min="12" max="12" width="19.3984375" bestFit="1" customWidth="1"/>
    <col min="13" max="13" width="1.3984375" bestFit="1" customWidth="1"/>
    <col min="14" max="14" width="19.3984375" bestFit="1" customWidth="1"/>
    <col min="15" max="15" width="1.8984375" customWidth="1"/>
    <col min="16" max="16" width="22.8984375" bestFit="1" customWidth="1"/>
    <col min="17" max="17" width="1.3984375" bestFit="1" customWidth="1"/>
    <col min="18" max="18" width="22.8984375" bestFit="1" customWidth="1"/>
    <col min="19" max="19" width="2" customWidth="1"/>
    <col min="20" max="20" width="22.8984375" bestFit="1" customWidth="1"/>
    <col min="21" max="21" width="1.3984375" bestFit="1" customWidth="1"/>
    <col min="22" max="22" width="22.8984375" bestFit="1" customWidth="1"/>
  </cols>
  <sheetData>
    <row r="1" spans="1:22" x14ac:dyDescent="0.25">
      <c r="D1" s="151">
        <v>44478</v>
      </c>
      <c r="E1" s="152"/>
      <c r="F1" s="152"/>
      <c r="H1" s="151">
        <v>44492</v>
      </c>
      <c r="I1" s="152"/>
      <c r="J1" s="152"/>
      <c r="L1" s="151">
        <v>44506</v>
      </c>
      <c r="M1" s="152"/>
      <c r="N1" s="152"/>
      <c r="P1" s="151">
        <v>44534</v>
      </c>
      <c r="Q1" s="152"/>
      <c r="R1" s="152"/>
      <c r="T1" s="151">
        <v>44576</v>
      </c>
      <c r="U1" s="152"/>
      <c r="V1" s="152"/>
    </row>
    <row r="2" spans="1:22" x14ac:dyDescent="0.25">
      <c r="D2" s="150" t="s">
        <v>2</v>
      </c>
      <c r="E2" s="150"/>
      <c r="F2" s="150"/>
      <c r="H2" s="150" t="s">
        <v>3</v>
      </c>
      <c r="I2" s="150"/>
      <c r="J2" s="150"/>
      <c r="L2" s="150" t="s">
        <v>4</v>
      </c>
      <c r="M2" s="150"/>
      <c r="N2" s="150"/>
      <c r="P2" s="150" t="s">
        <v>8</v>
      </c>
      <c r="Q2" s="150"/>
      <c r="R2" s="150"/>
      <c r="T2" s="150" t="s">
        <v>7</v>
      </c>
      <c r="U2" s="150"/>
      <c r="V2" s="150"/>
    </row>
    <row r="3" spans="1:22" x14ac:dyDescent="0.25">
      <c r="A3">
        <v>1</v>
      </c>
      <c r="B3" t="s">
        <v>14</v>
      </c>
      <c r="D3" s="1" t="str">
        <f>B5</f>
        <v>KTH Ehrang II</v>
      </c>
      <c r="E3" s="1" t="s">
        <v>1</v>
      </c>
      <c r="F3" s="1" t="str">
        <f>B6</f>
        <v>TSG Kaiserslautern</v>
      </c>
      <c r="H3" s="1" t="str">
        <f>B3</f>
        <v>AC Altrip</v>
      </c>
      <c r="I3" s="1" t="s">
        <v>1</v>
      </c>
      <c r="J3" s="1" t="str">
        <f>B7</f>
        <v>AV 03 Speyer II</v>
      </c>
      <c r="L3" s="1" t="str">
        <f>B5</f>
        <v>KTH Ehrang II</v>
      </c>
      <c r="M3" s="1" t="s">
        <v>1</v>
      </c>
      <c r="N3" s="1" t="str">
        <f>B3</f>
        <v>AC Altrip</v>
      </c>
      <c r="P3" s="1" t="str">
        <f>B7</f>
        <v>AV 03 Speyer II</v>
      </c>
      <c r="Q3" s="1" t="s">
        <v>1</v>
      </c>
      <c r="R3" s="1" t="str">
        <f>B5</f>
        <v>KTH Ehrang II</v>
      </c>
      <c r="T3" s="1" t="str">
        <f>B6</f>
        <v>TSG Kaiserslautern</v>
      </c>
      <c r="U3" s="1" t="s">
        <v>1</v>
      </c>
      <c r="V3" s="1" t="str">
        <f>B7</f>
        <v>AV 03 Speyer II</v>
      </c>
    </row>
    <row r="4" spans="1:22" x14ac:dyDescent="0.25">
      <c r="A4">
        <v>2</v>
      </c>
      <c r="B4" t="s">
        <v>17</v>
      </c>
      <c r="D4" s="1" t="str">
        <f>B4</f>
        <v>TSG Haßloch</v>
      </c>
      <c r="E4" s="1" t="s">
        <v>1</v>
      </c>
      <c r="F4" s="1" t="str">
        <f>B7</f>
        <v>AV 03 Speyer II</v>
      </c>
      <c r="H4" s="1" t="str">
        <f>B4</f>
        <v>TSG Haßloch</v>
      </c>
      <c r="I4" s="1" t="s">
        <v>1</v>
      </c>
      <c r="J4" s="1" t="str">
        <f>B5</f>
        <v>KTH Ehrang II</v>
      </c>
      <c r="L4" s="1" t="str">
        <f>B6</f>
        <v>TSG Kaiserslautern</v>
      </c>
      <c r="M4" s="1" t="s">
        <v>1</v>
      </c>
      <c r="N4" s="1" t="str">
        <f>B4</f>
        <v>TSG Haßloch</v>
      </c>
      <c r="P4" s="1" t="str">
        <f>B3</f>
        <v>AC Altrip</v>
      </c>
      <c r="Q4" s="1" t="s">
        <v>1</v>
      </c>
      <c r="R4" s="1" t="str">
        <f>B6</f>
        <v>TSG Kaiserslautern</v>
      </c>
      <c r="T4" s="1" t="str">
        <f>B4</f>
        <v>TSG Haßloch</v>
      </c>
      <c r="U4" s="1" t="s">
        <v>1</v>
      </c>
      <c r="V4" s="1" t="str">
        <f>B3</f>
        <v>AC Altrip</v>
      </c>
    </row>
    <row r="5" spans="1:22" x14ac:dyDescent="0.25">
      <c r="A5">
        <v>3</v>
      </c>
      <c r="B5" t="s">
        <v>70</v>
      </c>
    </row>
    <row r="6" spans="1:22" x14ac:dyDescent="0.25">
      <c r="A6">
        <v>4</v>
      </c>
      <c r="B6" t="s">
        <v>20</v>
      </c>
      <c r="D6" s="151">
        <v>44590</v>
      </c>
      <c r="E6" s="152"/>
      <c r="F6" s="152"/>
      <c r="H6" s="151">
        <v>44604</v>
      </c>
      <c r="I6" s="152"/>
      <c r="J6" s="152"/>
      <c r="L6" s="151">
        <v>44618</v>
      </c>
      <c r="M6" s="152"/>
      <c r="N6" s="152"/>
      <c r="P6" s="151">
        <v>44632</v>
      </c>
      <c r="Q6" s="152"/>
      <c r="R6" s="152"/>
      <c r="T6" s="151">
        <v>44646</v>
      </c>
      <c r="U6" s="152"/>
      <c r="V6" s="152"/>
    </row>
    <row r="7" spans="1:22" x14ac:dyDescent="0.25">
      <c r="A7">
        <v>5</v>
      </c>
      <c r="B7" t="s">
        <v>88</v>
      </c>
      <c r="D7" s="150" t="s">
        <v>6</v>
      </c>
      <c r="E7" s="150"/>
      <c r="F7" s="150"/>
      <c r="H7" s="150" t="s">
        <v>5</v>
      </c>
      <c r="I7" s="150"/>
      <c r="J7" s="150"/>
      <c r="L7" s="150" t="s">
        <v>9</v>
      </c>
      <c r="M7" s="150"/>
      <c r="N7" s="150"/>
      <c r="P7" s="150" t="s">
        <v>10</v>
      </c>
      <c r="Q7" s="150"/>
      <c r="R7" s="150"/>
      <c r="T7" s="150" t="s">
        <v>11</v>
      </c>
      <c r="U7" s="150"/>
      <c r="V7" s="150"/>
    </row>
    <row r="8" spans="1:22" x14ac:dyDescent="0.25">
      <c r="D8" s="1" t="str">
        <f>B6</f>
        <v>TSG Kaiserslautern</v>
      </c>
      <c r="E8" s="1" t="s">
        <v>1</v>
      </c>
      <c r="F8" s="1" t="str">
        <f>B5</f>
        <v>KTH Ehrang II</v>
      </c>
      <c r="H8" s="1" t="str">
        <f>B7</f>
        <v>AV 03 Speyer II</v>
      </c>
      <c r="I8" s="1" t="s">
        <v>1</v>
      </c>
      <c r="J8" s="1" t="str">
        <f>B3</f>
        <v>AC Altrip</v>
      </c>
      <c r="L8" s="1" t="str">
        <f>B3</f>
        <v>AC Altrip</v>
      </c>
      <c r="M8" s="1" t="s">
        <v>1</v>
      </c>
      <c r="N8" s="1" t="str">
        <f>B5</f>
        <v>KTH Ehrang II</v>
      </c>
      <c r="P8" s="1" t="str">
        <f>B5</f>
        <v>KTH Ehrang II</v>
      </c>
      <c r="Q8" s="1" t="s">
        <v>1</v>
      </c>
      <c r="R8" s="1" t="str">
        <f>B7</f>
        <v>AV 03 Speyer II</v>
      </c>
      <c r="T8" s="1" t="str">
        <f>B7</f>
        <v>AV 03 Speyer II</v>
      </c>
      <c r="U8" s="1" t="s">
        <v>1</v>
      </c>
      <c r="V8" s="1" t="str">
        <f>B6</f>
        <v>TSG Kaiserslautern</v>
      </c>
    </row>
    <row r="9" spans="1:22" x14ac:dyDescent="0.25">
      <c r="D9" s="1" t="str">
        <f>B7</f>
        <v>AV 03 Speyer II</v>
      </c>
      <c r="E9" s="1" t="s">
        <v>1</v>
      </c>
      <c r="F9" s="1" t="str">
        <f>B4</f>
        <v>TSG Haßloch</v>
      </c>
      <c r="H9" s="1" t="str">
        <f>B5</f>
        <v>KTH Ehrang II</v>
      </c>
      <c r="I9" s="1" t="s">
        <v>1</v>
      </c>
      <c r="J9" s="1" t="str">
        <f>B4</f>
        <v>TSG Haßloch</v>
      </c>
      <c r="L9" s="1" t="str">
        <f>B4</f>
        <v>TSG Haßloch</v>
      </c>
      <c r="M9" s="1" t="s">
        <v>1</v>
      </c>
      <c r="N9" s="1" t="str">
        <f>B6</f>
        <v>TSG Kaiserslautern</v>
      </c>
      <c r="P9" s="1" t="str">
        <f>B6</f>
        <v>TSG Kaiserslautern</v>
      </c>
      <c r="Q9" s="1" t="s">
        <v>1</v>
      </c>
      <c r="R9" s="1" t="str">
        <f>B3</f>
        <v>AC Altrip</v>
      </c>
      <c r="T9" s="1" t="str">
        <f>B3</f>
        <v>AC Altrip</v>
      </c>
      <c r="U9" s="1" t="s">
        <v>1</v>
      </c>
      <c r="V9" s="1" t="str">
        <f>B4</f>
        <v>TSG Haßloch</v>
      </c>
    </row>
  </sheetData>
  <mergeCells count="20">
    <mergeCell ref="D6:F6"/>
    <mergeCell ref="H6:J6"/>
    <mergeCell ref="L6:N6"/>
    <mergeCell ref="P6:R6"/>
    <mergeCell ref="T6:V6"/>
    <mergeCell ref="D7:F7"/>
    <mergeCell ref="H7:J7"/>
    <mergeCell ref="L7:N7"/>
    <mergeCell ref="P7:R7"/>
    <mergeCell ref="T7:V7"/>
    <mergeCell ref="D1:F1"/>
    <mergeCell ref="H1:J1"/>
    <mergeCell ref="L1:N1"/>
    <mergeCell ref="P1:R1"/>
    <mergeCell ref="T1:V1"/>
    <mergeCell ref="D2:F2"/>
    <mergeCell ref="H2:J2"/>
    <mergeCell ref="L2:N2"/>
    <mergeCell ref="P2:R2"/>
    <mergeCell ref="T2:V2"/>
  </mergeCells>
  <pageMargins left="0.51181102362204722" right="0.51181102362204722" top="0.78740157480314965" bottom="0.78740157480314965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11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T2" sqref="T2:V2"/>
    </sheetView>
  </sheetViews>
  <sheetFormatPr baseColWidth="10" defaultRowHeight="13.8" x14ac:dyDescent="0.25"/>
  <cols>
    <col min="1" max="1" width="1.8984375" bestFit="1" customWidth="1"/>
    <col min="2" max="2" width="22.8984375" bestFit="1" customWidth="1"/>
    <col min="3" max="3" width="2.09765625" customWidth="1"/>
    <col min="4" max="4" width="22.8984375" bestFit="1" customWidth="1"/>
    <col min="5" max="5" width="1.5" customWidth="1"/>
    <col min="6" max="6" width="22.8984375" bestFit="1" customWidth="1"/>
    <col min="7" max="7" width="2" customWidth="1"/>
    <col min="8" max="8" width="22.8984375" bestFit="1" customWidth="1"/>
    <col min="9" max="9" width="1.19921875" customWidth="1"/>
    <col min="10" max="10" width="22.8984375" bestFit="1" customWidth="1"/>
    <col min="11" max="11" width="1.69921875" customWidth="1"/>
    <col min="12" max="12" width="22.8984375" bestFit="1" customWidth="1"/>
    <col min="13" max="13" width="1.3984375" customWidth="1"/>
    <col min="14" max="14" width="22.8984375" bestFit="1" customWidth="1"/>
    <col min="15" max="15" width="2.3984375" customWidth="1"/>
    <col min="16" max="16" width="22.8984375" bestFit="1" customWidth="1"/>
    <col min="17" max="17" width="1.19921875" customWidth="1"/>
    <col min="18" max="18" width="22.8984375" bestFit="1" customWidth="1"/>
    <col min="19" max="19" width="2" customWidth="1"/>
    <col min="20" max="20" width="22.8984375" bestFit="1" customWidth="1"/>
    <col min="21" max="21" width="1.19921875" customWidth="1"/>
    <col min="22" max="22" width="22.8984375" bestFit="1" customWidth="1"/>
  </cols>
  <sheetData>
    <row r="1" spans="1:22" x14ac:dyDescent="0.25">
      <c r="D1" s="151">
        <v>44478</v>
      </c>
      <c r="E1" s="152"/>
      <c r="F1" s="152"/>
      <c r="H1" s="151">
        <v>44492</v>
      </c>
      <c r="I1" s="152"/>
      <c r="J1" s="152"/>
      <c r="L1" s="151">
        <v>44506</v>
      </c>
      <c r="M1" s="152"/>
      <c r="N1" s="152"/>
      <c r="P1" s="151">
        <v>44534</v>
      </c>
      <c r="Q1" s="152"/>
      <c r="R1" s="152"/>
      <c r="T1" s="151">
        <v>44576</v>
      </c>
      <c r="U1" s="152"/>
      <c r="V1" s="152"/>
    </row>
    <row r="2" spans="1:22" x14ac:dyDescent="0.25">
      <c r="D2" s="155" t="s">
        <v>2</v>
      </c>
      <c r="E2" s="156"/>
      <c r="F2" s="157"/>
      <c r="H2" s="155" t="s">
        <v>3</v>
      </c>
      <c r="I2" s="156"/>
      <c r="J2" s="157"/>
      <c r="L2" s="155" t="s">
        <v>4</v>
      </c>
      <c r="M2" s="156"/>
      <c r="N2" s="157"/>
      <c r="P2" s="155" t="s">
        <v>8</v>
      </c>
      <c r="Q2" s="156"/>
      <c r="R2" s="157"/>
      <c r="T2" s="155" t="s">
        <v>7</v>
      </c>
      <c r="U2" s="156"/>
      <c r="V2" s="157"/>
    </row>
    <row r="3" spans="1:22" x14ac:dyDescent="0.25">
      <c r="A3">
        <v>1</v>
      </c>
      <c r="B3" t="s">
        <v>69</v>
      </c>
      <c r="D3" s="2" t="str">
        <f>B3</f>
        <v>KTH Ehrang I</v>
      </c>
      <c r="E3" s="2"/>
      <c r="F3" s="2" t="str">
        <f>B4</f>
        <v>KG Kindsbach/Rodalben</v>
      </c>
      <c r="H3" s="2" t="str">
        <f>B5</f>
        <v>ASC Zeilsheim</v>
      </c>
      <c r="I3" s="2"/>
      <c r="J3" s="2" t="str">
        <f>B3</f>
        <v>KTH Ehrang I</v>
      </c>
      <c r="L3" s="2" t="str">
        <f>B3</f>
        <v>KTH Ehrang I</v>
      </c>
      <c r="M3" s="2"/>
      <c r="N3" s="2" t="str">
        <f>B6</f>
        <v>KSV Grünstadt II</v>
      </c>
      <c r="P3" s="2" t="str">
        <f>B7</f>
        <v>AC Mutterstadt II</v>
      </c>
      <c r="Q3" s="2"/>
      <c r="R3" s="2" t="str">
        <f>B3</f>
        <v>KTH Ehrang I</v>
      </c>
      <c r="T3" s="2" t="str">
        <f>B3</f>
        <v>KTH Ehrang I</v>
      </c>
      <c r="U3" s="2"/>
      <c r="V3" s="2" t="str">
        <f>B8</f>
        <v>KSV Hostenbach</v>
      </c>
    </row>
    <row r="4" spans="1:22" x14ac:dyDescent="0.25">
      <c r="A4">
        <v>2</v>
      </c>
      <c r="B4" t="s">
        <v>23</v>
      </c>
      <c r="D4" s="2" t="str">
        <f>B8</f>
        <v>KSV Hostenbach</v>
      </c>
      <c r="E4" s="2"/>
      <c r="F4" s="2" t="str">
        <f>B6</f>
        <v>KSV Grünstadt II</v>
      </c>
      <c r="H4" s="2" t="str">
        <f>B4</f>
        <v>KG Kindsbach/Rodalben</v>
      </c>
      <c r="I4" s="2"/>
      <c r="J4" s="2" t="str">
        <f>B8</f>
        <v>KSV Hostenbach</v>
      </c>
      <c r="L4" s="2" t="str">
        <f>B4</f>
        <v>KG Kindsbach/Rodalben</v>
      </c>
      <c r="M4" s="2"/>
      <c r="N4" s="2" t="str">
        <f>B5</f>
        <v>ASC Zeilsheim</v>
      </c>
      <c r="P4" s="2" t="str">
        <f>B6</f>
        <v>KSV Grünstadt II</v>
      </c>
      <c r="Q4" s="2"/>
      <c r="R4" s="2" t="str">
        <f>B4</f>
        <v>KG Kindsbach/Rodalben</v>
      </c>
      <c r="T4" s="2" t="str">
        <f>B4</f>
        <v>KG Kindsbach/Rodalben</v>
      </c>
      <c r="U4" s="2"/>
      <c r="V4" s="2" t="str">
        <f>B7</f>
        <v>AC Mutterstadt II</v>
      </c>
    </row>
    <row r="5" spans="1:22" x14ac:dyDescent="0.25">
      <c r="A5">
        <v>3</v>
      </c>
      <c r="B5" t="s">
        <v>12</v>
      </c>
      <c r="D5" s="2" t="str">
        <f>B7</f>
        <v>AC Mutterstadt II</v>
      </c>
      <c r="E5" s="2"/>
      <c r="F5" s="2" t="str">
        <f>B5</f>
        <v>ASC Zeilsheim</v>
      </c>
      <c r="H5" s="2" t="str">
        <f>B6</f>
        <v>KSV Grünstadt II</v>
      </c>
      <c r="I5" s="2"/>
      <c r="J5" s="2" t="str">
        <f>B7</f>
        <v>AC Mutterstadt II</v>
      </c>
      <c r="L5" s="2" t="str">
        <f>B8</f>
        <v>KSV Hostenbach</v>
      </c>
      <c r="M5" s="2"/>
      <c r="N5" s="2" t="str">
        <f>B7</f>
        <v>AC Mutterstadt II</v>
      </c>
      <c r="P5" s="2" t="str">
        <f>B5</f>
        <v>ASC Zeilsheim</v>
      </c>
      <c r="Q5" s="2"/>
      <c r="R5" s="2" t="str">
        <f>B8</f>
        <v>KSV Hostenbach</v>
      </c>
      <c r="T5" s="2" t="str">
        <f>B5</f>
        <v>ASC Zeilsheim</v>
      </c>
      <c r="U5" s="2"/>
      <c r="V5" s="2" t="str">
        <f>B6</f>
        <v>KSV Grünstadt II</v>
      </c>
    </row>
    <row r="6" spans="1:22" x14ac:dyDescent="0.25">
      <c r="A6">
        <v>4</v>
      </c>
      <c r="B6" t="s">
        <v>15</v>
      </c>
    </row>
    <row r="7" spans="1:22" x14ac:dyDescent="0.25">
      <c r="A7">
        <v>5</v>
      </c>
      <c r="B7" t="s">
        <v>87</v>
      </c>
      <c r="D7" s="151">
        <v>44590</v>
      </c>
      <c r="E7" s="152"/>
      <c r="F7" s="152"/>
      <c r="H7" s="151">
        <v>44604</v>
      </c>
      <c r="I7" s="152"/>
      <c r="J7" s="152"/>
      <c r="L7" s="151">
        <v>44618</v>
      </c>
      <c r="M7" s="152"/>
      <c r="N7" s="152"/>
      <c r="P7" s="151">
        <v>44632</v>
      </c>
      <c r="Q7" s="152"/>
      <c r="R7" s="152"/>
      <c r="T7" s="151">
        <v>44646</v>
      </c>
      <c r="U7" s="152"/>
      <c r="V7" s="152"/>
    </row>
    <row r="8" spans="1:22" x14ac:dyDescent="0.25">
      <c r="A8">
        <v>6</v>
      </c>
      <c r="B8" t="s">
        <v>16</v>
      </c>
      <c r="D8" s="155" t="s">
        <v>6</v>
      </c>
      <c r="E8" s="156"/>
      <c r="F8" s="157"/>
      <c r="H8" s="155" t="s">
        <v>5</v>
      </c>
      <c r="I8" s="156"/>
      <c r="J8" s="157"/>
      <c r="L8" s="155" t="s">
        <v>9</v>
      </c>
      <c r="M8" s="156"/>
      <c r="N8" s="157"/>
      <c r="P8" s="155" t="s">
        <v>10</v>
      </c>
      <c r="Q8" s="156"/>
      <c r="R8" s="157"/>
      <c r="T8" s="155" t="s">
        <v>11</v>
      </c>
      <c r="U8" s="156"/>
      <c r="V8" s="157"/>
    </row>
    <row r="9" spans="1:22" x14ac:dyDescent="0.25">
      <c r="D9" s="2" t="str">
        <f>B4</f>
        <v>KG Kindsbach/Rodalben</v>
      </c>
      <c r="E9" s="2"/>
      <c r="F9" s="2" t="str">
        <f>B3</f>
        <v>KTH Ehrang I</v>
      </c>
      <c r="H9" s="2" t="str">
        <f>B3</f>
        <v>KTH Ehrang I</v>
      </c>
      <c r="I9" s="2"/>
      <c r="J9" s="2" t="str">
        <f>B5</f>
        <v>ASC Zeilsheim</v>
      </c>
      <c r="L9" s="2" t="str">
        <f>B6</f>
        <v>KSV Grünstadt II</v>
      </c>
      <c r="M9" s="2"/>
      <c r="N9" s="2" t="str">
        <f>B3</f>
        <v>KTH Ehrang I</v>
      </c>
      <c r="P9" s="2" t="str">
        <f>B3</f>
        <v>KTH Ehrang I</v>
      </c>
      <c r="Q9" s="2"/>
      <c r="R9" s="2" t="str">
        <f>B7</f>
        <v>AC Mutterstadt II</v>
      </c>
      <c r="T9" s="2" t="str">
        <f>B8</f>
        <v>KSV Hostenbach</v>
      </c>
      <c r="U9" s="2"/>
      <c r="V9" s="2" t="str">
        <f>B3</f>
        <v>KTH Ehrang I</v>
      </c>
    </row>
    <row r="10" spans="1:22" x14ac:dyDescent="0.25">
      <c r="D10" s="2" t="str">
        <f>B6</f>
        <v>KSV Grünstadt II</v>
      </c>
      <c r="E10" s="2"/>
      <c r="F10" s="2" t="str">
        <f>B8</f>
        <v>KSV Hostenbach</v>
      </c>
      <c r="H10" s="2" t="str">
        <f>B8</f>
        <v>KSV Hostenbach</v>
      </c>
      <c r="I10" s="2"/>
      <c r="J10" s="2" t="str">
        <f>B4</f>
        <v>KG Kindsbach/Rodalben</v>
      </c>
      <c r="L10" s="2" t="str">
        <f>B5</f>
        <v>ASC Zeilsheim</v>
      </c>
      <c r="M10" s="2"/>
      <c r="N10" s="2" t="str">
        <f>B4</f>
        <v>KG Kindsbach/Rodalben</v>
      </c>
      <c r="P10" s="2" t="str">
        <f>B4</f>
        <v>KG Kindsbach/Rodalben</v>
      </c>
      <c r="Q10" s="2"/>
      <c r="R10" s="2" t="str">
        <f>B6</f>
        <v>KSV Grünstadt II</v>
      </c>
      <c r="T10" s="2" t="str">
        <f>B7</f>
        <v>AC Mutterstadt II</v>
      </c>
      <c r="U10" s="2"/>
      <c r="V10" s="2" t="str">
        <f>B4</f>
        <v>KG Kindsbach/Rodalben</v>
      </c>
    </row>
    <row r="11" spans="1:22" x14ac:dyDescent="0.25">
      <c r="D11" s="2" t="str">
        <f>B5</f>
        <v>ASC Zeilsheim</v>
      </c>
      <c r="E11" s="2"/>
      <c r="F11" s="2" t="str">
        <f>B7</f>
        <v>AC Mutterstadt II</v>
      </c>
      <c r="H11" s="2" t="str">
        <f>B7</f>
        <v>AC Mutterstadt II</v>
      </c>
      <c r="I11" s="2"/>
      <c r="J11" s="2" t="str">
        <f>B6</f>
        <v>KSV Grünstadt II</v>
      </c>
      <c r="L11" s="2" t="str">
        <f>B7</f>
        <v>AC Mutterstadt II</v>
      </c>
      <c r="M11" s="2"/>
      <c r="N11" s="2" t="str">
        <f>B8</f>
        <v>KSV Hostenbach</v>
      </c>
      <c r="P11" s="2" t="str">
        <f>B8</f>
        <v>KSV Hostenbach</v>
      </c>
      <c r="Q11" s="2"/>
      <c r="R11" s="2" t="str">
        <f>B5</f>
        <v>ASC Zeilsheim</v>
      </c>
      <c r="T11" s="2" t="str">
        <f>B6</f>
        <v>KSV Grünstadt II</v>
      </c>
      <c r="U11" s="2"/>
      <c r="V11" s="2" t="str">
        <f>B5</f>
        <v>ASC Zeilsheim</v>
      </c>
    </row>
  </sheetData>
  <mergeCells count="20">
    <mergeCell ref="D8:F8"/>
    <mergeCell ref="H8:J8"/>
    <mergeCell ref="L8:N8"/>
    <mergeCell ref="P8:R8"/>
    <mergeCell ref="T8:V8"/>
    <mergeCell ref="D2:F2"/>
    <mergeCell ref="H2:J2"/>
    <mergeCell ref="L2:N2"/>
    <mergeCell ref="P2:R2"/>
    <mergeCell ref="T2:V2"/>
    <mergeCell ref="D7:F7"/>
    <mergeCell ref="H7:J7"/>
    <mergeCell ref="L7:N7"/>
    <mergeCell ref="P7:R7"/>
    <mergeCell ref="T7:V7"/>
    <mergeCell ref="D1:F1"/>
    <mergeCell ref="H1:J1"/>
    <mergeCell ref="L1:N1"/>
    <mergeCell ref="P1:R1"/>
    <mergeCell ref="T1:V1"/>
  </mergeCells>
  <pageMargins left="0.31496062992125984" right="0.31496062992125984" top="0.78740157480314965" bottom="0.78740157480314965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7</vt:i4>
      </vt:variant>
    </vt:vector>
  </HeadingPairs>
  <TitlesOfParts>
    <vt:vector size="30" baseType="lpstr">
      <vt:lpstr>Auslosung_5_Hin_Rück</vt:lpstr>
      <vt:lpstr>Auslosung_9 _OL</vt:lpstr>
      <vt:lpstr>Auslosung_5_RL</vt:lpstr>
      <vt:lpstr>Auslosung_5_LL</vt:lpstr>
      <vt:lpstr>Auslosung_4_RL</vt:lpstr>
      <vt:lpstr>Auslosung_4_LL_A</vt:lpstr>
      <vt:lpstr>Auslosung_RL_2324</vt:lpstr>
      <vt:lpstr>Auslosung_OL_2122</vt:lpstr>
      <vt:lpstr>Auslosung_6_RL_2122</vt:lpstr>
      <vt:lpstr>Auslosung_5_LL_1819</vt:lpstr>
      <vt:lpstr>Auslosung_6_LL_1819</vt:lpstr>
      <vt:lpstr>Auslosung_7_OL_2223</vt:lpstr>
      <vt:lpstr>Tabelle3</vt:lpstr>
      <vt:lpstr>LL_19_20</vt:lpstr>
      <vt:lpstr>Auslosung_4_LL_B</vt:lpstr>
      <vt:lpstr>Tabelle4</vt:lpstr>
      <vt:lpstr>LL_25_26</vt:lpstr>
      <vt:lpstr>OL_25_26</vt:lpstr>
      <vt:lpstr>RL_25_26</vt:lpstr>
      <vt:lpstr>RL_19_20</vt:lpstr>
      <vt:lpstr>LL_A</vt:lpstr>
      <vt:lpstr>Wiegezeiten</vt:lpstr>
      <vt:lpstr>Tabelle1</vt:lpstr>
      <vt:lpstr>Auslosung_5_LL_1819!Druckbereich</vt:lpstr>
      <vt:lpstr>Auslosung_6_RL_2122!Druckbereich</vt:lpstr>
      <vt:lpstr>Auslosung_OL_2122!Druckbereich</vt:lpstr>
      <vt:lpstr>Auslosung_RL_2324!Druckbereich</vt:lpstr>
      <vt:lpstr>LL_A!Druckbereich</vt:lpstr>
      <vt:lpstr>RL_19_20!Druckbereich</vt:lpstr>
      <vt:lpstr>RL_25_26!Druckbereich</vt:lpstr>
    </vt:vector>
  </TitlesOfParts>
  <Company>Stadt Mannheim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Eichner, Dennis 25</dc:creator>
  <cp:lastModifiedBy>Familie Linder</cp:lastModifiedBy>
  <cp:lastPrinted>2024-07-26T12:15:39Z</cp:lastPrinted>
  <dcterms:created xsi:type="dcterms:W3CDTF">2016-05-06T09:00:38Z</dcterms:created>
  <dcterms:modified xsi:type="dcterms:W3CDTF">2025-09-04T12:28:14Z</dcterms:modified>
</cp:coreProperties>
</file>