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k\"/>
    </mc:Choice>
  </mc:AlternateContent>
  <xr:revisionPtr revIDLastSave="0" documentId="13_ncr:1_{B1B546C8-7884-450F-AC64-E2E74C45662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Tabelle1!$A$5:$U$210</definedName>
  </definedNames>
  <calcPr calcId="191029"/>
</workbook>
</file>

<file path=xl/calcChain.xml><?xml version="1.0" encoding="utf-8"?>
<calcChain xmlns="http://schemas.openxmlformats.org/spreadsheetml/2006/main">
  <c r="J165" i="1" l="1"/>
  <c r="K165" i="1"/>
  <c r="L165" i="1"/>
  <c r="M165" i="1"/>
  <c r="N165" i="1"/>
  <c r="O165" i="1"/>
  <c r="J208" i="1"/>
  <c r="K208" i="1"/>
  <c r="L208" i="1"/>
  <c r="M208" i="1"/>
  <c r="N208" i="1"/>
  <c r="O208" i="1"/>
  <c r="J209" i="1"/>
  <c r="K209" i="1"/>
  <c r="L209" i="1"/>
  <c r="M209" i="1"/>
  <c r="N209" i="1"/>
  <c r="O209" i="1"/>
  <c r="F165" i="1"/>
  <c r="C165" i="1" s="1"/>
  <c r="C208" i="1"/>
  <c r="D208" i="1" s="1"/>
  <c r="F208" i="1"/>
  <c r="C209" i="1"/>
  <c r="D209" i="1" s="1"/>
  <c r="F209" i="1"/>
  <c r="F195" i="1"/>
  <c r="C195" i="1" s="1"/>
  <c r="D195" i="1" s="1"/>
  <c r="F189" i="1"/>
  <c r="C189" i="1" s="1"/>
  <c r="D189" i="1" s="1"/>
  <c r="J45" i="1"/>
  <c r="K45" i="1"/>
  <c r="L45" i="1"/>
  <c r="M45" i="1"/>
  <c r="N45" i="1"/>
  <c r="O45" i="1"/>
  <c r="F45" i="1"/>
  <c r="C45" i="1" s="1"/>
  <c r="F206" i="1"/>
  <c r="C206" i="1" s="1"/>
  <c r="F173" i="1"/>
  <c r="C173" i="1" s="1"/>
  <c r="F181" i="1"/>
  <c r="C181" i="1" s="1"/>
  <c r="D181" i="1" s="1"/>
  <c r="F198" i="1"/>
  <c r="C198" i="1" s="1"/>
  <c r="J77" i="1"/>
  <c r="K77" i="1"/>
  <c r="L77" i="1"/>
  <c r="M77" i="1"/>
  <c r="N77" i="1"/>
  <c r="O77" i="1"/>
  <c r="F77" i="1"/>
  <c r="C77" i="1" s="1"/>
  <c r="I208" i="1" l="1"/>
  <c r="I209" i="1"/>
  <c r="I45" i="1"/>
  <c r="D45" i="1"/>
  <c r="D165" i="1"/>
  <c r="I165" i="1"/>
  <c r="D206" i="1"/>
  <c r="D173" i="1"/>
  <c r="D198" i="1"/>
  <c r="D77" i="1"/>
  <c r="I77" i="1"/>
  <c r="O192" i="1"/>
  <c r="N192" i="1"/>
  <c r="M192" i="1"/>
  <c r="L192" i="1"/>
  <c r="K192" i="1"/>
  <c r="J192" i="1"/>
  <c r="O190" i="1"/>
  <c r="N190" i="1"/>
  <c r="M190" i="1"/>
  <c r="L190" i="1"/>
  <c r="K190" i="1"/>
  <c r="J190" i="1"/>
  <c r="O188" i="1"/>
  <c r="N188" i="1"/>
  <c r="M188" i="1"/>
  <c r="L188" i="1"/>
  <c r="K188" i="1"/>
  <c r="J188" i="1"/>
  <c r="O182" i="1"/>
  <c r="N182" i="1"/>
  <c r="M182" i="1"/>
  <c r="L182" i="1"/>
  <c r="K182" i="1"/>
  <c r="J182" i="1"/>
  <c r="O160" i="1"/>
  <c r="N160" i="1"/>
  <c r="M160" i="1"/>
  <c r="L160" i="1"/>
  <c r="K160" i="1"/>
  <c r="J160" i="1"/>
  <c r="O164" i="1"/>
  <c r="N164" i="1"/>
  <c r="M164" i="1"/>
  <c r="L164" i="1"/>
  <c r="K164" i="1"/>
  <c r="J164" i="1"/>
  <c r="O161" i="1"/>
  <c r="N161" i="1"/>
  <c r="M161" i="1"/>
  <c r="L161" i="1"/>
  <c r="K161" i="1"/>
  <c r="J161" i="1"/>
  <c r="O158" i="1"/>
  <c r="N158" i="1"/>
  <c r="M158" i="1"/>
  <c r="L158" i="1"/>
  <c r="K158" i="1"/>
  <c r="J158" i="1"/>
  <c r="O144" i="1"/>
  <c r="N144" i="1"/>
  <c r="M144" i="1"/>
  <c r="L144" i="1"/>
  <c r="K144" i="1"/>
  <c r="J144" i="1"/>
  <c r="O140" i="1"/>
  <c r="N140" i="1"/>
  <c r="M140" i="1"/>
  <c r="L140" i="1"/>
  <c r="K140" i="1"/>
  <c r="J140" i="1"/>
  <c r="O139" i="1"/>
  <c r="N139" i="1"/>
  <c r="M139" i="1"/>
  <c r="L139" i="1"/>
  <c r="K139" i="1"/>
  <c r="J139" i="1"/>
  <c r="O30" i="1"/>
  <c r="N30" i="1"/>
  <c r="M30" i="1"/>
  <c r="L30" i="1"/>
  <c r="K30" i="1"/>
  <c r="J30" i="1"/>
  <c r="O113" i="1"/>
  <c r="N113" i="1"/>
  <c r="M113" i="1"/>
  <c r="L113" i="1"/>
  <c r="K113" i="1"/>
  <c r="J113" i="1"/>
  <c r="O109" i="1"/>
  <c r="N109" i="1"/>
  <c r="M109" i="1"/>
  <c r="L109" i="1"/>
  <c r="K109" i="1"/>
  <c r="J109" i="1"/>
  <c r="O130" i="1"/>
  <c r="N130" i="1"/>
  <c r="M130" i="1"/>
  <c r="L130" i="1"/>
  <c r="K130" i="1"/>
  <c r="J130" i="1"/>
  <c r="O126" i="1"/>
  <c r="N126" i="1"/>
  <c r="M126" i="1"/>
  <c r="L126" i="1"/>
  <c r="K126" i="1"/>
  <c r="J126" i="1"/>
  <c r="O117" i="1"/>
  <c r="N117" i="1"/>
  <c r="M117" i="1"/>
  <c r="L117" i="1"/>
  <c r="K117" i="1"/>
  <c r="J117" i="1"/>
  <c r="O76" i="1"/>
  <c r="N76" i="1"/>
  <c r="M76" i="1"/>
  <c r="L76" i="1"/>
  <c r="K76" i="1"/>
  <c r="J76" i="1"/>
  <c r="O68" i="1"/>
  <c r="N68" i="1"/>
  <c r="M68" i="1"/>
  <c r="L68" i="1"/>
  <c r="K68" i="1"/>
  <c r="J68" i="1"/>
  <c r="O72" i="1"/>
  <c r="N72" i="1"/>
  <c r="M72" i="1"/>
  <c r="L72" i="1"/>
  <c r="K72" i="1"/>
  <c r="J72" i="1"/>
  <c r="O52" i="1"/>
  <c r="N52" i="1"/>
  <c r="M52" i="1"/>
  <c r="L52" i="1"/>
  <c r="K52" i="1"/>
  <c r="J52" i="1"/>
  <c r="O51" i="1"/>
  <c r="N51" i="1"/>
  <c r="M51" i="1"/>
  <c r="L51" i="1"/>
  <c r="K51" i="1"/>
  <c r="J51" i="1"/>
  <c r="J41" i="1"/>
  <c r="K41" i="1"/>
  <c r="L41" i="1"/>
  <c r="M41" i="1"/>
  <c r="N41" i="1"/>
  <c r="O41" i="1"/>
  <c r="J92" i="1" l="1"/>
  <c r="K92" i="1"/>
  <c r="L92" i="1"/>
  <c r="M92" i="1"/>
  <c r="N92" i="1"/>
  <c r="O92" i="1"/>
  <c r="J95" i="1"/>
  <c r="K95" i="1"/>
  <c r="L95" i="1"/>
  <c r="M95" i="1"/>
  <c r="N95" i="1"/>
  <c r="O95" i="1"/>
  <c r="J98" i="1"/>
  <c r="K98" i="1"/>
  <c r="L98" i="1"/>
  <c r="M98" i="1"/>
  <c r="N98" i="1"/>
  <c r="O98" i="1"/>
  <c r="J114" i="1"/>
  <c r="K114" i="1"/>
  <c r="L114" i="1"/>
  <c r="M114" i="1"/>
  <c r="N114" i="1"/>
  <c r="O114" i="1"/>
  <c r="J128" i="1"/>
  <c r="K128" i="1"/>
  <c r="L128" i="1"/>
  <c r="M128" i="1"/>
  <c r="N128" i="1"/>
  <c r="O128" i="1"/>
  <c r="J112" i="1"/>
  <c r="K112" i="1"/>
  <c r="L112" i="1"/>
  <c r="M112" i="1"/>
  <c r="N112" i="1"/>
  <c r="O112" i="1"/>
  <c r="J91" i="1"/>
  <c r="K91" i="1"/>
  <c r="L91" i="1"/>
  <c r="M91" i="1"/>
  <c r="N91" i="1"/>
  <c r="O91" i="1"/>
  <c r="J102" i="1"/>
  <c r="K102" i="1"/>
  <c r="L102" i="1"/>
  <c r="M102" i="1"/>
  <c r="N102" i="1"/>
  <c r="O102" i="1"/>
  <c r="J129" i="1"/>
  <c r="K129" i="1"/>
  <c r="L129" i="1"/>
  <c r="M129" i="1"/>
  <c r="N129" i="1"/>
  <c r="O129" i="1"/>
  <c r="J132" i="1"/>
  <c r="K132" i="1"/>
  <c r="L132" i="1"/>
  <c r="M132" i="1"/>
  <c r="N132" i="1"/>
  <c r="O132" i="1"/>
  <c r="J198" i="1"/>
  <c r="K198" i="1"/>
  <c r="L198" i="1"/>
  <c r="M198" i="1"/>
  <c r="N198" i="1"/>
  <c r="O198" i="1"/>
  <c r="I198" i="1" s="1"/>
  <c r="J181" i="1"/>
  <c r="K181" i="1"/>
  <c r="L181" i="1"/>
  <c r="M181" i="1"/>
  <c r="N181" i="1"/>
  <c r="O181" i="1"/>
  <c r="I181" i="1" s="1"/>
  <c r="J173" i="1"/>
  <c r="K173" i="1"/>
  <c r="L173" i="1"/>
  <c r="M173" i="1"/>
  <c r="N173" i="1"/>
  <c r="O173" i="1"/>
  <c r="I173" i="1" s="1"/>
  <c r="J206" i="1"/>
  <c r="K206" i="1"/>
  <c r="L206" i="1"/>
  <c r="M206" i="1"/>
  <c r="N206" i="1"/>
  <c r="O206" i="1"/>
  <c r="I206" i="1" s="1"/>
  <c r="J189" i="1"/>
  <c r="K189" i="1"/>
  <c r="L189" i="1"/>
  <c r="M189" i="1"/>
  <c r="N189" i="1"/>
  <c r="O189" i="1"/>
  <c r="I189" i="1" s="1"/>
  <c r="J195" i="1"/>
  <c r="K195" i="1"/>
  <c r="L195" i="1"/>
  <c r="M195" i="1"/>
  <c r="N195" i="1"/>
  <c r="O195" i="1"/>
  <c r="I195" i="1" s="1"/>
  <c r="J210" i="1"/>
  <c r="K210" i="1"/>
  <c r="L210" i="1"/>
  <c r="M210" i="1"/>
  <c r="N210" i="1"/>
  <c r="O210" i="1"/>
  <c r="J118" i="1" l="1"/>
  <c r="K118" i="1"/>
  <c r="L118" i="1"/>
  <c r="M118" i="1"/>
  <c r="N118" i="1"/>
  <c r="O118" i="1"/>
  <c r="J121" i="1"/>
  <c r="K121" i="1"/>
  <c r="L121" i="1"/>
  <c r="M121" i="1"/>
  <c r="N121" i="1"/>
  <c r="O121" i="1"/>
  <c r="J153" i="1"/>
  <c r="K153" i="1"/>
  <c r="L153" i="1"/>
  <c r="M153" i="1"/>
  <c r="N153" i="1"/>
  <c r="O153" i="1"/>
  <c r="J205" i="1"/>
  <c r="K205" i="1"/>
  <c r="L205" i="1"/>
  <c r="M205" i="1"/>
  <c r="N205" i="1"/>
  <c r="O205" i="1"/>
  <c r="J136" i="1"/>
  <c r="K136" i="1"/>
  <c r="L136" i="1"/>
  <c r="M136" i="1"/>
  <c r="N136" i="1"/>
  <c r="O136" i="1"/>
  <c r="J134" i="1"/>
  <c r="K134" i="1"/>
  <c r="L134" i="1"/>
  <c r="M134" i="1"/>
  <c r="N134" i="1"/>
  <c r="O134" i="1"/>
  <c r="J187" i="1" l="1"/>
  <c r="K187" i="1"/>
  <c r="L187" i="1"/>
  <c r="M187" i="1"/>
  <c r="N187" i="1"/>
  <c r="O187" i="1"/>
  <c r="J135" i="1"/>
  <c r="K135" i="1"/>
  <c r="L135" i="1"/>
  <c r="M135" i="1"/>
  <c r="N135" i="1"/>
  <c r="O135" i="1"/>
  <c r="J90" i="1"/>
  <c r="K90" i="1"/>
  <c r="L90" i="1"/>
  <c r="M90" i="1"/>
  <c r="N90" i="1"/>
  <c r="O90" i="1"/>
  <c r="J106" i="1"/>
  <c r="K106" i="1"/>
  <c r="L106" i="1"/>
  <c r="M106" i="1"/>
  <c r="N106" i="1"/>
  <c r="O106" i="1"/>
  <c r="C210" i="1" l="1"/>
  <c r="J93" i="1"/>
  <c r="K93" i="1"/>
  <c r="L93" i="1"/>
  <c r="M93" i="1"/>
  <c r="N93" i="1"/>
  <c r="O93" i="1"/>
  <c r="J97" i="1"/>
  <c r="K97" i="1"/>
  <c r="L97" i="1"/>
  <c r="M97" i="1"/>
  <c r="N97" i="1"/>
  <c r="O97" i="1"/>
  <c r="J96" i="1"/>
  <c r="K96" i="1"/>
  <c r="L96" i="1"/>
  <c r="M96" i="1"/>
  <c r="N96" i="1"/>
  <c r="O96" i="1"/>
  <c r="J94" i="1"/>
  <c r="K94" i="1"/>
  <c r="L94" i="1"/>
  <c r="M94" i="1"/>
  <c r="N94" i="1"/>
  <c r="O94" i="1"/>
  <c r="J99" i="1"/>
  <c r="K99" i="1"/>
  <c r="L99" i="1"/>
  <c r="M99" i="1"/>
  <c r="N99" i="1"/>
  <c r="O99" i="1"/>
  <c r="J105" i="1"/>
  <c r="K105" i="1"/>
  <c r="L105" i="1"/>
  <c r="M105" i="1"/>
  <c r="N105" i="1"/>
  <c r="O105" i="1"/>
  <c r="J107" i="1"/>
  <c r="K107" i="1"/>
  <c r="L107" i="1"/>
  <c r="M107" i="1"/>
  <c r="N107" i="1"/>
  <c r="O107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8" i="1"/>
  <c r="K108" i="1"/>
  <c r="L108" i="1"/>
  <c r="M108" i="1"/>
  <c r="N108" i="1"/>
  <c r="O108" i="1"/>
  <c r="J104" i="1"/>
  <c r="K104" i="1"/>
  <c r="L104" i="1"/>
  <c r="M104" i="1"/>
  <c r="N104" i="1"/>
  <c r="O104" i="1"/>
  <c r="J103" i="1"/>
  <c r="K103" i="1"/>
  <c r="L103" i="1"/>
  <c r="M103" i="1"/>
  <c r="N103" i="1"/>
  <c r="O103" i="1"/>
  <c r="J127" i="1"/>
  <c r="K127" i="1"/>
  <c r="L127" i="1"/>
  <c r="M127" i="1"/>
  <c r="N127" i="1"/>
  <c r="O127" i="1"/>
  <c r="J122" i="1"/>
  <c r="K122" i="1"/>
  <c r="L122" i="1"/>
  <c r="M122" i="1"/>
  <c r="N122" i="1"/>
  <c r="O122" i="1"/>
  <c r="J116" i="1"/>
  <c r="K116" i="1"/>
  <c r="L116" i="1"/>
  <c r="M116" i="1"/>
  <c r="N116" i="1"/>
  <c r="O116" i="1"/>
  <c r="J119" i="1"/>
  <c r="K119" i="1"/>
  <c r="L119" i="1"/>
  <c r="M119" i="1"/>
  <c r="N119" i="1"/>
  <c r="O119" i="1"/>
  <c r="J131" i="1"/>
  <c r="K131" i="1"/>
  <c r="L131" i="1"/>
  <c r="M131" i="1"/>
  <c r="N131" i="1"/>
  <c r="O131" i="1"/>
  <c r="J110" i="1"/>
  <c r="K110" i="1"/>
  <c r="L110" i="1"/>
  <c r="M110" i="1"/>
  <c r="N110" i="1"/>
  <c r="O110" i="1"/>
  <c r="J124" i="1"/>
  <c r="K124" i="1"/>
  <c r="L124" i="1"/>
  <c r="M124" i="1"/>
  <c r="N124" i="1"/>
  <c r="O124" i="1"/>
  <c r="J133" i="1"/>
  <c r="K133" i="1"/>
  <c r="L133" i="1"/>
  <c r="M133" i="1"/>
  <c r="N133" i="1"/>
  <c r="O133" i="1"/>
  <c r="J123" i="1"/>
  <c r="K123" i="1"/>
  <c r="L123" i="1"/>
  <c r="M123" i="1"/>
  <c r="N123" i="1"/>
  <c r="O123" i="1"/>
  <c r="J115" i="1"/>
  <c r="K115" i="1"/>
  <c r="L115" i="1"/>
  <c r="M115" i="1"/>
  <c r="N115" i="1"/>
  <c r="O115" i="1"/>
  <c r="J125" i="1"/>
  <c r="K125" i="1"/>
  <c r="L125" i="1"/>
  <c r="M125" i="1"/>
  <c r="N125" i="1"/>
  <c r="O125" i="1"/>
  <c r="J111" i="1"/>
  <c r="K111" i="1"/>
  <c r="L111" i="1"/>
  <c r="M111" i="1"/>
  <c r="N111" i="1"/>
  <c r="O111" i="1"/>
  <c r="J172" i="1"/>
  <c r="K172" i="1"/>
  <c r="L172" i="1"/>
  <c r="M172" i="1"/>
  <c r="N172" i="1"/>
  <c r="O172" i="1"/>
  <c r="J177" i="1"/>
  <c r="K177" i="1"/>
  <c r="L177" i="1"/>
  <c r="M177" i="1"/>
  <c r="N177" i="1"/>
  <c r="O177" i="1"/>
  <c r="J155" i="1"/>
  <c r="K155" i="1"/>
  <c r="L155" i="1"/>
  <c r="M155" i="1"/>
  <c r="N155" i="1"/>
  <c r="O155" i="1"/>
  <c r="J183" i="1"/>
  <c r="K183" i="1"/>
  <c r="L183" i="1"/>
  <c r="M183" i="1"/>
  <c r="N183" i="1"/>
  <c r="O183" i="1"/>
  <c r="J186" i="1"/>
  <c r="K186" i="1"/>
  <c r="L186" i="1"/>
  <c r="M186" i="1"/>
  <c r="N186" i="1"/>
  <c r="O186" i="1"/>
  <c r="J175" i="1"/>
  <c r="K175" i="1"/>
  <c r="L175" i="1"/>
  <c r="M175" i="1"/>
  <c r="N175" i="1"/>
  <c r="O175" i="1"/>
  <c r="J9" i="1"/>
  <c r="K9" i="1"/>
  <c r="L9" i="1"/>
  <c r="M9" i="1"/>
  <c r="N9" i="1"/>
  <c r="O9" i="1"/>
  <c r="J20" i="1"/>
  <c r="K20" i="1"/>
  <c r="L20" i="1"/>
  <c r="M20" i="1"/>
  <c r="N20" i="1"/>
  <c r="O20" i="1"/>
  <c r="J18" i="1"/>
  <c r="K18" i="1"/>
  <c r="L18" i="1"/>
  <c r="M18" i="1"/>
  <c r="N18" i="1"/>
  <c r="O18" i="1"/>
  <c r="J26" i="1"/>
  <c r="K26" i="1"/>
  <c r="L26" i="1"/>
  <c r="M26" i="1"/>
  <c r="N26" i="1"/>
  <c r="O26" i="1"/>
  <c r="J13" i="1"/>
  <c r="K13" i="1"/>
  <c r="L13" i="1"/>
  <c r="M13" i="1"/>
  <c r="N13" i="1"/>
  <c r="O13" i="1"/>
  <c r="J21" i="1"/>
  <c r="K21" i="1"/>
  <c r="L21" i="1"/>
  <c r="M21" i="1"/>
  <c r="N21" i="1"/>
  <c r="O21" i="1"/>
  <c r="J25" i="1"/>
  <c r="K25" i="1"/>
  <c r="L25" i="1"/>
  <c r="M25" i="1"/>
  <c r="N25" i="1"/>
  <c r="O25" i="1"/>
  <c r="J24" i="1"/>
  <c r="K24" i="1"/>
  <c r="L24" i="1"/>
  <c r="M24" i="1"/>
  <c r="N24" i="1"/>
  <c r="O24" i="1"/>
  <c r="J15" i="1"/>
  <c r="K15" i="1"/>
  <c r="L15" i="1"/>
  <c r="M15" i="1"/>
  <c r="N15" i="1"/>
  <c r="O15" i="1"/>
  <c r="J27" i="1"/>
  <c r="K27" i="1"/>
  <c r="L27" i="1"/>
  <c r="M27" i="1"/>
  <c r="N27" i="1"/>
  <c r="O27" i="1"/>
  <c r="J19" i="1"/>
  <c r="K19" i="1"/>
  <c r="L19" i="1"/>
  <c r="M19" i="1"/>
  <c r="N19" i="1"/>
  <c r="O19" i="1"/>
  <c r="J28" i="1"/>
  <c r="K28" i="1"/>
  <c r="L28" i="1"/>
  <c r="M28" i="1"/>
  <c r="N28" i="1"/>
  <c r="O28" i="1"/>
  <c r="J33" i="1"/>
  <c r="K33" i="1"/>
  <c r="L33" i="1"/>
  <c r="M33" i="1"/>
  <c r="N33" i="1"/>
  <c r="O33" i="1"/>
  <c r="J35" i="1"/>
  <c r="K35" i="1"/>
  <c r="L35" i="1"/>
  <c r="M35" i="1"/>
  <c r="N35" i="1"/>
  <c r="O35" i="1"/>
  <c r="J32" i="1"/>
  <c r="K32" i="1"/>
  <c r="L32" i="1"/>
  <c r="M32" i="1"/>
  <c r="N32" i="1"/>
  <c r="O32" i="1"/>
  <c r="J36" i="1"/>
  <c r="K36" i="1"/>
  <c r="L36" i="1"/>
  <c r="M36" i="1"/>
  <c r="N36" i="1"/>
  <c r="O36" i="1"/>
  <c r="J34" i="1"/>
  <c r="K34" i="1"/>
  <c r="L34" i="1"/>
  <c r="M34" i="1"/>
  <c r="N34" i="1"/>
  <c r="O34" i="1"/>
  <c r="J87" i="1"/>
  <c r="K87" i="1"/>
  <c r="L87" i="1"/>
  <c r="M87" i="1"/>
  <c r="N87" i="1"/>
  <c r="O87" i="1"/>
  <c r="J65" i="1"/>
  <c r="K65" i="1"/>
  <c r="L65" i="1"/>
  <c r="M65" i="1"/>
  <c r="N65" i="1"/>
  <c r="O65" i="1"/>
  <c r="J44" i="1"/>
  <c r="K44" i="1"/>
  <c r="L44" i="1"/>
  <c r="M44" i="1"/>
  <c r="N44" i="1"/>
  <c r="O44" i="1"/>
  <c r="J80" i="1"/>
  <c r="K80" i="1"/>
  <c r="L80" i="1"/>
  <c r="M80" i="1"/>
  <c r="N80" i="1"/>
  <c r="O80" i="1"/>
  <c r="J58" i="1"/>
  <c r="K58" i="1"/>
  <c r="L58" i="1"/>
  <c r="M58" i="1"/>
  <c r="N58" i="1"/>
  <c r="O58" i="1"/>
  <c r="J86" i="1"/>
  <c r="K86" i="1"/>
  <c r="L86" i="1"/>
  <c r="M86" i="1"/>
  <c r="N86" i="1"/>
  <c r="O86" i="1"/>
  <c r="J56" i="1"/>
  <c r="K56" i="1"/>
  <c r="L56" i="1"/>
  <c r="M56" i="1"/>
  <c r="N56" i="1"/>
  <c r="O56" i="1"/>
  <c r="J8" i="1"/>
  <c r="K8" i="1"/>
  <c r="L8" i="1"/>
  <c r="M8" i="1"/>
  <c r="N8" i="1"/>
  <c r="O8" i="1"/>
  <c r="J23" i="1"/>
  <c r="K23" i="1"/>
  <c r="L23" i="1"/>
  <c r="M23" i="1"/>
  <c r="N23" i="1"/>
  <c r="O23" i="1"/>
  <c r="J14" i="1"/>
  <c r="K14" i="1"/>
  <c r="L14" i="1"/>
  <c r="M14" i="1"/>
  <c r="N14" i="1"/>
  <c r="O14" i="1"/>
  <c r="J16" i="1"/>
  <c r="K16" i="1"/>
  <c r="L16" i="1"/>
  <c r="M16" i="1"/>
  <c r="N16" i="1"/>
  <c r="O16" i="1"/>
  <c r="J17" i="1"/>
  <c r="K17" i="1"/>
  <c r="L17" i="1"/>
  <c r="M17" i="1"/>
  <c r="N17" i="1"/>
  <c r="O17" i="1"/>
  <c r="J29" i="1"/>
  <c r="K29" i="1"/>
  <c r="L29" i="1"/>
  <c r="M29" i="1"/>
  <c r="N29" i="1"/>
  <c r="O29" i="1"/>
  <c r="J42" i="1"/>
  <c r="K42" i="1"/>
  <c r="L42" i="1"/>
  <c r="M42" i="1"/>
  <c r="N42" i="1"/>
  <c r="O42" i="1"/>
  <c r="J82" i="1"/>
  <c r="K82" i="1"/>
  <c r="L82" i="1"/>
  <c r="M82" i="1"/>
  <c r="N82" i="1"/>
  <c r="O82" i="1"/>
  <c r="J31" i="1"/>
  <c r="K31" i="1"/>
  <c r="L31" i="1"/>
  <c r="M31" i="1"/>
  <c r="N31" i="1"/>
  <c r="O31" i="1"/>
  <c r="J10" i="1"/>
  <c r="K10" i="1"/>
  <c r="L10" i="1"/>
  <c r="M10" i="1"/>
  <c r="N10" i="1"/>
  <c r="O10" i="1"/>
  <c r="J11" i="1"/>
  <c r="K11" i="1"/>
  <c r="L11" i="1"/>
  <c r="M11" i="1"/>
  <c r="N11" i="1"/>
  <c r="O11" i="1"/>
  <c r="J12" i="1"/>
  <c r="K12" i="1"/>
  <c r="L12" i="1"/>
  <c r="M12" i="1"/>
  <c r="N12" i="1"/>
  <c r="O12" i="1"/>
  <c r="J22" i="1"/>
  <c r="K22" i="1"/>
  <c r="L22" i="1"/>
  <c r="M22" i="1"/>
  <c r="N22" i="1"/>
  <c r="O22" i="1"/>
  <c r="J78" i="1"/>
  <c r="K78" i="1"/>
  <c r="L78" i="1"/>
  <c r="M78" i="1"/>
  <c r="N78" i="1"/>
  <c r="O78" i="1"/>
  <c r="J88" i="1"/>
  <c r="K88" i="1"/>
  <c r="L88" i="1"/>
  <c r="M88" i="1"/>
  <c r="N88" i="1"/>
  <c r="O88" i="1"/>
  <c r="I210" i="1" l="1"/>
  <c r="D210" i="1"/>
  <c r="J49" i="1"/>
  <c r="K49" i="1"/>
  <c r="L49" i="1"/>
  <c r="M49" i="1"/>
  <c r="N49" i="1"/>
  <c r="J191" i="1"/>
  <c r="K191" i="1"/>
  <c r="L191" i="1"/>
  <c r="M191" i="1"/>
  <c r="N191" i="1"/>
  <c r="O191" i="1"/>
  <c r="J156" i="1"/>
  <c r="K156" i="1"/>
  <c r="L156" i="1"/>
  <c r="M156" i="1"/>
  <c r="N156" i="1"/>
  <c r="O156" i="1"/>
  <c r="J145" i="1"/>
  <c r="K145" i="1"/>
  <c r="L145" i="1"/>
  <c r="M145" i="1"/>
  <c r="N145" i="1"/>
  <c r="J204" i="1" l="1"/>
  <c r="K204" i="1"/>
  <c r="L204" i="1"/>
  <c r="M204" i="1"/>
  <c r="N204" i="1"/>
  <c r="J203" i="1"/>
  <c r="K203" i="1"/>
  <c r="L203" i="1"/>
  <c r="M203" i="1"/>
  <c r="N203" i="1"/>
  <c r="J197" i="1"/>
  <c r="K197" i="1"/>
  <c r="L197" i="1"/>
  <c r="M197" i="1"/>
  <c r="N197" i="1"/>
  <c r="J150" i="1"/>
  <c r="K150" i="1"/>
  <c r="L150" i="1"/>
  <c r="M150" i="1"/>
  <c r="N150" i="1"/>
  <c r="J85" i="1"/>
  <c r="K85" i="1"/>
  <c r="L85" i="1"/>
  <c r="M85" i="1"/>
  <c r="N85" i="1"/>
  <c r="J159" i="1"/>
  <c r="K159" i="1"/>
  <c r="L159" i="1"/>
  <c r="M159" i="1"/>
  <c r="N159" i="1"/>
  <c r="J83" i="1"/>
  <c r="K83" i="1"/>
  <c r="L83" i="1"/>
  <c r="M83" i="1"/>
  <c r="N83" i="1"/>
  <c r="J64" i="1"/>
  <c r="K64" i="1"/>
  <c r="L64" i="1"/>
  <c r="M64" i="1"/>
  <c r="N64" i="1"/>
  <c r="J167" i="1"/>
  <c r="K167" i="1"/>
  <c r="L167" i="1"/>
  <c r="M167" i="1"/>
  <c r="N167" i="1"/>
  <c r="J84" i="1" l="1"/>
  <c r="K84" i="1"/>
  <c r="L84" i="1"/>
  <c r="M84" i="1"/>
  <c r="N84" i="1"/>
  <c r="J185" i="1"/>
  <c r="K185" i="1"/>
  <c r="L185" i="1"/>
  <c r="M185" i="1"/>
  <c r="N185" i="1"/>
  <c r="J179" i="1"/>
  <c r="K179" i="1"/>
  <c r="L179" i="1"/>
  <c r="M179" i="1"/>
  <c r="N179" i="1"/>
  <c r="J180" i="1"/>
  <c r="K180" i="1"/>
  <c r="L180" i="1"/>
  <c r="M180" i="1"/>
  <c r="N180" i="1"/>
  <c r="J137" i="1"/>
  <c r="K137" i="1"/>
  <c r="L137" i="1"/>
  <c r="M137" i="1"/>
  <c r="N137" i="1"/>
  <c r="J176" i="1"/>
  <c r="K176" i="1"/>
  <c r="L176" i="1"/>
  <c r="M176" i="1"/>
  <c r="N176" i="1"/>
  <c r="J74" i="1"/>
  <c r="K74" i="1"/>
  <c r="L74" i="1"/>
  <c r="M74" i="1"/>
  <c r="N74" i="1"/>
  <c r="J62" i="1"/>
  <c r="K62" i="1"/>
  <c r="L62" i="1"/>
  <c r="M62" i="1"/>
  <c r="N62" i="1"/>
  <c r="J61" i="1"/>
  <c r="K61" i="1"/>
  <c r="L61" i="1"/>
  <c r="M61" i="1"/>
  <c r="N61" i="1"/>
  <c r="J194" i="1" l="1"/>
  <c r="K194" i="1"/>
  <c r="L194" i="1"/>
  <c r="M194" i="1"/>
  <c r="N194" i="1"/>
  <c r="J162" i="1"/>
  <c r="K162" i="1"/>
  <c r="L162" i="1"/>
  <c r="M162" i="1"/>
  <c r="N162" i="1"/>
  <c r="O176" i="1"/>
  <c r="O137" i="1"/>
  <c r="O180" i="1"/>
  <c r="O179" i="1"/>
  <c r="O185" i="1"/>
  <c r="O167" i="1"/>
  <c r="O159" i="1"/>
  <c r="O150" i="1"/>
  <c r="O197" i="1"/>
  <c r="O203" i="1"/>
  <c r="O204" i="1"/>
  <c r="O145" i="1"/>
  <c r="J152" i="1"/>
  <c r="K152" i="1"/>
  <c r="L152" i="1"/>
  <c r="M152" i="1"/>
  <c r="N152" i="1"/>
  <c r="J151" i="1"/>
  <c r="K151" i="1"/>
  <c r="L151" i="1"/>
  <c r="M151" i="1"/>
  <c r="N151" i="1"/>
  <c r="J143" i="1"/>
  <c r="K143" i="1"/>
  <c r="L143" i="1"/>
  <c r="M143" i="1"/>
  <c r="N143" i="1"/>
  <c r="J200" i="1"/>
  <c r="K200" i="1"/>
  <c r="L200" i="1"/>
  <c r="M200" i="1"/>
  <c r="N200" i="1"/>
  <c r="J193" i="1"/>
  <c r="K193" i="1"/>
  <c r="L193" i="1"/>
  <c r="M193" i="1"/>
  <c r="N193" i="1"/>
  <c r="J120" i="1"/>
  <c r="K120" i="1"/>
  <c r="L120" i="1"/>
  <c r="M120" i="1"/>
  <c r="N120" i="1"/>
  <c r="J63" i="1"/>
  <c r="K63" i="1"/>
  <c r="L63" i="1"/>
  <c r="M63" i="1"/>
  <c r="N63" i="1"/>
  <c r="J71" i="1"/>
  <c r="K71" i="1"/>
  <c r="L71" i="1"/>
  <c r="M71" i="1"/>
  <c r="N71" i="1"/>
  <c r="J70" i="1"/>
  <c r="K70" i="1"/>
  <c r="L70" i="1"/>
  <c r="M70" i="1"/>
  <c r="N70" i="1"/>
  <c r="J55" i="1"/>
  <c r="K55" i="1"/>
  <c r="L55" i="1"/>
  <c r="M55" i="1"/>
  <c r="N55" i="1"/>
  <c r="J196" i="1"/>
  <c r="K196" i="1"/>
  <c r="L196" i="1"/>
  <c r="M196" i="1"/>
  <c r="N196" i="1"/>
  <c r="J202" i="1"/>
  <c r="K202" i="1"/>
  <c r="L202" i="1"/>
  <c r="M202" i="1"/>
  <c r="N202" i="1"/>
  <c r="J201" i="1"/>
  <c r="K201" i="1"/>
  <c r="L201" i="1"/>
  <c r="M201" i="1"/>
  <c r="N201" i="1"/>
  <c r="J141" i="1"/>
  <c r="K141" i="1"/>
  <c r="L141" i="1"/>
  <c r="M141" i="1"/>
  <c r="N141" i="1"/>
  <c r="J142" i="1"/>
  <c r="K142" i="1"/>
  <c r="L142" i="1"/>
  <c r="M142" i="1"/>
  <c r="N142" i="1"/>
  <c r="J174" i="1"/>
  <c r="K174" i="1"/>
  <c r="L174" i="1"/>
  <c r="M174" i="1"/>
  <c r="N174" i="1"/>
  <c r="J169" i="1"/>
  <c r="K169" i="1"/>
  <c r="L169" i="1"/>
  <c r="M169" i="1"/>
  <c r="N169" i="1"/>
  <c r="J53" i="1"/>
  <c r="K53" i="1"/>
  <c r="L53" i="1"/>
  <c r="M53" i="1"/>
  <c r="N53" i="1"/>
  <c r="O63" i="1"/>
  <c r="O61" i="1"/>
  <c r="O62" i="1"/>
  <c r="O74" i="1"/>
  <c r="O84" i="1"/>
  <c r="O64" i="1"/>
  <c r="O83" i="1"/>
  <c r="O85" i="1"/>
  <c r="O49" i="1"/>
  <c r="J60" i="1"/>
  <c r="K60" i="1"/>
  <c r="L60" i="1"/>
  <c r="M60" i="1"/>
  <c r="N60" i="1"/>
  <c r="C88" i="1"/>
  <c r="D88" i="1" s="1"/>
  <c r="J50" i="1" l="1"/>
  <c r="K50" i="1"/>
  <c r="L50" i="1"/>
  <c r="M50" i="1"/>
  <c r="N50" i="1"/>
  <c r="O50" i="1"/>
  <c r="J73" i="1"/>
  <c r="K73" i="1"/>
  <c r="L73" i="1"/>
  <c r="M73" i="1"/>
  <c r="N73" i="1"/>
  <c r="O73" i="1"/>
  <c r="J59" i="1"/>
  <c r="K59" i="1"/>
  <c r="L59" i="1"/>
  <c r="M59" i="1"/>
  <c r="N59" i="1"/>
  <c r="O59" i="1"/>
  <c r="J39" i="1"/>
  <c r="K39" i="1"/>
  <c r="L39" i="1"/>
  <c r="M39" i="1"/>
  <c r="N39" i="1"/>
  <c r="O39" i="1"/>
  <c r="J81" i="1"/>
  <c r="K81" i="1"/>
  <c r="L81" i="1"/>
  <c r="M81" i="1"/>
  <c r="N81" i="1"/>
  <c r="O81" i="1"/>
  <c r="I88" i="1"/>
  <c r="F3" i="1" l="1"/>
  <c r="F132" i="1" l="1"/>
  <c r="C132" i="1" s="1"/>
  <c r="F129" i="1"/>
  <c r="C129" i="1" s="1"/>
  <c r="F102" i="1"/>
  <c r="C102" i="1" s="1"/>
  <c r="F91" i="1"/>
  <c r="C91" i="1" s="1"/>
  <c r="F192" i="1"/>
  <c r="C192" i="1" s="1"/>
  <c r="F188" i="1"/>
  <c r="C188" i="1" s="1"/>
  <c r="F182" i="1"/>
  <c r="C182" i="1" s="1"/>
  <c r="F190" i="1"/>
  <c r="C190" i="1" s="1"/>
  <c r="F161" i="1"/>
  <c r="C161" i="1" s="1"/>
  <c r="F158" i="1"/>
  <c r="C158" i="1" s="1"/>
  <c r="F164" i="1"/>
  <c r="C164" i="1" s="1"/>
  <c r="F160" i="1"/>
  <c r="C160" i="1" s="1"/>
  <c r="F126" i="1"/>
  <c r="C126" i="1" s="1"/>
  <c r="F117" i="1"/>
  <c r="C117" i="1" s="1"/>
  <c r="F72" i="1"/>
  <c r="C72" i="1" s="1"/>
  <c r="F41" i="1"/>
  <c r="C41" i="1" s="1"/>
  <c r="F52" i="1"/>
  <c r="C52" i="1" s="1"/>
  <c r="F51" i="1"/>
  <c r="C51" i="1" s="1"/>
  <c r="F76" i="1"/>
  <c r="C76" i="1" s="1"/>
  <c r="F130" i="1"/>
  <c r="C130" i="1" s="1"/>
  <c r="F109" i="1"/>
  <c r="C109" i="1" s="1"/>
  <c r="F113" i="1"/>
  <c r="C113" i="1" s="1"/>
  <c r="F30" i="1"/>
  <c r="C30" i="1" s="1"/>
  <c r="F68" i="1"/>
  <c r="C68" i="1" s="1"/>
  <c r="F144" i="1"/>
  <c r="C144" i="1" s="1"/>
  <c r="F140" i="1"/>
  <c r="C140" i="1" s="1"/>
  <c r="F139" i="1"/>
  <c r="F98" i="1"/>
  <c r="F95" i="1"/>
  <c r="F112" i="1"/>
  <c r="C112" i="1" s="1"/>
  <c r="F92" i="1"/>
  <c r="F128" i="1"/>
  <c r="C128" i="1" s="1"/>
  <c r="F114" i="1"/>
  <c r="C114" i="1" s="1"/>
  <c r="F118" i="1"/>
  <c r="C118" i="1" s="1"/>
  <c r="F205" i="1"/>
  <c r="C205" i="1" s="1"/>
  <c r="F136" i="1"/>
  <c r="F121" i="1"/>
  <c r="C121" i="1" s="1"/>
  <c r="F134" i="1"/>
  <c r="F153" i="1"/>
  <c r="F187" i="1"/>
  <c r="C187" i="1" s="1"/>
  <c r="F135" i="1"/>
  <c r="C135" i="1" s="1"/>
  <c r="F90" i="1"/>
  <c r="C90" i="1" s="1"/>
  <c r="F106" i="1"/>
  <c r="C106" i="1" s="1"/>
  <c r="F107" i="1"/>
  <c r="C107" i="1" s="1"/>
  <c r="F127" i="1"/>
  <c r="C127" i="1" s="1"/>
  <c r="F123" i="1"/>
  <c r="C123" i="1" s="1"/>
  <c r="F177" i="1"/>
  <c r="C177" i="1" s="1"/>
  <c r="F175" i="1"/>
  <c r="C175" i="1" s="1"/>
  <c r="F100" i="1"/>
  <c r="C100" i="1" s="1"/>
  <c r="F122" i="1"/>
  <c r="C122" i="1" s="1"/>
  <c r="F115" i="1"/>
  <c r="C115" i="1" s="1"/>
  <c r="F93" i="1"/>
  <c r="C93" i="1" s="1"/>
  <c r="F101" i="1"/>
  <c r="C101" i="1" s="1"/>
  <c r="F116" i="1"/>
  <c r="C116" i="1" s="1"/>
  <c r="F125" i="1"/>
  <c r="C125" i="1" s="1"/>
  <c r="F155" i="1"/>
  <c r="C155" i="1" s="1"/>
  <c r="F210" i="1"/>
  <c r="F97" i="1"/>
  <c r="C97" i="1" s="1"/>
  <c r="F108" i="1"/>
  <c r="C108" i="1" s="1"/>
  <c r="F119" i="1"/>
  <c r="C119" i="1" s="1"/>
  <c r="F111" i="1"/>
  <c r="C111" i="1" s="1"/>
  <c r="F105" i="1"/>
  <c r="C105" i="1" s="1"/>
  <c r="F96" i="1"/>
  <c r="C96" i="1" s="1"/>
  <c r="F104" i="1"/>
  <c r="C104" i="1" s="1"/>
  <c r="F131" i="1"/>
  <c r="C131" i="1" s="1"/>
  <c r="F183" i="1"/>
  <c r="C183" i="1" s="1"/>
  <c r="F94" i="1"/>
  <c r="C94" i="1" s="1"/>
  <c r="F110" i="1"/>
  <c r="C110" i="1" s="1"/>
  <c r="F133" i="1"/>
  <c r="C133" i="1" s="1"/>
  <c r="F99" i="1"/>
  <c r="C99" i="1" s="1"/>
  <c r="F103" i="1"/>
  <c r="C103" i="1" s="1"/>
  <c r="F124" i="1"/>
  <c r="C124" i="1" s="1"/>
  <c r="F172" i="1"/>
  <c r="C172" i="1" s="1"/>
  <c r="F186" i="1"/>
  <c r="C186" i="1" s="1"/>
  <c r="F154" i="1"/>
  <c r="F25" i="1"/>
  <c r="F28" i="1"/>
  <c r="F17" i="1"/>
  <c r="C17" i="1" s="1"/>
  <c r="F21" i="1"/>
  <c r="F13" i="1"/>
  <c r="F27" i="1"/>
  <c r="F58" i="1"/>
  <c r="C58" i="1" s="1"/>
  <c r="F10" i="1"/>
  <c r="C10" i="1" s="1"/>
  <c r="F82" i="1"/>
  <c r="C82" i="1" s="1"/>
  <c r="F29" i="1"/>
  <c r="C29" i="1" s="1"/>
  <c r="F15" i="1"/>
  <c r="F32" i="1"/>
  <c r="F44" i="1"/>
  <c r="C44" i="1" s="1"/>
  <c r="F8" i="1"/>
  <c r="C8" i="1" s="1"/>
  <c r="F14" i="1"/>
  <c r="C14" i="1" s="1"/>
  <c r="F19" i="1"/>
  <c r="F36" i="1"/>
  <c r="F31" i="1"/>
  <c r="C31" i="1" s="1"/>
  <c r="F35" i="1"/>
  <c r="F34" i="1"/>
  <c r="F65" i="1"/>
  <c r="C65" i="1" s="1"/>
  <c r="F56" i="1"/>
  <c r="C56" i="1" s="1"/>
  <c r="F9" i="1"/>
  <c r="F18" i="1"/>
  <c r="F24" i="1"/>
  <c r="F33" i="1"/>
  <c r="F87" i="1"/>
  <c r="C87" i="1" s="1"/>
  <c r="F80" i="1"/>
  <c r="C80" i="1" s="1"/>
  <c r="F16" i="1"/>
  <c r="C16" i="1" s="1"/>
  <c r="F23" i="1"/>
  <c r="C23" i="1" s="1"/>
  <c r="F86" i="1"/>
  <c r="C86" i="1" s="1"/>
  <c r="F42" i="1"/>
  <c r="C42" i="1" s="1"/>
  <c r="F26" i="1"/>
  <c r="F20" i="1"/>
  <c r="F156" i="1"/>
  <c r="F191" i="1"/>
  <c r="F179" i="1"/>
  <c r="F159" i="1"/>
  <c r="F62" i="1"/>
  <c r="F83" i="1"/>
  <c r="F12" i="1"/>
  <c r="C12" i="1" s="1"/>
  <c r="F85" i="1"/>
  <c r="F22" i="1"/>
  <c r="C22" i="1" s="1"/>
  <c r="F78" i="1"/>
  <c r="C78" i="1" s="1"/>
  <c r="F64" i="1"/>
  <c r="F176" i="1"/>
  <c r="F185" i="1"/>
  <c r="F150" i="1"/>
  <c r="F204" i="1"/>
  <c r="F74" i="1"/>
  <c r="F137" i="1"/>
  <c r="F167" i="1"/>
  <c r="F197" i="1"/>
  <c r="F145" i="1"/>
  <c r="F63" i="1"/>
  <c r="F84" i="1"/>
  <c r="F49" i="1"/>
  <c r="F180" i="1"/>
  <c r="F203" i="1"/>
  <c r="F61" i="1"/>
  <c r="F11" i="1"/>
  <c r="C11" i="1" s="1"/>
  <c r="F50" i="1"/>
  <c r="F81" i="1"/>
  <c r="F59" i="1"/>
  <c r="F73" i="1"/>
  <c r="F39" i="1"/>
  <c r="F54" i="1"/>
  <c r="F120" i="1"/>
  <c r="F79" i="1"/>
  <c r="F151" i="1"/>
  <c r="F199" i="1"/>
  <c r="F47" i="1"/>
  <c r="F166" i="1"/>
  <c r="F147" i="1"/>
  <c r="F40" i="1"/>
  <c r="F141" i="1"/>
  <c r="F157" i="1"/>
  <c r="F46" i="1"/>
  <c r="F53" i="1"/>
  <c r="F178" i="1"/>
  <c r="C178" i="1" s="1"/>
  <c r="F48" i="1"/>
  <c r="F88" i="1"/>
  <c r="F146" i="1"/>
  <c r="F193" i="1"/>
  <c r="F169" i="1"/>
  <c r="F138" i="1"/>
  <c r="F149" i="1"/>
  <c r="F37" i="1"/>
  <c r="F38" i="1"/>
  <c r="F71" i="1"/>
  <c r="F152" i="1"/>
  <c r="F201" i="1"/>
  <c r="F168" i="1"/>
  <c r="F43" i="1"/>
  <c r="F66" i="1"/>
  <c r="F57" i="1"/>
  <c r="F70" i="1"/>
  <c r="F194" i="1"/>
  <c r="F143" i="1"/>
  <c r="F196" i="1"/>
  <c r="F142" i="1"/>
  <c r="F170" i="1"/>
  <c r="F207" i="1"/>
  <c r="F184" i="1"/>
  <c r="F75" i="1"/>
  <c r="F67" i="1"/>
  <c r="F69" i="1"/>
  <c r="F55" i="1"/>
  <c r="F60" i="1"/>
  <c r="F162" i="1"/>
  <c r="F200" i="1"/>
  <c r="F202" i="1"/>
  <c r="F174" i="1"/>
  <c r="F171" i="1"/>
  <c r="F163" i="1"/>
  <c r="F148" i="1"/>
  <c r="J178" i="1"/>
  <c r="K178" i="1"/>
  <c r="L178" i="1"/>
  <c r="M178" i="1"/>
  <c r="N178" i="1"/>
  <c r="J54" i="1"/>
  <c r="O178" i="1"/>
  <c r="O169" i="1"/>
  <c r="O174" i="1"/>
  <c r="O142" i="1"/>
  <c r="O141" i="1"/>
  <c r="O201" i="1"/>
  <c r="O202" i="1"/>
  <c r="O196" i="1"/>
  <c r="O120" i="1"/>
  <c r="O193" i="1"/>
  <c r="O200" i="1"/>
  <c r="O143" i="1"/>
  <c r="O151" i="1"/>
  <c r="O152" i="1"/>
  <c r="O162" i="1"/>
  <c r="O194" i="1"/>
  <c r="J184" i="1"/>
  <c r="K184" i="1"/>
  <c r="L184" i="1"/>
  <c r="M184" i="1"/>
  <c r="N184" i="1"/>
  <c r="O184" i="1"/>
  <c r="J154" i="1"/>
  <c r="K154" i="1"/>
  <c r="L154" i="1"/>
  <c r="M154" i="1"/>
  <c r="N154" i="1"/>
  <c r="O154" i="1"/>
  <c r="J149" i="1"/>
  <c r="K149" i="1"/>
  <c r="L149" i="1"/>
  <c r="M149" i="1"/>
  <c r="N149" i="1"/>
  <c r="O149" i="1"/>
  <c r="J147" i="1"/>
  <c r="K147" i="1"/>
  <c r="L147" i="1"/>
  <c r="M147" i="1"/>
  <c r="N147" i="1"/>
  <c r="O147" i="1"/>
  <c r="J207" i="1"/>
  <c r="K207" i="1"/>
  <c r="L207" i="1"/>
  <c r="M207" i="1"/>
  <c r="N207" i="1"/>
  <c r="O207" i="1"/>
  <c r="J157" i="1"/>
  <c r="K157" i="1"/>
  <c r="L157" i="1"/>
  <c r="M157" i="1"/>
  <c r="N157" i="1"/>
  <c r="O157" i="1"/>
  <c r="J168" i="1"/>
  <c r="K168" i="1"/>
  <c r="L168" i="1"/>
  <c r="M168" i="1"/>
  <c r="N168" i="1"/>
  <c r="O168" i="1"/>
  <c r="J148" i="1"/>
  <c r="K148" i="1"/>
  <c r="L148" i="1"/>
  <c r="M148" i="1"/>
  <c r="N148" i="1"/>
  <c r="O148" i="1"/>
  <c r="J166" i="1"/>
  <c r="K166" i="1"/>
  <c r="L166" i="1"/>
  <c r="M166" i="1"/>
  <c r="N166" i="1"/>
  <c r="O166" i="1"/>
  <c r="J138" i="1"/>
  <c r="K138" i="1"/>
  <c r="L138" i="1"/>
  <c r="M138" i="1"/>
  <c r="N138" i="1"/>
  <c r="O138" i="1"/>
  <c r="J163" i="1"/>
  <c r="K163" i="1"/>
  <c r="L163" i="1"/>
  <c r="M163" i="1"/>
  <c r="N163" i="1"/>
  <c r="O163" i="1"/>
  <c r="J170" i="1"/>
  <c r="K170" i="1"/>
  <c r="L170" i="1"/>
  <c r="M170" i="1"/>
  <c r="N170" i="1"/>
  <c r="O170" i="1"/>
  <c r="J199" i="1"/>
  <c r="K199" i="1"/>
  <c r="L199" i="1"/>
  <c r="M199" i="1"/>
  <c r="N199" i="1"/>
  <c r="O199" i="1"/>
  <c r="J171" i="1"/>
  <c r="K171" i="1"/>
  <c r="L171" i="1"/>
  <c r="M171" i="1"/>
  <c r="N171" i="1"/>
  <c r="O171" i="1"/>
  <c r="O146" i="1"/>
  <c r="N146" i="1"/>
  <c r="M146" i="1"/>
  <c r="L146" i="1"/>
  <c r="K146" i="1"/>
  <c r="J146" i="1"/>
  <c r="K54" i="1"/>
  <c r="L54" i="1"/>
  <c r="M54" i="1"/>
  <c r="N54" i="1"/>
  <c r="O54" i="1"/>
  <c r="O60" i="1"/>
  <c r="O53" i="1"/>
  <c r="O55" i="1"/>
  <c r="O70" i="1"/>
  <c r="O71" i="1"/>
  <c r="K79" i="1"/>
  <c r="K69" i="1"/>
  <c r="K57" i="1"/>
  <c r="K38" i="1"/>
  <c r="K47" i="1"/>
  <c r="K67" i="1"/>
  <c r="K66" i="1"/>
  <c r="K48" i="1"/>
  <c r="K46" i="1"/>
  <c r="K75" i="1"/>
  <c r="K43" i="1"/>
  <c r="K37" i="1"/>
  <c r="K40" i="1"/>
  <c r="O79" i="1"/>
  <c r="O69" i="1"/>
  <c r="O57" i="1"/>
  <c r="O38" i="1"/>
  <c r="O47" i="1"/>
  <c r="O67" i="1"/>
  <c r="O66" i="1"/>
  <c r="O48" i="1"/>
  <c r="O46" i="1"/>
  <c r="O75" i="1"/>
  <c r="O43" i="1"/>
  <c r="O37" i="1"/>
  <c r="O40" i="1"/>
  <c r="N79" i="1"/>
  <c r="N69" i="1"/>
  <c r="N57" i="1"/>
  <c r="N38" i="1"/>
  <c r="N47" i="1"/>
  <c r="N67" i="1"/>
  <c r="N66" i="1"/>
  <c r="N48" i="1"/>
  <c r="N46" i="1"/>
  <c r="N75" i="1"/>
  <c r="N43" i="1"/>
  <c r="N37" i="1"/>
  <c r="N40" i="1"/>
  <c r="M79" i="1"/>
  <c r="M69" i="1"/>
  <c r="M57" i="1"/>
  <c r="M38" i="1"/>
  <c r="M47" i="1"/>
  <c r="M67" i="1"/>
  <c r="M66" i="1"/>
  <c r="M48" i="1"/>
  <c r="M46" i="1"/>
  <c r="M75" i="1"/>
  <c r="M43" i="1"/>
  <c r="M37" i="1"/>
  <c r="M40" i="1"/>
  <c r="L79" i="1"/>
  <c r="L69" i="1"/>
  <c r="L57" i="1"/>
  <c r="L38" i="1"/>
  <c r="L47" i="1"/>
  <c r="L67" i="1"/>
  <c r="L66" i="1"/>
  <c r="L48" i="1"/>
  <c r="L46" i="1"/>
  <c r="L75" i="1"/>
  <c r="L43" i="1"/>
  <c r="L37" i="1"/>
  <c r="L40" i="1"/>
  <c r="J79" i="1"/>
  <c r="J69" i="1"/>
  <c r="J57" i="1"/>
  <c r="J38" i="1"/>
  <c r="J47" i="1"/>
  <c r="J67" i="1"/>
  <c r="J66" i="1"/>
  <c r="J48" i="1"/>
  <c r="J46" i="1"/>
  <c r="J75" i="1"/>
  <c r="J43" i="1"/>
  <c r="J37" i="1"/>
  <c r="J40" i="1"/>
  <c r="I91" i="1" l="1"/>
  <c r="D91" i="1"/>
  <c r="I102" i="1"/>
  <c r="D102" i="1"/>
  <c r="I129" i="1"/>
  <c r="D129" i="1"/>
  <c r="I132" i="1"/>
  <c r="D132" i="1"/>
  <c r="I78" i="1"/>
  <c r="D78" i="1"/>
  <c r="D22" i="1"/>
  <c r="I22" i="1"/>
  <c r="I12" i="1"/>
  <c r="D12" i="1"/>
  <c r="D11" i="1"/>
  <c r="I11" i="1"/>
  <c r="D10" i="1"/>
  <c r="I10" i="1"/>
  <c r="D31" i="1"/>
  <c r="I31" i="1"/>
  <c r="D190" i="1"/>
  <c r="I190" i="1"/>
  <c r="D182" i="1"/>
  <c r="I182" i="1"/>
  <c r="D188" i="1"/>
  <c r="I188" i="1"/>
  <c r="D192" i="1"/>
  <c r="I192" i="1"/>
  <c r="D160" i="1"/>
  <c r="I160" i="1"/>
  <c r="D164" i="1"/>
  <c r="I164" i="1"/>
  <c r="D158" i="1"/>
  <c r="I158" i="1"/>
  <c r="D161" i="1"/>
  <c r="I161" i="1"/>
  <c r="C200" i="1"/>
  <c r="D200" i="1" s="1"/>
  <c r="C207" i="1"/>
  <c r="D207" i="1" s="1"/>
  <c r="C66" i="1"/>
  <c r="D66" i="1" s="1"/>
  <c r="C149" i="1"/>
  <c r="D149" i="1" s="1"/>
  <c r="C53" i="1"/>
  <c r="D53" i="1" s="1"/>
  <c r="C199" i="1"/>
  <c r="D199" i="1" s="1"/>
  <c r="C81" i="1"/>
  <c r="D81" i="1" s="1"/>
  <c r="C63" i="1"/>
  <c r="D63" i="1" s="1"/>
  <c r="C185" i="1"/>
  <c r="D185" i="1" s="1"/>
  <c r="C62" i="1"/>
  <c r="D62" i="1" s="1"/>
  <c r="C9" i="1"/>
  <c r="D9" i="1" s="1"/>
  <c r="I205" i="1"/>
  <c r="D205" i="1"/>
  <c r="C139" i="1"/>
  <c r="I139" i="1" s="1"/>
  <c r="I76" i="1"/>
  <c r="D76" i="1"/>
  <c r="C162" i="1"/>
  <c r="D162" i="1" s="1"/>
  <c r="C170" i="1"/>
  <c r="D170" i="1" s="1"/>
  <c r="C43" i="1"/>
  <c r="D43" i="1" s="1"/>
  <c r="C138" i="1"/>
  <c r="D138" i="1" s="1"/>
  <c r="C46" i="1"/>
  <c r="D46" i="1" s="1"/>
  <c r="C151" i="1"/>
  <c r="D151" i="1" s="1"/>
  <c r="C50" i="1"/>
  <c r="D50" i="1" s="1"/>
  <c r="C145" i="1"/>
  <c r="D145" i="1" s="1"/>
  <c r="C176" i="1"/>
  <c r="D176" i="1" s="1"/>
  <c r="C159" i="1"/>
  <c r="D159" i="1" s="1"/>
  <c r="C27" i="1"/>
  <c r="D27" i="1" s="1"/>
  <c r="D118" i="1"/>
  <c r="I118" i="1"/>
  <c r="D140" i="1"/>
  <c r="I140" i="1"/>
  <c r="D51" i="1"/>
  <c r="I51" i="1"/>
  <c r="C60" i="1"/>
  <c r="D60" i="1" s="1"/>
  <c r="C142" i="1"/>
  <c r="D142" i="1" s="1"/>
  <c r="C168" i="1"/>
  <c r="D168" i="1" s="1"/>
  <c r="C169" i="1"/>
  <c r="D169" i="1" s="1"/>
  <c r="C157" i="1"/>
  <c r="D157" i="1" s="1"/>
  <c r="C79" i="1"/>
  <c r="D79" i="1" s="1"/>
  <c r="C197" i="1"/>
  <c r="D197" i="1" s="1"/>
  <c r="C64" i="1"/>
  <c r="D64" i="1" s="1"/>
  <c r="C179" i="1"/>
  <c r="D179" i="1" s="1"/>
  <c r="C13" i="1"/>
  <c r="D13" i="1" s="1"/>
  <c r="D114" i="1"/>
  <c r="I114" i="1"/>
  <c r="D144" i="1"/>
  <c r="I144" i="1"/>
  <c r="I52" i="1"/>
  <c r="D52" i="1"/>
  <c r="C148" i="1"/>
  <c r="D148" i="1" s="1"/>
  <c r="C55" i="1"/>
  <c r="D55" i="1" s="1"/>
  <c r="C196" i="1"/>
  <c r="D196" i="1" s="1"/>
  <c r="C201" i="1"/>
  <c r="D201" i="1" s="1"/>
  <c r="C193" i="1"/>
  <c r="D193" i="1" s="1"/>
  <c r="C141" i="1"/>
  <c r="D141" i="1" s="1"/>
  <c r="C120" i="1"/>
  <c r="D120" i="1" s="1"/>
  <c r="C61" i="1"/>
  <c r="D61" i="1" s="1"/>
  <c r="C167" i="1"/>
  <c r="D167" i="1" s="1"/>
  <c r="C191" i="1"/>
  <c r="D191" i="1" s="1"/>
  <c r="C34" i="1"/>
  <c r="D34" i="1" s="1"/>
  <c r="C32" i="1"/>
  <c r="D32" i="1" s="1"/>
  <c r="C21" i="1"/>
  <c r="D21" i="1" s="1"/>
  <c r="D128" i="1"/>
  <c r="I128" i="1"/>
  <c r="D68" i="1"/>
  <c r="I68" i="1"/>
  <c r="C163" i="1"/>
  <c r="D163" i="1" s="1"/>
  <c r="C69" i="1"/>
  <c r="D69" i="1" s="1"/>
  <c r="C143" i="1"/>
  <c r="D143" i="1" s="1"/>
  <c r="C152" i="1"/>
  <c r="D152" i="1" s="1"/>
  <c r="C146" i="1"/>
  <c r="D146" i="1" s="1"/>
  <c r="C40" i="1"/>
  <c r="D40" i="1" s="1"/>
  <c r="C54" i="1"/>
  <c r="D54" i="1" s="1"/>
  <c r="C203" i="1"/>
  <c r="D203" i="1" s="1"/>
  <c r="C137" i="1"/>
  <c r="D137" i="1" s="1"/>
  <c r="C156" i="1"/>
  <c r="D156" i="1" s="1"/>
  <c r="C35" i="1"/>
  <c r="I35" i="1" s="1"/>
  <c r="C15" i="1"/>
  <c r="D15" i="1" s="1"/>
  <c r="C153" i="1"/>
  <c r="I153" i="1" s="1"/>
  <c r="C92" i="1"/>
  <c r="I92" i="1" s="1"/>
  <c r="D30" i="1"/>
  <c r="I30" i="1"/>
  <c r="D41" i="1"/>
  <c r="I41" i="1"/>
  <c r="C171" i="1"/>
  <c r="D171" i="1" s="1"/>
  <c r="C67" i="1"/>
  <c r="D67" i="1" s="1"/>
  <c r="C194" i="1"/>
  <c r="D194" i="1" s="1"/>
  <c r="C71" i="1"/>
  <c r="D71" i="1" s="1"/>
  <c r="C147" i="1"/>
  <c r="D147" i="1" s="1"/>
  <c r="C39" i="1"/>
  <c r="D39" i="1" s="1"/>
  <c r="C180" i="1"/>
  <c r="D180" i="1" s="1"/>
  <c r="C74" i="1"/>
  <c r="D74" i="1" s="1"/>
  <c r="C85" i="1"/>
  <c r="D85" i="1" s="1"/>
  <c r="C20" i="1"/>
  <c r="I20" i="1" s="1"/>
  <c r="C33" i="1"/>
  <c r="D33" i="1" s="1"/>
  <c r="C28" i="1"/>
  <c r="D28" i="1" s="1"/>
  <c r="C134" i="1"/>
  <c r="I134" i="1" s="1"/>
  <c r="D112" i="1"/>
  <c r="I112" i="1"/>
  <c r="D113" i="1"/>
  <c r="I113" i="1"/>
  <c r="D72" i="1"/>
  <c r="I72" i="1"/>
  <c r="C174" i="1"/>
  <c r="D174" i="1" s="1"/>
  <c r="C75" i="1"/>
  <c r="D75" i="1" s="1"/>
  <c r="C70" i="1"/>
  <c r="D70" i="1" s="1"/>
  <c r="C38" i="1"/>
  <c r="D38" i="1" s="1"/>
  <c r="C48" i="1"/>
  <c r="D48" i="1" s="1"/>
  <c r="C166" i="1"/>
  <c r="D166" i="1" s="1"/>
  <c r="C73" i="1"/>
  <c r="D73" i="1" s="1"/>
  <c r="C49" i="1"/>
  <c r="D49" i="1" s="1"/>
  <c r="C204" i="1"/>
  <c r="D204" i="1" s="1"/>
  <c r="C26" i="1"/>
  <c r="D26" i="1" s="1"/>
  <c r="C24" i="1"/>
  <c r="D24" i="1" s="1"/>
  <c r="C36" i="1"/>
  <c r="D36" i="1" s="1"/>
  <c r="C25" i="1"/>
  <c r="D25" i="1" s="1"/>
  <c r="D121" i="1"/>
  <c r="I121" i="1"/>
  <c r="C95" i="1"/>
  <c r="I95" i="1" s="1"/>
  <c r="I109" i="1"/>
  <c r="D109" i="1"/>
  <c r="D117" i="1"/>
  <c r="I117" i="1"/>
  <c r="C202" i="1"/>
  <c r="D202" i="1" s="1"/>
  <c r="C184" i="1"/>
  <c r="I184" i="1" s="1"/>
  <c r="C57" i="1"/>
  <c r="D57" i="1" s="1"/>
  <c r="C37" i="1"/>
  <c r="D37" i="1" s="1"/>
  <c r="C47" i="1"/>
  <c r="D47" i="1" s="1"/>
  <c r="C59" i="1"/>
  <c r="I59" i="1" s="1"/>
  <c r="C84" i="1"/>
  <c r="D84" i="1" s="1"/>
  <c r="C150" i="1"/>
  <c r="D150" i="1" s="1"/>
  <c r="C83" i="1"/>
  <c r="I83" i="1" s="1"/>
  <c r="C18" i="1"/>
  <c r="D18" i="1" s="1"/>
  <c r="C19" i="1"/>
  <c r="D19" i="1" s="1"/>
  <c r="C154" i="1"/>
  <c r="D154" i="1" s="1"/>
  <c r="C136" i="1"/>
  <c r="I136" i="1" s="1"/>
  <c r="C98" i="1"/>
  <c r="D98" i="1" s="1"/>
  <c r="D130" i="1"/>
  <c r="I130" i="1"/>
  <c r="I126" i="1"/>
  <c r="D126" i="1"/>
  <c r="D82" i="1"/>
  <c r="I82" i="1"/>
  <c r="I42" i="1"/>
  <c r="D42" i="1"/>
  <c r="I29" i="1"/>
  <c r="D29" i="1"/>
  <c r="D17" i="1"/>
  <c r="I17" i="1"/>
  <c r="D16" i="1"/>
  <c r="I16" i="1"/>
  <c r="I14" i="1"/>
  <c r="D14" i="1"/>
  <c r="D23" i="1"/>
  <c r="I23" i="1"/>
  <c r="D8" i="1"/>
  <c r="I8" i="1"/>
  <c r="D56" i="1"/>
  <c r="I56" i="1"/>
  <c r="D106" i="1"/>
  <c r="I106" i="1"/>
  <c r="I90" i="1"/>
  <c r="D90" i="1"/>
  <c r="I135" i="1"/>
  <c r="D135" i="1"/>
  <c r="D187" i="1"/>
  <c r="I187" i="1"/>
  <c r="D86" i="1"/>
  <c r="I86" i="1"/>
  <c r="I58" i="1"/>
  <c r="D58" i="1"/>
  <c r="D175" i="1"/>
  <c r="I175" i="1"/>
  <c r="D80" i="1"/>
  <c r="I80" i="1"/>
  <c r="D186" i="1"/>
  <c r="I186" i="1"/>
  <c r="D44" i="1"/>
  <c r="I44" i="1"/>
  <c r="D183" i="1"/>
  <c r="I183" i="1"/>
  <c r="D155" i="1"/>
  <c r="I155" i="1"/>
  <c r="I177" i="1"/>
  <c r="D177" i="1"/>
  <c r="D172" i="1"/>
  <c r="I172" i="1"/>
  <c r="I65" i="1"/>
  <c r="D65" i="1"/>
  <c r="I87" i="1"/>
  <c r="D87" i="1"/>
  <c r="D108" i="1"/>
  <c r="I108" i="1"/>
  <c r="D115" i="1"/>
  <c r="I115" i="1"/>
  <c r="D97" i="1"/>
  <c r="I97" i="1"/>
  <c r="D122" i="1"/>
  <c r="I122" i="1"/>
  <c r="D124" i="1"/>
  <c r="I124" i="1"/>
  <c r="D103" i="1"/>
  <c r="I103" i="1"/>
  <c r="D104" i="1"/>
  <c r="I104" i="1"/>
  <c r="D99" i="1"/>
  <c r="I99" i="1"/>
  <c r="D96" i="1"/>
  <c r="I96" i="1"/>
  <c r="D125" i="1"/>
  <c r="I125" i="1"/>
  <c r="D131" i="1"/>
  <c r="I131" i="1"/>
  <c r="D133" i="1"/>
  <c r="I133" i="1"/>
  <c r="D105" i="1"/>
  <c r="I105" i="1"/>
  <c r="D116" i="1"/>
  <c r="I116" i="1"/>
  <c r="D123" i="1"/>
  <c r="I123" i="1"/>
  <c r="D100" i="1"/>
  <c r="I100" i="1"/>
  <c r="D110" i="1"/>
  <c r="I110" i="1"/>
  <c r="D111" i="1"/>
  <c r="I111" i="1"/>
  <c r="D101" i="1"/>
  <c r="I101" i="1"/>
  <c r="D127" i="1"/>
  <c r="I127" i="1"/>
  <c r="D94" i="1"/>
  <c r="I94" i="1"/>
  <c r="D119" i="1"/>
  <c r="I119" i="1"/>
  <c r="D93" i="1"/>
  <c r="I93" i="1"/>
  <c r="D107" i="1"/>
  <c r="I107" i="1"/>
  <c r="I33" i="1"/>
  <c r="I26" i="1"/>
  <c r="I81" i="1"/>
  <c r="I50" i="1"/>
  <c r="D178" i="1"/>
  <c r="I141" i="1"/>
  <c r="I79" i="1"/>
  <c r="I157" i="1"/>
  <c r="D22" i="2"/>
  <c r="B23" i="2"/>
  <c r="I75" i="1" l="1"/>
  <c r="I200" i="1"/>
  <c r="I148" i="1"/>
  <c r="I49" i="1"/>
  <c r="I146" i="1"/>
  <c r="I194" i="1"/>
  <c r="I207" i="1"/>
  <c r="I179" i="1"/>
  <c r="I167" i="1"/>
  <c r="I203" i="1"/>
  <c r="I60" i="1"/>
  <c r="I159" i="1"/>
  <c r="I170" i="1"/>
  <c r="I62" i="1"/>
  <c r="I37" i="1"/>
  <c r="I40" i="1"/>
  <c r="I196" i="1"/>
  <c r="I149" i="1"/>
  <c r="I176" i="1"/>
  <c r="I162" i="1"/>
  <c r="I64" i="1"/>
  <c r="I54" i="1"/>
  <c r="I147" i="1"/>
  <c r="I185" i="1"/>
  <c r="I27" i="1"/>
  <c r="I142" i="1"/>
  <c r="I174" i="1"/>
  <c r="I120" i="1"/>
  <c r="I73" i="1"/>
  <c r="I24" i="1"/>
  <c r="I70" i="1"/>
  <c r="I15" i="1"/>
  <c r="I19" i="1"/>
  <c r="I48" i="1"/>
  <c r="I66" i="1"/>
  <c r="I9" i="1"/>
  <c r="I13" i="1"/>
  <c r="I43" i="1"/>
  <c r="I34" i="1"/>
  <c r="I55" i="1"/>
  <c r="I25" i="1"/>
  <c r="I202" i="1"/>
  <c r="I74" i="1"/>
  <c r="I143" i="1"/>
  <c r="I166" i="1"/>
  <c r="I28" i="1"/>
  <c r="I47" i="1"/>
  <c r="I71" i="1"/>
  <c r="I169" i="1"/>
  <c r="I168" i="1"/>
  <c r="I150" i="1"/>
  <c r="I151" i="1"/>
  <c r="I163" i="1"/>
  <c r="I137" i="1"/>
  <c r="I201" i="1"/>
  <c r="I156" i="1"/>
  <c r="I61" i="1"/>
  <c r="I46" i="1"/>
  <c r="I67" i="1"/>
  <c r="I84" i="1"/>
  <c r="I53" i="1"/>
  <c r="I57" i="1"/>
  <c r="I39" i="1"/>
  <c r="I32" i="1"/>
  <c r="I152" i="1"/>
  <c r="I145" i="1"/>
  <c r="D35" i="1"/>
  <c r="I21" i="1"/>
  <c r="I69" i="1"/>
  <c r="I18" i="1"/>
  <c r="I36" i="1"/>
  <c r="I85" i="1"/>
  <c r="I63" i="1"/>
  <c r="I38" i="1"/>
  <c r="I98" i="1"/>
  <c r="D59" i="1"/>
  <c r="D95" i="1"/>
  <c r="I171" i="1"/>
  <c r="I180" i="1"/>
  <c r="I191" i="1"/>
  <c r="I204" i="1"/>
  <c r="I197" i="1"/>
  <c r="I138" i="1"/>
  <c r="D184" i="1"/>
  <c r="I199" i="1"/>
  <c r="I193" i="1"/>
  <c r="D136" i="1"/>
  <c r="D83" i="1"/>
  <c r="D20" i="1"/>
  <c r="D92" i="1"/>
  <c r="I154" i="1"/>
  <c r="D134" i="1"/>
  <c r="D153" i="1"/>
  <c r="D139" i="1"/>
  <c r="I178" i="1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2" i="2"/>
  <c r="B12" i="2"/>
  <c r="D10" i="2"/>
  <c r="B10" i="2"/>
  <c r="D8" i="2"/>
  <c r="B8" i="2"/>
  <c r="D6" i="2"/>
  <c r="B6" i="2"/>
  <c r="D4" i="2"/>
  <c r="B4" i="2"/>
  <c r="D2" i="2"/>
</calcChain>
</file>

<file path=xl/sharedStrings.xml><?xml version="1.0" encoding="utf-8"?>
<sst xmlns="http://schemas.openxmlformats.org/spreadsheetml/2006/main" count="1055" uniqueCount="381">
  <si>
    <t>Gewichtheber-Verband   Rheinland-Pfalz</t>
  </si>
  <si>
    <t>Stand:</t>
  </si>
  <si>
    <t>Name</t>
  </si>
  <si>
    <t>Vorname</t>
  </si>
  <si>
    <t>Alters-   klasse</t>
  </si>
  <si>
    <t>Verein</t>
  </si>
  <si>
    <t>Gew.-klasse</t>
  </si>
  <si>
    <t>ZK-</t>
  </si>
  <si>
    <t xml:space="preserve">Beste Leistung </t>
  </si>
  <si>
    <t>Ol. ZK. aufgestellt</t>
  </si>
  <si>
    <t>m/w</t>
  </si>
  <si>
    <t>KöGew</t>
  </si>
  <si>
    <t>TR</t>
  </si>
  <si>
    <t>TuS</t>
  </si>
  <si>
    <t>ZK</t>
  </si>
  <si>
    <t>am:</t>
  </si>
  <si>
    <t>in:</t>
  </si>
  <si>
    <t>weiblich</t>
  </si>
  <si>
    <t>w</t>
  </si>
  <si>
    <t>männlich</t>
  </si>
  <si>
    <t>m</t>
  </si>
  <si>
    <t>Jahr</t>
  </si>
  <si>
    <t>E-Jugend</t>
  </si>
  <si>
    <t>bis</t>
  </si>
  <si>
    <t>D-Jugend</t>
  </si>
  <si>
    <t>Schüler</t>
  </si>
  <si>
    <t>Jugend</t>
  </si>
  <si>
    <t>Junioren</t>
  </si>
  <si>
    <t>Senioren</t>
  </si>
  <si>
    <t>---&gt;</t>
  </si>
  <si>
    <t>m/w 35</t>
  </si>
  <si>
    <t>m/w 40</t>
  </si>
  <si>
    <t>m/w 45</t>
  </si>
  <si>
    <t>m/w 50</t>
  </si>
  <si>
    <t>m/w 55</t>
  </si>
  <si>
    <t>m/w 60</t>
  </si>
  <si>
    <t>m/w 65</t>
  </si>
  <si>
    <t>m/w 70</t>
  </si>
  <si>
    <t>m/w 75</t>
  </si>
  <si>
    <t>m/w 80</t>
  </si>
  <si>
    <t>E</t>
  </si>
  <si>
    <t>D</t>
  </si>
  <si>
    <t>Sch.</t>
  </si>
  <si>
    <t>Jgd.</t>
  </si>
  <si>
    <t>Jun.</t>
  </si>
  <si>
    <t>Sen.</t>
  </si>
  <si>
    <t>Geb.-</t>
  </si>
  <si>
    <t>aktuelle Jahresbestenliste</t>
  </si>
  <si>
    <t>Blume</t>
  </si>
  <si>
    <t>Samira</t>
  </si>
  <si>
    <t>Schroth</t>
  </si>
  <si>
    <t>Nina</t>
  </si>
  <si>
    <t>Baal</t>
  </si>
  <si>
    <t>Janina</t>
  </si>
  <si>
    <t>Bijleveld</t>
  </si>
  <si>
    <t>Sanne</t>
  </si>
  <si>
    <t>AC 1892 Mutterstadt</t>
  </si>
  <si>
    <t>Durlach</t>
  </si>
  <si>
    <t>Hristov</t>
  </si>
  <si>
    <t>Hristo</t>
  </si>
  <si>
    <t>Siegel</t>
  </si>
  <si>
    <t>Daniel</t>
  </si>
  <si>
    <t>Lang</t>
  </si>
  <si>
    <t>Max</t>
  </si>
  <si>
    <t>Sterckx</t>
  </si>
  <si>
    <t>AV 03 Speyer</t>
  </si>
  <si>
    <t>Samswegen</t>
  </si>
  <si>
    <t>Schwarzbach</t>
  </si>
  <si>
    <t>Julia</t>
  </si>
  <si>
    <t>Schweizer</t>
  </si>
  <si>
    <t>Lisa Marie</t>
  </si>
  <si>
    <t>Strenius</t>
  </si>
  <si>
    <t>Patricia</t>
  </si>
  <si>
    <t>Brandhuber</t>
  </si>
  <si>
    <t>Simon</t>
  </si>
  <si>
    <t>Günther</t>
  </si>
  <si>
    <t>Björn</t>
  </si>
  <si>
    <t>Spieß</t>
  </si>
  <si>
    <t>Jürgen</t>
  </si>
  <si>
    <t>Herold</t>
  </si>
  <si>
    <t>Rebecca</t>
  </si>
  <si>
    <t>KSV Grünstadt</t>
  </si>
  <si>
    <t>Strzykala</t>
  </si>
  <si>
    <t>Mara</t>
  </si>
  <si>
    <t>Bach</t>
  </si>
  <si>
    <t>Lina</t>
  </si>
  <si>
    <t>Attilo</t>
  </si>
  <si>
    <t>Sophia</t>
  </si>
  <si>
    <t>Grünstadt</t>
  </si>
  <si>
    <t>Giuliano</t>
  </si>
  <si>
    <t>Joshua</t>
  </si>
  <si>
    <t>Izere Shima</t>
  </si>
  <si>
    <t>Antoine de Padou</t>
  </si>
  <si>
    <t>Burberg</t>
  </si>
  <si>
    <t>Merle</t>
  </si>
  <si>
    <t>Mutterstadt</t>
  </si>
  <si>
    <t>Smeenk</t>
  </si>
  <si>
    <t>Elena</t>
  </si>
  <si>
    <t>Kihm</t>
  </si>
  <si>
    <t>Jaron</t>
  </si>
  <si>
    <t>Ziegler</t>
  </si>
  <si>
    <t>Nicolas</t>
  </si>
  <si>
    <t>Tas</t>
  </si>
  <si>
    <t>Sinem</t>
  </si>
  <si>
    <t>Jaeger</t>
  </si>
  <si>
    <t>Jessica</t>
  </si>
  <si>
    <t>Simge</t>
  </si>
  <si>
    <t>Nützel</t>
  </si>
  <si>
    <t>Lucas</t>
  </si>
  <si>
    <t>Hasselbeck</t>
  </si>
  <si>
    <t>Leo</t>
  </si>
  <si>
    <t>Millen</t>
  </si>
  <si>
    <t>Lea</t>
  </si>
  <si>
    <t>KTH Ehrang</t>
  </si>
  <si>
    <t>Ehrang</t>
  </si>
  <si>
    <t>Kirchen</t>
  </si>
  <si>
    <t>Nicole</t>
  </si>
  <si>
    <t>Schu</t>
  </si>
  <si>
    <t>Muriel</t>
  </si>
  <si>
    <t>Blang</t>
  </si>
  <si>
    <t>Niko</t>
  </si>
  <si>
    <t>Oettel</t>
  </si>
  <si>
    <t>Ole</t>
  </si>
  <si>
    <t>KSV Hostenbach</t>
  </si>
  <si>
    <t>Hostenbach</t>
  </si>
  <si>
    <t>Lisa</t>
  </si>
  <si>
    <t>Fabian</t>
  </si>
  <si>
    <t>Zahler</t>
  </si>
  <si>
    <t>Sven</t>
  </si>
  <si>
    <t>Sonja</t>
  </si>
  <si>
    <t>AC Weisenau</t>
  </si>
  <si>
    <t>Weisenau</t>
  </si>
  <si>
    <t>Cannata</t>
  </si>
  <si>
    <t>Nunzio</t>
  </si>
  <si>
    <t>Trautmann</t>
  </si>
  <si>
    <t>Frank</t>
  </si>
  <si>
    <t>Simons</t>
  </si>
  <si>
    <t>Vincent</t>
  </si>
  <si>
    <t>Brückner</t>
  </si>
  <si>
    <t>Merkel</t>
  </si>
  <si>
    <t>Kraft</t>
  </si>
  <si>
    <t>Bär</t>
  </si>
  <si>
    <t>Jan</t>
  </si>
  <si>
    <t>Andreas</t>
  </si>
  <si>
    <t>Artur</t>
  </si>
  <si>
    <t>KSV Worms</t>
  </si>
  <si>
    <t>Worms</t>
  </si>
  <si>
    <t>Rue</t>
  </si>
  <si>
    <t>Derek</t>
  </si>
  <si>
    <t>Schwab</t>
  </si>
  <si>
    <t>Olivia</t>
  </si>
  <si>
    <t>Holz</t>
  </si>
  <si>
    <t>Stephanie</t>
  </si>
  <si>
    <t>Wiedmann</t>
  </si>
  <si>
    <t>Corina</t>
  </si>
  <si>
    <t>TSG Haßloch</t>
  </si>
  <si>
    <t>Haßloch</t>
  </si>
  <si>
    <t>Butzke</t>
  </si>
  <si>
    <t>Maren</t>
  </si>
  <si>
    <t>AC Altrip</t>
  </si>
  <si>
    <t>Altrip</t>
  </si>
  <si>
    <t>Thomsen</t>
  </si>
  <si>
    <t>Luca</t>
  </si>
  <si>
    <t>Lautenbach</t>
  </si>
  <si>
    <t>Matthias</t>
  </si>
  <si>
    <t>Eichner</t>
  </si>
  <si>
    <t>Mathias</t>
  </si>
  <si>
    <t>Knop</t>
  </si>
  <si>
    <t>Reissaus</t>
  </si>
  <si>
    <t>Herrera</t>
  </si>
  <si>
    <t>Mayer</t>
  </si>
  <si>
    <t>Merlin</t>
  </si>
  <si>
    <t>Wittur</t>
  </si>
  <si>
    <t>Wenz</t>
  </si>
  <si>
    <t>Christian</t>
  </si>
  <si>
    <t>Schiff</t>
  </si>
  <si>
    <t>Ramona</t>
  </si>
  <si>
    <t>Speyer</t>
  </si>
  <si>
    <t>Galm</t>
  </si>
  <si>
    <t>Linda</t>
  </si>
  <si>
    <t>Spindler</t>
  </si>
  <si>
    <t>Christina</t>
  </si>
  <si>
    <t>Hanz</t>
  </si>
  <si>
    <t>Florian</t>
  </si>
  <si>
    <t>Castenada</t>
  </si>
  <si>
    <t>Steven</t>
  </si>
  <si>
    <t>TSG Kaiserslautern</t>
  </si>
  <si>
    <t>Kaiserslautern</t>
  </si>
  <si>
    <t>Rogel</t>
  </si>
  <si>
    <t>Liam</t>
  </si>
  <si>
    <t>Keksel</t>
  </si>
  <si>
    <t>Alex</t>
  </si>
  <si>
    <t>Etten</t>
  </si>
  <si>
    <t>Karp</t>
  </si>
  <si>
    <t>Heid</t>
  </si>
  <si>
    <t>Jason</t>
  </si>
  <si>
    <t>Sarah</t>
  </si>
  <si>
    <t>Hammer</t>
  </si>
  <si>
    <t>Falk</t>
  </si>
  <si>
    <t>Weber</t>
  </si>
  <si>
    <t>Tanja</t>
  </si>
  <si>
    <t>Tabaku</t>
  </si>
  <si>
    <t>Arsean</t>
  </si>
  <si>
    <t>Bergaron</t>
  </si>
  <si>
    <t>Emily</t>
  </si>
  <si>
    <t>Ploch</t>
  </si>
  <si>
    <t>Nico</t>
  </si>
  <si>
    <t>Zender</t>
  </si>
  <si>
    <t>Alexander</t>
  </si>
  <si>
    <t>Krämer</t>
  </si>
  <si>
    <t>Oliver</t>
  </si>
  <si>
    <t>Einholz</t>
  </si>
  <si>
    <t>Kuworge</t>
  </si>
  <si>
    <t>Enzo</t>
  </si>
  <si>
    <t>Calja</t>
  </si>
  <si>
    <t>Briken</t>
  </si>
  <si>
    <t>Pforzheim</t>
  </si>
  <si>
    <t>Morrow</t>
  </si>
  <si>
    <t>Fraer</t>
  </si>
  <si>
    <t>Maurer</t>
  </si>
  <si>
    <t>TSG Haßloch e.V.</t>
  </si>
  <si>
    <t>KSC 07 Schifferstadt e.V.</t>
  </si>
  <si>
    <t>Schifferstadt</t>
  </si>
  <si>
    <t>Hess</t>
  </si>
  <si>
    <t>Lara</t>
  </si>
  <si>
    <t>Manghi</t>
  </si>
  <si>
    <t>Klein</t>
  </si>
  <si>
    <t>Larkin</t>
  </si>
  <si>
    <t>Langohr</t>
  </si>
  <si>
    <t>Leonie</t>
  </si>
  <si>
    <t>Voigt</t>
  </si>
  <si>
    <t>Helena</t>
  </si>
  <si>
    <t>Drubba</t>
  </si>
  <si>
    <t>Paula</t>
  </si>
  <si>
    <t>Henz</t>
  </si>
  <si>
    <t>Anni</t>
  </si>
  <si>
    <t>Conrad</t>
  </si>
  <si>
    <t>Cady</t>
  </si>
  <si>
    <t>Lilly</t>
  </si>
  <si>
    <t>Buschmann</t>
  </si>
  <si>
    <t>Corinna</t>
  </si>
  <si>
    <t>Kessler</t>
  </si>
  <si>
    <t>Lotte</t>
  </si>
  <si>
    <t>AC Weisenau e.V.</t>
  </si>
  <si>
    <t>KTH Ehrang e.V.</t>
  </si>
  <si>
    <t>KSV Grünstadt e.V.</t>
  </si>
  <si>
    <t>Blakaj</t>
  </si>
  <si>
    <t>Leni</t>
  </si>
  <si>
    <t>Funk</t>
  </si>
  <si>
    <t>Maike</t>
  </si>
  <si>
    <t>Abdo</t>
  </si>
  <si>
    <t>Roshin</t>
  </si>
  <si>
    <t>Fiona</t>
  </si>
  <si>
    <t>Benjamin</t>
  </si>
  <si>
    <t>Beier</t>
  </si>
  <si>
    <t>Lars</t>
  </si>
  <si>
    <t>Kurth</t>
  </si>
  <si>
    <t>Jasper</t>
  </si>
  <si>
    <t>Pirlich</t>
  </si>
  <si>
    <t>Mattis</t>
  </si>
  <si>
    <t>Rach</t>
  </si>
  <si>
    <t>Lukas</t>
  </si>
  <si>
    <t>Dennis</t>
  </si>
  <si>
    <t>Lorenz</t>
  </si>
  <si>
    <t>Jakob</t>
  </si>
  <si>
    <t>Lörscher</t>
  </si>
  <si>
    <t>Kilian</t>
  </si>
  <si>
    <t>Ali</t>
  </si>
  <si>
    <t>AC 1892 Mutterstadt e.V.</t>
  </si>
  <si>
    <t>Wick</t>
  </si>
  <si>
    <t>Backe</t>
  </si>
  <si>
    <t>Brand</t>
  </si>
  <si>
    <t>Torben</t>
  </si>
  <si>
    <t>Karl</t>
  </si>
  <si>
    <t>Pohl</t>
  </si>
  <si>
    <t>Peter</t>
  </si>
  <si>
    <t>Ben</t>
  </si>
  <si>
    <t>Trossen</t>
  </si>
  <si>
    <t>Luis</t>
  </si>
  <si>
    <t>Freudenreich</t>
  </si>
  <si>
    <t>Elias</t>
  </si>
  <si>
    <t>Troubal</t>
  </si>
  <si>
    <t>Pascal</t>
  </si>
  <si>
    <t>Hornberger</t>
  </si>
  <si>
    <t>Teichert</t>
  </si>
  <si>
    <t>Tamara</t>
  </si>
  <si>
    <t>Hochstätter</t>
  </si>
  <si>
    <t>Manz</t>
  </si>
  <si>
    <t>Qerimaj</t>
  </si>
  <si>
    <t>Erkand</t>
  </si>
  <si>
    <t>Roding</t>
  </si>
  <si>
    <t>Vautard</t>
  </si>
  <si>
    <t>Brandon</t>
  </si>
  <si>
    <t>Wüst</t>
  </si>
  <si>
    <t>Carolin</t>
  </si>
  <si>
    <t>Christophel</t>
  </si>
  <si>
    <t>Marie</t>
  </si>
  <si>
    <t>Edrich</t>
  </si>
  <si>
    <t>Laura</t>
  </si>
  <si>
    <t>Demirkol</t>
  </si>
  <si>
    <t>Aurelian</t>
  </si>
  <si>
    <t>Timmermanns</t>
  </si>
  <si>
    <t>Myrthe</t>
  </si>
  <si>
    <t>Ali Sheikh</t>
  </si>
  <si>
    <t>Abi</t>
  </si>
  <si>
    <t>Bauer</t>
  </si>
  <si>
    <t>Anton</t>
  </si>
  <si>
    <t>Maximilian</t>
  </si>
  <si>
    <t>Kaufmann</t>
  </si>
  <si>
    <t>Chemnitz</t>
  </si>
  <si>
    <t>Freienstein</t>
  </si>
  <si>
    <t>Miria</t>
  </si>
  <si>
    <t>Bloch</t>
  </si>
  <si>
    <t>Eusebius</t>
  </si>
  <si>
    <t>Ladenburg</t>
  </si>
  <si>
    <t>Tretter</t>
  </si>
  <si>
    <t>Jonas</t>
  </si>
  <si>
    <t>Jäger</t>
  </si>
  <si>
    <t>Ronja</t>
  </si>
  <si>
    <t>Zickgraf</t>
  </si>
  <si>
    <t>Larah</t>
  </si>
  <si>
    <t>Haas</t>
  </si>
  <si>
    <t>Zoe</t>
  </si>
  <si>
    <t>Bechter</t>
  </si>
  <si>
    <t>Sara</t>
  </si>
  <si>
    <t>Jonathan</t>
  </si>
  <si>
    <t>Julius</t>
  </si>
  <si>
    <t>Mattheo</t>
  </si>
  <si>
    <t>Daulten</t>
  </si>
  <si>
    <t>Rubin</t>
  </si>
  <si>
    <t>Bönig</t>
  </si>
  <si>
    <t>Finn</t>
  </si>
  <si>
    <t>Layher</t>
  </si>
  <si>
    <t>Casser</t>
  </si>
  <si>
    <t>Zott</t>
  </si>
  <si>
    <t>Franziska</t>
  </si>
  <si>
    <t>AC Kindsbach</t>
  </si>
  <si>
    <t>Dancz</t>
  </si>
  <si>
    <t>Louis</t>
  </si>
  <si>
    <t>Maja</t>
  </si>
  <si>
    <t>Schlamp</t>
  </si>
  <si>
    <t>Yvi Dino</t>
  </si>
  <si>
    <t>Castaneda</t>
  </si>
  <si>
    <t>Shanavazi</t>
  </si>
  <si>
    <t>Amri</t>
  </si>
  <si>
    <t>AC Laubenheim</t>
  </si>
  <si>
    <t>Wille</t>
  </si>
  <si>
    <t>Tobias</t>
  </si>
  <si>
    <t>Sohns</t>
  </si>
  <si>
    <t>Paul</t>
  </si>
  <si>
    <t>Krieger</t>
  </si>
  <si>
    <t>Sandro</t>
  </si>
  <si>
    <t>Riesa</t>
  </si>
  <si>
    <t>Plauen</t>
  </si>
  <si>
    <t>Böhmer</t>
  </si>
  <si>
    <t>Kühner</t>
  </si>
  <si>
    <t>Leon</t>
  </si>
  <si>
    <t>Drum</t>
  </si>
  <si>
    <t>Amelie</t>
  </si>
  <si>
    <t>Carus</t>
  </si>
  <si>
    <t>Ida</t>
  </si>
  <si>
    <t>Servatius</t>
  </si>
  <si>
    <t>Katharina</t>
  </si>
  <si>
    <t>Stieß</t>
  </si>
  <si>
    <t>Kirchenbauer</t>
  </si>
  <si>
    <t>Markus</t>
  </si>
  <si>
    <t>Root</t>
  </si>
  <si>
    <t>Artem</t>
  </si>
  <si>
    <t>Shahnavazi</t>
  </si>
  <si>
    <t>Bielicki</t>
  </si>
  <si>
    <t>Dariusz</t>
  </si>
  <si>
    <t>Reckel</t>
  </si>
  <si>
    <t>Wiederkehr</t>
  </si>
  <si>
    <t>Waldemar</t>
  </si>
  <si>
    <t>VFL Rodalben</t>
  </si>
  <si>
    <t>Murray</t>
  </si>
  <si>
    <t>Christopher</t>
  </si>
  <si>
    <t>Gulam</t>
  </si>
  <si>
    <t>Noorin</t>
  </si>
  <si>
    <t>Derne</t>
  </si>
  <si>
    <t>Böbingen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</si>
</sst>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Garamond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Garamond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 Black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/>
    <xf numFmtId="49" fontId="0" fillId="0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left"/>
    </xf>
    <xf numFmtId="0" fontId="5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/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/>
    <xf numFmtId="1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/>
    <xf numFmtId="1" fontId="6" fillId="0" borderId="0" xfId="0" applyNumberFormat="1" applyFont="1" applyAlignment="1">
      <alignment horizontal="right"/>
    </xf>
    <xf numFmtId="1" fontId="6" fillId="0" borderId="0" xfId="0" applyNumberFormat="1" applyFont="1"/>
    <xf numFmtId="0" fontId="6" fillId="0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5" fillId="2" borderId="10" xfId="0" applyFont="1" applyFill="1" applyBorder="1"/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7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2" fontId="6" fillId="0" borderId="7" xfId="0" applyNumberFormat="1" applyFont="1" applyFill="1" applyBorder="1" applyProtection="1">
      <protection locked="0"/>
    </xf>
    <xf numFmtId="1" fontId="6" fillId="0" borderId="7" xfId="0" applyNumberFormat="1" applyFont="1" applyFill="1" applyBorder="1" applyAlignment="1" applyProtection="1">
      <alignment horizontal="right"/>
      <protection locked="0"/>
    </xf>
    <xf numFmtId="1" fontId="6" fillId="0" borderId="7" xfId="0" applyNumberFormat="1" applyFont="1" applyFill="1" applyBorder="1" applyProtection="1"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Protection="1">
      <protection locked="0"/>
    </xf>
    <xf numFmtId="0" fontId="5" fillId="2" borderId="4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0" xfId="0" applyFont="1" applyFill="1" applyAlignment="1"/>
    <xf numFmtId="0" fontId="13" fillId="0" borderId="0" xfId="0" applyFont="1" applyAlignment="1"/>
    <xf numFmtId="0" fontId="13" fillId="0" borderId="12" xfId="0" applyFont="1" applyBorder="1" applyAlignment="1"/>
    <xf numFmtId="0" fontId="14" fillId="0" borderId="13" xfId="0" applyFont="1" applyBorder="1" applyAlignment="1"/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4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14" fontId="2" fillId="2" borderId="2" xfId="0" applyNumberFormat="1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66676</xdr:colOff>
      <xdr:row>0</xdr:row>
      <xdr:rowOff>17318</xdr:rowOff>
    </xdr:from>
    <xdr:to>
      <xdr:col>20</xdr:col>
      <xdr:colOff>245226</xdr:colOff>
      <xdr:row>3</xdr:row>
      <xdr:rowOff>111703</xdr:rowOff>
    </xdr:to>
    <xdr:pic>
      <xdr:nvPicPr>
        <xdr:cNvPr id="2" name="Picture 16" descr="GVRLP-Wapp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6" y="17318"/>
          <a:ext cx="799233" cy="77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5"/>
  <sheetViews>
    <sheetView tabSelected="1" topLeftCell="A76" zoomScale="130" zoomScaleNormal="130" workbookViewId="0">
      <selection activeCell="A90" sqref="A90:U207"/>
    </sheetView>
  </sheetViews>
  <sheetFormatPr baseColWidth="10" defaultRowHeight="14.4" outlineLevelCol="1" x14ac:dyDescent="0.3"/>
  <cols>
    <col min="1" max="1" width="13.5546875" style="33" customWidth="1"/>
    <col min="2" max="2" width="13.5546875" style="33" bestFit="1" customWidth="1"/>
    <col min="3" max="3" width="7" style="34" customWidth="1"/>
    <col min="4" max="4" width="7" style="34" hidden="1" customWidth="1" outlineLevel="1"/>
    <col min="5" max="5" width="4.33203125" style="35" customWidth="1" collapsed="1"/>
    <col min="6" max="6" width="5.88671875" style="35" bestFit="1" customWidth="1"/>
    <col min="7" max="7" width="5.109375" style="35" customWidth="1"/>
    <col min="8" max="8" width="19" style="33" bestFit="1" customWidth="1"/>
    <col min="9" max="9" width="9.44140625" style="36" customWidth="1"/>
    <col min="10" max="15" width="6.109375" style="36" hidden="1" customWidth="1" outlineLevel="1"/>
    <col min="16" max="16" width="6.6640625" style="37" customWidth="1" collapsed="1"/>
    <col min="17" max="17" width="4.33203125" style="38" customWidth="1"/>
    <col min="18" max="19" width="4.33203125" style="39" customWidth="1"/>
    <col min="20" max="20" width="9.44140625" style="35" customWidth="1"/>
    <col min="21" max="21" width="12.33203125" style="33" customWidth="1"/>
  </cols>
  <sheetData>
    <row r="1" spans="1:24" ht="27.6" x14ac:dyDescent="0.6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1"/>
      <c r="U1" s="2"/>
    </row>
    <row r="2" spans="1:24" ht="9" customHeight="1" thickBot="1" x14ac:dyDescent="0.35">
      <c r="A2" s="2"/>
      <c r="B2" s="2"/>
      <c r="C2" s="3"/>
      <c r="D2" s="3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2"/>
      <c r="Q2" s="5"/>
      <c r="R2" s="6"/>
      <c r="S2" s="6"/>
      <c r="T2" s="1"/>
      <c r="U2" s="2"/>
    </row>
    <row r="3" spans="1:24" ht="16.2" thickBot="1" x14ac:dyDescent="0.35">
      <c r="A3" s="64" t="s">
        <v>47</v>
      </c>
      <c r="B3" s="64"/>
      <c r="C3" s="67">
        <v>2022</v>
      </c>
      <c r="D3" s="72"/>
      <c r="E3" s="65"/>
      <c r="F3" s="65">
        <f>C3</f>
        <v>2022</v>
      </c>
      <c r="G3" s="65"/>
      <c r="H3" s="66"/>
      <c r="I3" s="7" t="s">
        <v>1</v>
      </c>
      <c r="J3" s="53"/>
      <c r="K3" s="53"/>
      <c r="L3" s="53"/>
      <c r="M3" s="53"/>
      <c r="N3" s="53"/>
      <c r="O3" s="53"/>
      <c r="P3" s="83">
        <v>44877</v>
      </c>
      <c r="Q3" s="84"/>
      <c r="R3" s="6"/>
      <c r="S3" s="6"/>
      <c r="T3" s="1"/>
      <c r="U3" s="2"/>
    </row>
    <row r="4" spans="1:24" ht="12.75" customHeight="1" x14ac:dyDescent="0.35">
      <c r="A4" s="8"/>
      <c r="B4" s="8"/>
      <c r="C4" s="9"/>
      <c r="D4" s="9"/>
      <c r="E4" s="10"/>
      <c r="F4" s="10"/>
      <c r="G4" s="11"/>
      <c r="H4" s="12"/>
      <c r="I4" s="13"/>
      <c r="J4" s="13"/>
      <c r="K4" s="13"/>
      <c r="L4" s="13"/>
      <c r="M4" s="13"/>
      <c r="N4" s="13"/>
      <c r="O4" s="13"/>
      <c r="P4" s="73"/>
      <c r="Q4" s="14"/>
      <c r="R4" s="15"/>
      <c r="S4" s="15"/>
      <c r="T4" s="11"/>
      <c r="U4" s="12"/>
    </row>
    <row r="5" spans="1:24" ht="15" customHeight="1" x14ac:dyDescent="0.3">
      <c r="A5" s="85" t="s">
        <v>2</v>
      </c>
      <c r="B5" s="85" t="s">
        <v>3</v>
      </c>
      <c r="C5" s="87" t="s">
        <v>4</v>
      </c>
      <c r="D5" s="68"/>
      <c r="E5" s="16"/>
      <c r="F5" s="16"/>
      <c r="G5" s="62" t="s">
        <v>46</v>
      </c>
      <c r="H5" s="85" t="s">
        <v>5</v>
      </c>
      <c r="I5" s="90" t="s">
        <v>6</v>
      </c>
      <c r="J5" s="51" t="s">
        <v>40</v>
      </c>
      <c r="K5" s="51" t="s">
        <v>41</v>
      </c>
      <c r="L5" s="51" t="s">
        <v>42</v>
      </c>
      <c r="M5" s="51" t="s">
        <v>43</v>
      </c>
      <c r="N5" s="51" t="s">
        <v>44</v>
      </c>
      <c r="O5" s="51" t="s">
        <v>45</v>
      </c>
      <c r="P5" s="17" t="s">
        <v>7</v>
      </c>
      <c r="Q5" s="92" t="s">
        <v>8</v>
      </c>
      <c r="R5" s="93"/>
      <c r="S5" s="94"/>
      <c r="T5" s="74" t="s">
        <v>9</v>
      </c>
      <c r="U5" s="75"/>
    </row>
    <row r="6" spans="1:24" x14ac:dyDescent="0.3">
      <c r="A6" s="86"/>
      <c r="B6" s="86"/>
      <c r="C6" s="88"/>
      <c r="D6" s="69"/>
      <c r="E6" s="18" t="s">
        <v>10</v>
      </c>
      <c r="F6" s="18"/>
      <c r="G6" s="63" t="s">
        <v>21</v>
      </c>
      <c r="H6" s="89"/>
      <c r="I6" s="91"/>
      <c r="J6" s="52"/>
      <c r="K6" s="52"/>
      <c r="L6" s="52"/>
      <c r="M6" s="52"/>
      <c r="N6" s="52"/>
      <c r="O6" s="52"/>
      <c r="P6" s="19" t="s">
        <v>11</v>
      </c>
      <c r="Q6" s="20" t="s">
        <v>12</v>
      </c>
      <c r="R6" s="20" t="s">
        <v>13</v>
      </c>
      <c r="S6" s="21" t="s">
        <v>14</v>
      </c>
      <c r="T6" s="16" t="s">
        <v>15</v>
      </c>
      <c r="U6" s="50" t="s">
        <v>16</v>
      </c>
    </row>
    <row r="7" spans="1:24" ht="19.5" customHeight="1" x14ac:dyDescent="0.4">
      <c r="A7" s="76" t="s">
        <v>17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</row>
    <row r="8" spans="1:24" ht="14.25" customHeight="1" x14ac:dyDescent="0.3">
      <c r="A8" s="55" t="s">
        <v>317</v>
      </c>
      <c r="B8" s="55" t="s">
        <v>318</v>
      </c>
      <c r="C8" s="70" t="str">
        <f>IF(G8&lt;1,"",IF(F8&lt;10.1,"E",IF(F8&lt;12.1,"D",IF(F8&lt;15.1,"Schüler",IF(F8&lt;17.1,"Jugend",IF(F8&lt;20.1,"Jun.",IF(F8&lt;35.1,"Sen.","M")))))))</f>
        <v>E</v>
      </c>
      <c r="D8" s="70">
        <f>IF(C8="E",1,IF(C8="D",2,IF(C8="Schüler",3,(IF(C8="Jugend",4,IF(C8="Jun.",5,IF(C8="Sen.",6,IF(C8="M",7,""))))))))</f>
        <v>1</v>
      </c>
      <c r="E8" s="22" t="s">
        <v>18</v>
      </c>
      <c r="F8" s="22">
        <f>$F$3-G8</f>
        <v>10</v>
      </c>
      <c r="G8" s="56">
        <v>2012</v>
      </c>
      <c r="H8" s="55" t="s">
        <v>186</v>
      </c>
      <c r="I8" s="71" t="str">
        <f>IF(C8="","",IF(C8="E",J8,IF(C8="D",K8,IF(C8="Schüler",L8,IF(C8="Jugend",M8,IF(C8="Jun.",N8,IF(C8="Sen.",O8,O8)))))))</f>
        <v>+49</v>
      </c>
      <c r="J8" s="71" t="str">
        <f>IF(P8="","",IF(P8&lt;25.01,"-25",IF(P8&lt;30.01,"-30",IF(P8&lt;35.01,"-35",IF(P8&lt;40.01,"-40",IF(P8&lt;45.01,"-45",IF(P8&lt;49.01,"-49",IF(P8&gt;49,"+49"))))))))</f>
        <v>+49</v>
      </c>
      <c r="K8" s="71" t="str">
        <f>IF(P8="","",IF(P8&lt;30.01,"-30",IF(P8&lt;35.01,"-35",IF(P8&lt;40.01,"-40",IF(P8&lt;45.01,"-45",IF(P8&lt;49.01,"-49",IF(P8&lt;55.01,"-55",IF(P8&gt;55,"+55"))))))))</f>
        <v>-55</v>
      </c>
      <c r="L8" s="71" t="str">
        <f>IF(P8="","",IF(P8&lt;35.01,"-35",IF(P8&lt;40.01,"-40",IF(P8&lt;45.01,"-45",IF(P8&lt;49.01,"-49",IF(P8&lt;55.01,"-55",IF(P8&lt;59.01,"-59",IF(P8&lt;64.01,"-64",IF(P8&lt;71.01,"-71",IF(P8&lt;76.01,"-76",IF(P8&gt;76.01,"+76")))))))))))</f>
        <v>-55</v>
      </c>
      <c r="M8" s="71" t="str">
        <f>IF(P8="","",IF(P8&lt;40.01,"-40",IF(P8&lt;45.01,"-45",IF(P8&lt;49.01,"-49",IF(P8&lt;55.01,"-55",IF(P8&lt;59.01,"-59",IF(P8&lt;64.01,"-64",IF(P8&lt;71.01,"-71",IF(P8&lt;76.01,"-76",IF(P8&lt;81.01,"-81",IF(P8&gt;81.01,"+81")))))))))))</f>
        <v>-55</v>
      </c>
      <c r="N8" s="71" t="str">
        <f>IF(P8="","",IF(P8&lt;45.01,"-45",IF(P8&lt;49.01,"-49",IF(P8&lt;55.01,"-55",IF(P8&lt;59.01,"-59",IF(P8&lt;64.01,"-64",IF(P8&lt;71.01,"-71",IF(P8&lt;76.01,"-76",IF(P8&lt;81.01,"-81",IF(P8&lt;87.01,"-87",IF(P8&gt;87.01,"+87")))))))))))</f>
        <v>-55</v>
      </c>
      <c r="O8" s="71" t="str">
        <f>IF(P8="","",IF(P8&lt;45.01,"-45",IF(P8&lt;49.01,"-49",IF(P8&lt;55.01,"-55",IF(P8&lt;59.01,"-59",IF(P8&lt;64.01,"-64",IF(P8&lt;71.01,"-71",IF(P8&lt;76.01,"-76",IF(P8&lt;81.01,"-81",IF(P8&lt;87.01,"-87",IF(P8&gt;87.01,"+87")))))))))))</f>
        <v>-55</v>
      </c>
      <c r="P8" s="57">
        <v>54.5</v>
      </c>
      <c r="Q8" s="58">
        <v>25</v>
      </c>
      <c r="R8" s="59">
        <v>30</v>
      </c>
      <c r="S8" s="59">
        <v>55</v>
      </c>
      <c r="T8" s="60">
        <v>44871</v>
      </c>
      <c r="U8" s="61" t="s">
        <v>114</v>
      </c>
    </row>
    <row r="9" spans="1:24" ht="14.25" customHeight="1" x14ac:dyDescent="0.3">
      <c r="A9" s="55" t="s">
        <v>223</v>
      </c>
      <c r="B9" s="55" t="s">
        <v>224</v>
      </c>
      <c r="C9" s="70" t="str">
        <f>IF(G9&lt;1,"",IF(F9&lt;10.1,"E",IF(F9&lt;12.1,"D",IF(F9&lt;15.1,"Schüler",IF(F9&lt;17.1,"Jugend",IF(F9&lt;20.1,"Jun.",IF(F9&lt;35.1,"Sen.","M")))))))</f>
        <v>E</v>
      </c>
      <c r="D9" s="70">
        <f>IF(C9="E",1,IF(C9="D",2,IF(C9="Schüler",3,(IF(C9="Jugend",4,IF(C9="Jun.",5,IF(C9="Sen.",6,IF(C9="M",7,""))))))))</f>
        <v>1</v>
      </c>
      <c r="E9" s="22" t="s">
        <v>18</v>
      </c>
      <c r="F9" s="22">
        <f>$F$3-G9</f>
        <v>10</v>
      </c>
      <c r="G9" s="56">
        <v>2012</v>
      </c>
      <c r="H9" s="55" t="s">
        <v>221</v>
      </c>
      <c r="I9" s="71" t="str">
        <f>IF(C9="","",IF(C9="E",J9,IF(C9="D",K9,IF(C9="Schüler",L9,IF(C9="Jugend",M9,IF(C9="Jun.",N9,IF(C9="Sen.",O9,O9)))))))</f>
        <v>-30</v>
      </c>
      <c r="J9" s="71" t="str">
        <f>IF(P9="","",IF(P9&lt;25.01,"-25",IF(P9&lt;30.01,"-30",IF(P9&lt;35.01,"-35",IF(P9&lt;40.01,"-40",IF(P9&lt;45.01,"-45",IF(P9&lt;49.01,"-49",IF(P9&gt;49,"+49"))))))))</f>
        <v>-30</v>
      </c>
      <c r="K9" s="71" t="str">
        <f>IF(P9="","",IF(P9&lt;30.01,"-30",IF(P9&lt;35.01,"-35",IF(P9&lt;40.01,"-40",IF(P9&lt;45.01,"-45",IF(P9&lt;49.01,"-49",IF(P9&lt;55.01,"-55",IF(P9&gt;55,"+55"))))))))</f>
        <v>-30</v>
      </c>
      <c r="L9" s="71" t="str">
        <f>IF(P9="","",IF(P9&lt;35.01,"-35",IF(P9&lt;40.01,"-40",IF(P9&lt;45.01,"-45",IF(P9&lt;49.01,"-49",IF(P9&lt;55.01,"-55",IF(P9&lt;59.01,"-59",IF(P9&lt;64.01,"-64",IF(P9&lt;71.01,"-71",IF(P9&lt;76.01,"-76",IF(P9&gt;76.01,"+76")))))))))))</f>
        <v>-35</v>
      </c>
      <c r="M9" s="71" t="str">
        <f>IF(P9="","",IF(P9&lt;40.01,"-40",IF(P9&lt;45.01,"-45",IF(P9&lt;49.01,"-49",IF(P9&lt;55.01,"-55",IF(P9&lt;59.01,"-59",IF(P9&lt;64.01,"-64",IF(P9&lt;71.01,"-71",IF(P9&lt;76.01,"-76",IF(P9&lt;81.01,"-81",IF(P9&gt;81.01,"+81")))))))))))</f>
        <v>-40</v>
      </c>
      <c r="N9" s="71" t="str">
        <f>IF(P9="","",IF(P9&lt;45.01,"-45",IF(P9&lt;49.01,"-49",IF(P9&lt;55.01,"-55",IF(P9&lt;59.01,"-59",IF(P9&lt;64.01,"-64",IF(P9&lt;71.01,"-71",IF(P9&lt;76.01,"-76",IF(P9&lt;81.01,"-81",IF(P9&lt;87.01,"-87",IF(P9&gt;87.01,"+87")))))))))))</f>
        <v>-45</v>
      </c>
      <c r="O9" s="71" t="str">
        <f>IF(P9="","",IF(P9&lt;45.01,"-45",IF(P9&lt;49.01,"-49",IF(P9&lt;55.01,"-55",IF(P9&lt;59.01,"-59",IF(P9&lt;64.01,"-64",IF(P9&lt;71.01,"-71",IF(P9&lt;76.01,"-76",IF(P9&lt;81.01,"-81",IF(P9&lt;87.01,"-87",IF(P9&gt;87.01,"+87")))))))))))</f>
        <v>-45</v>
      </c>
      <c r="P9" s="57">
        <v>28.7</v>
      </c>
      <c r="Q9" s="58">
        <v>16</v>
      </c>
      <c r="R9" s="59">
        <v>17</v>
      </c>
      <c r="S9" s="59">
        <v>33</v>
      </c>
      <c r="T9" s="60">
        <v>44871</v>
      </c>
      <c r="U9" s="61" t="s">
        <v>114</v>
      </c>
      <c r="X9" s="32"/>
    </row>
    <row r="10" spans="1:24" ht="14.25" customHeight="1" x14ac:dyDescent="0.3">
      <c r="A10" s="55" t="s">
        <v>357</v>
      </c>
      <c r="B10" s="55" t="s">
        <v>358</v>
      </c>
      <c r="C10" s="70" t="str">
        <f>IF(G10&lt;1,"",IF(F10&lt;10.1,"E",IF(F10&lt;12.1,"D",IF(F10&lt;15.1,"Schüler",IF(F10&lt;17.1,"Jugend",IF(F10&lt;19.1,"Jun.",IF(F10&lt;35.1,"Sen.","M")))))))</f>
        <v>E</v>
      </c>
      <c r="D10" s="70">
        <f>IF(C10="E",1,IF(C10="D",2,IF(C10="Schüler",3,(IF(C10="Jugend",4,IF(C10="Jun.",5,IF(C10="Sen.",6,IF(C10="M",7,""))))))))</f>
        <v>1</v>
      </c>
      <c r="E10" s="22" t="s">
        <v>18</v>
      </c>
      <c r="F10" s="22">
        <f>$F$3-G10</f>
        <v>9</v>
      </c>
      <c r="G10" s="56">
        <v>2013</v>
      </c>
      <c r="H10" s="55" t="s">
        <v>65</v>
      </c>
      <c r="I10" s="71" t="str">
        <f>IF(C10="","",IF(C10="E",J10,IF(C10="D",K10,IF(C10="Schüler",L10,IF(C10="Jugend",M10,IF(C10="Jun.",N10,IF(C10="Sen.",O10,O10)))))))</f>
        <v>-30</v>
      </c>
      <c r="J10" s="71" t="str">
        <f>IF(P10="","",IF(P10&lt;25.01,"-25",IF(P10&lt;30.01,"-30",IF(P10&lt;35.01,"-35",IF(P10&lt;40.01,"-40",IF(P10&lt;45.01,"-45",IF(P10&lt;49.01,"-49",IF(P10&gt;49,"+49"))))))))</f>
        <v>-30</v>
      </c>
      <c r="K10" s="71" t="str">
        <f>IF(P10="","",IF(P10&lt;30.01,"-30",IF(P10&lt;35.01,"-35",IF(P10&lt;40.01,"-40",IF(P10&lt;45.01,"-45",IF(P10&lt;49.01,"-49",IF(P10&lt;55.01,"-55",IF(P10&gt;55,"+55"))))))))</f>
        <v>-30</v>
      </c>
      <c r="L10" s="71" t="str">
        <f>IF(P10="","",IF(P10&lt;35.01,"-35",IF(P10&lt;40.01,"-40",IF(P10&lt;45.01,"-45",IF(P10&lt;49.01,"-49",IF(P10&lt;55.01,"-55",IF(P10&lt;59.01,"-59",IF(P10&lt;64.01,"-64",IF(P10&lt;71.01,"-71",IF(P10&lt;76.01,"-76",IF(P10&gt;76.01,"+76")))))))))))</f>
        <v>-35</v>
      </c>
      <c r="M10" s="71" t="str">
        <f>IF(P10="","",IF(P10&lt;40.01,"-40",IF(P10&lt;45.01,"-45",IF(P10&lt;49.01,"-49",IF(P10&lt;55.01,"-55",IF(P10&lt;59.01,"-59",IF(P10&lt;64.01,"-64",IF(P10&lt;71.01,"-71",IF(P10&lt;76.01,"-76",IF(P10&lt;81.01,"-81",IF(P10&gt;81.01,"+81")))))))))))</f>
        <v>-40</v>
      </c>
      <c r="N10" s="71" t="str">
        <f>IF(P10="","",IF(P10&lt;45.01,"-45",IF(P10&lt;49.01,"-49",IF(P10&lt;55.01,"-55",IF(P10&lt;59.01,"-59",IF(P10&lt;64.01,"-64",IF(P10&lt;71.01,"-71",IF(P10&lt;76.01,"-76",IF(P10&lt;81.01,"-81",IF(P10&lt;87.01,"-87",IF(P10&gt;87.01,"+87")))))))))))</f>
        <v>-45</v>
      </c>
      <c r="O10" s="71" t="str">
        <f>IF(P10="","",IF(P10&lt;45.01,"-45",IF(P10&lt;49.01,"-49",IF(P10&lt;55.01,"-55",IF(P10&lt;59.01,"-59",IF(P10&lt;64.01,"-64",IF(P10&lt;71.01,"-71",IF(P10&lt;76.01,"-76",IF(P10&lt;81.01,"-81",IF(P10&lt;87.01,"-87",IF(P10&gt;87.01,"+87")))))))))))</f>
        <v>-45</v>
      </c>
      <c r="P10" s="57">
        <v>27</v>
      </c>
      <c r="Q10" s="58">
        <v>6</v>
      </c>
      <c r="R10" s="59">
        <v>8</v>
      </c>
      <c r="S10" s="59">
        <v>14</v>
      </c>
      <c r="T10" s="60">
        <v>44871</v>
      </c>
      <c r="U10" s="61" t="s">
        <v>177</v>
      </c>
    </row>
    <row r="11" spans="1:24" ht="14.25" customHeight="1" x14ac:dyDescent="0.3">
      <c r="A11" s="55" t="s">
        <v>359</v>
      </c>
      <c r="B11" s="55" t="s">
        <v>360</v>
      </c>
      <c r="C11" s="70" t="str">
        <f>IF(G11&lt;1,"",IF(F11&lt;10.1,"E",IF(F11&lt;12.1,"D",IF(F11&lt;15.1,"Schüler",IF(F11&lt;17.1,"Jugend",IF(F11&lt;19.1,"Jun.",IF(F11&lt;35.1,"Sen.","M")))))))</f>
        <v>E</v>
      </c>
      <c r="D11" s="70">
        <f>IF(C11="E",1,IF(C11="D",2,IF(C11="Schüler",3,(IF(C11="Jugend",4,IF(C11="Jun.",5,IF(C11="Sen.",6,IF(C11="M",7,""))))))))</f>
        <v>1</v>
      </c>
      <c r="E11" s="22" t="s">
        <v>18</v>
      </c>
      <c r="F11" s="22">
        <f>$F$3-G11</f>
        <v>10</v>
      </c>
      <c r="G11" s="56">
        <v>2012</v>
      </c>
      <c r="H11" s="55" t="s">
        <v>113</v>
      </c>
      <c r="I11" s="71" t="str">
        <f>IF(C11="","",IF(C11="E",J11,IF(C11="D",K11,IF(C11="Schüler",L11,IF(C11="Jugend",M11,IF(C11="Jun.",N11,IF(C11="Sen.",O11,O11)))))))</f>
        <v>-30</v>
      </c>
      <c r="J11" s="71" t="str">
        <f>IF(P11="","",IF(P11&lt;25.01,"-25",IF(P11&lt;30.01,"-30",IF(P11&lt;35.01,"-35",IF(P11&lt;40.01,"-40",IF(P11&lt;45.01,"-45",IF(P11&lt;49.01,"-49",IF(P11&gt;49,"+49"))))))))</f>
        <v>-30</v>
      </c>
      <c r="K11" s="71" t="str">
        <f>IF(P11="","",IF(P11&lt;30.01,"-30",IF(P11&lt;35.01,"-35",IF(P11&lt;40.01,"-40",IF(P11&lt;45.01,"-45",IF(P11&lt;49.01,"-49",IF(P11&lt;55.01,"-55",IF(P11&gt;55,"+55"))))))))</f>
        <v>-30</v>
      </c>
      <c r="L11" s="71" t="str">
        <f>IF(P11="","",IF(P11&lt;35.01,"-35",IF(P11&lt;40.01,"-40",IF(P11&lt;45.01,"-45",IF(P11&lt;49.01,"-49",IF(P11&lt;55.01,"-55",IF(P11&lt;59.01,"-59",IF(P11&lt;64.01,"-64",IF(P11&lt;71.01,"-71",IF(P11&lt;76.01,"-76",IF(P11&gt;76.01,"+76")))))))))))</f>
        <v>-35</v>
      </c>
      <c r="M11" s="71" t="str">
        <f>IF(P11="","",IF(P11&lt;40.01,"-40",IF(P11&lt;45.01,"-45",IF(P11&lt;49.01,"-49",IF(P11&lt;55.01,"-55",IF(P11&lt;59.01,"-59",IF(P11&lt;64.01,"-64",IF(P11&lt;71.01,"-71",IF(P11&lt;76.01,"-76",IF(P11&lt;81.01,"-81",IF(P11&gt;81.01,"+81")))))))))))</f>
        <v>-40</v>
      </c>
      <c r="N11" s="71" t="str">
        <f>IF(P11="","",IF(P11&lt;45.01,"-45",IF(P11&lt;49.01,"-49",IF(P11&lt;55.01,"-55",IF(P11&lt;59.01,"-59",IF(P11&lt;64.01,"-64",IF(P11&lt;71.01,"-71",IF(P11&lt;76.01,"-76",IF(P11&lt;81.01,"-81",IF(P11&lt;87.01,"-87",IF(P11&gt;87.01,"+87")))))))))))</f>
        <v>-45</v>
      </c>
      <c r="O11" s="71" t="str">
        <f>IF(P11="","",IF(P11&lt;45.01,"-45",IF(P11&lt;49.01,"-49",IF(P11&lt;55.01,"-55",IF(P11&lt;59.01,"-59",IF(P11&lt;64.01,"-64",IF(P11&lt;71.01,"-71",IF(P11&lt;76.01,"-76",IF(P11&lt;81.01,"-81",IF(P11&lt;87.01,"-87",IF(P11&gt;87.01,"+87")))))))))))</f>
        <v>-45</v>
      </c>
      <c r="P11" s="57">
        <v>27.2</v>
      </c>
      <c r="Q11" s="58">
        <v>5</v>
      </c>
      <c r="R11" s="59">
        <v>8</v>
      </c>
      <c r="S11" s="59">
        <v>13</v>
      </c>
      <c r="T11" s="60">
        <v>44871</v>
      </c>
      <c r="U11" s="61" t="s">
        <v>114</v>
      </c>
    </row>
    <row r="12" spans="1:24" ht="14.25" customHeight="1" x14ac:dyDescent="0.3">
      <c r="A12" s="55" t="s">
        <v>361</v>
      </c>
      <c r="B12" s="55" t="s">
        <v>83</v>
      </c>
      <c r="C12" s="70" t="str">
        <f>IF(G12&lt;1,"",IF(F12&lt;10.1,"E",IF(F12&lt;12.1,"D",IF(F12&lt;15.1,"Schüler",IF(F12&lt;17.1,"Jugend",IF(F12&lt;19.1,"Jun.",IF(F12&lt;35.1,"Sen.","M")))))))</f>
        <v>E</v>
      </c>
      <c r="D12" s="70">
        <f>IF(C12="E",1,IF(C12="D",2,IF(C12="Schüler",3,(IF(C12="Jugend",4,IF(C12="Jun.",5,IF(C12="Sen.",6,IF(C12="M",7,""))))))))</f>
        <v>1</v>
      </c>
      <c r="E12" s="22" t="s">
        <v>18</v>
      </c>
      <c r="F12" s="22">
        <f>$F$3-G12</f>
        <v>9</v>
      </c>
      <c r="G12" s="56">
        <v>2013</v>
      </c>
      <c r="H12" s="55" t="s">
        <v>113</v>
      </c>
      <c r="I12" s="71" t="str">
        <f>IF(C12="","",IF(C12="E",J12,IF(C12="D",K12,IF(C12="Schüler",L12,IF(C12="Jugend",M12,IF(C12="Jun.",N12,IF(C12="Sen.",O12,O12)))))))</f>
        <v>-35</v>
      </c>
      <c r="J12" s="71" t="str">
        <f>IF(P12="","",IF(P12&lt;25.01,"-25",IF(P12&lt;30.01,"-30",IF(P12&lt;35.01,"-35",IF(P12&lt;40.01,"-40",IF(P12&lt;45.01,"-45",IF(P12&lt;49.01,"-49",IF(P12&gt;49,"+49"))))))))</f>
        <v>-35</v>
      </c>
      <c r="K12" s="71" t="str">
        <f>IF(P12="","",IF(P12&lt;30.01,"-30",IF(P12&lt;35.01,"-35",IF(P12&lt;40.01,"-40",IF(P12&lt;45.01,"-45",IF(P12&lt;49.01,"-49",IF(P12&lt;55.01,"-55",IF(P12&gt;55,"+55"))))))))</f>
        <v>-35</v>
      </c>
      <c r="L12" s="71" t="str">
        <f>IF(P12="","",IF(P12&lt;35.01,"-35",IF(P12&lt;40.01,"-40",IF(P12&lt;45.01,"-45",IF(P12&lt;49.01,"-49",IF(P12&lt;55.01,"-55",IF(P12&lt;59.01,"-59",IF(P12&lt;64.01,"-64",IF(P12&lt;71.01,"-71",IF(P12&lt;76.01,"-76",IF(P12&gt;76.01,"+76")))))))))))</f>
        <v>-35</v>
      </c>
      <c r="M12" s="71" t="str">
        <f>IF(P12="","",IF(P12&lt;40.01,"-40",IF(P12&lt;45.01,"-45",IF(P12&lt;49.01,"-49",IF(P12&lt;55.01,"-55",IF(P12&lt;59.01,"-59",IF(P12&lt;64.01,"-64",IF(P12&lt;71.01,"-71",IF(P12&lt;76.01,"-76",IF(P12&lt;81.01,"-81",IF(P12&gt;81.01,"+81")))))))))))</f>
        <v>-40</v>
      </c>
      <c r="N12" s="71" t="str">
        <f>IF(P12="","",IF(P12&lt;45.01,"-45",IF(P12&lt;49.01,"-49",IF(P12&lt;55.01,"-55",IF(P12&lt;59.01,"-59",IF(P12&lt;64.01,"-64",IF(P12&lt;71.01,"-71",IF(P12&lt;76.01,"-76",IF(P12&lt;81.01,"-81",IF(P12&lt;87.01,"-87",IF(P12&gt;87.01,"+87")))))))))))</f>
        <v>-45</v>
      </c>
      <c r="O12" s="71" t="str">
        <f>IF(P12="","",IF(P12&lt;45.01,"-45",IF(P12&lt;49.01,"-49",IF(P12&lt;55.01,"-55",IF(P12&lt;59.01,"-59",IF(P12&lt;64.01,"-64",IF(P12&lt;71.01,"-71",IF(P12&lt;76.01,"-76",IF(P12&lt;81.01,"-81",IF(P12&lt;87.01,"-87",IF(P12&gt;87.01,"+87")))))))))))</f>
        <v>-45</v>
      </c>
      <c r="P12" s="57">
        <v>30.8</v>
      </c>
      <c r="Q12" s="58">
        <v>5</v>
      </c>
      <c r="R12" s="59">
        <v>8</v>
      </c>
      <c r="S12" s="59">
        <v>13</v>
      </c>
      <c r="T12" s="60">
        <v>44871</v>
      </c>
      <c r="U12" s="61" t="s">
        <v>114</v>
      </c>
    </row>
    <row r="13" spans="1:24" ht="14.25" customHeight="1" x14ac:dyDescent="0.3">
      <c r="A13" s="55" t="s">
        <v>230</v>
      </c>
      <c r="B13" s="55" t="s">
        <v>231</v>
      </c>
      <c r="C13" s="70" t="str">
        <f>IF(G13&lt;1,"",IF(F13&lt;10.1,"E",IF(F13&lt;12.1,"D",IF(F13&lt;15.1,"Schüler",IF(F13&lt;17.1,"Jugend",IF(F13&lt;20.1,"Jun.",IF(F13&lt;35.1,"Sen.","M")))))))</f>
        <v>D</v>
      </c>
      <c r="D13" s="70">
        <f>IF(C13="E",1,IF(C13="D",2,IF(C13="Schüler",3,(IF(C13="Jugend",4,IF(C13="Jun.",5,IF(C13="Sen.",6,IF(C13="M",7,""))))))))</f>
        <v>2</v>
      </c>
      <c r="E13" s="22" t="s">
        <v>18</v>
      </c>
      <c r="F13" s="22">
        <f>$F$3-G13</f>
        <v>12</v>
      </c>
      <c r="G13" s="56">
        <v>2010</v>
      </c>
      <c r="H13" s="55" t="s">
        <v>243</v>
      </c>
      <c r="I13" s="71" t="str">
        <f>IF(C13="","",IF(C13="E",J13,IF(C13="D",K13,IF(C13="Schüler",L13,IF(C13="Jugend",M13,IF(C13="Jun.",N13,IF(C13="Sen.",O13,O13)))))))</f>
        <v>+55</v>
      </c>
      <c r="J13" s="71" t="str">
        <f>IF(P13="","",IF(P13&lt;25.01,"-25",IF(P13&lt;30.01,"-30",IF(P13&lt;35.01,"-35",IF(P13&lt;40.01,"-40",IF(P13&lt;45.01,"-45",IF(P13&lt;49.01,"-49",IF(P13&gt;49,"+49"))))))))</f>
        <v>+49</v>
      </c>
      <c r="K13" s="71" t="str">
        <f>IF(P13="","",IF(P13&lt;30.01,"-30",IF(P13&lt;35.01,"-35",IF(P13&lt;40.01,"-40",IF(P13&lt;45.01,"-45",IF(P13&lt;49.01,"-49",IF(P13&lt;55.01,"-55",IF(P13&gt;55,"+55"))))))))</f>
        <v>+55</v>
      </c>
      <c r="L13" s="71" t="str">
        <f>IF(P13="","",IF(P13&lt;35.01,"-35",IF(P13&lt;40.01,"-40",IF(P13&lt;45.01,"-45",IF(P13&lt;49.01,"-49",IF(P13&lt;55.01,"-55",IF(P13&lt;59.01,"-59",IF(P13&lt;64.01,"-64",IF(P13&lt;71.01,"-71",IF(P13&lt;76.01,"-76",IF(P13&gt;76.01,"+76")))))))))))</f>
        <v>-59</v>
      </c>
      <c r="M13" s="71" t="str">
        <f>IF(P13="","",IF(P13&lt;40.01,"-40",IF(P13&lt;45.01,"-45",IF(P13&lt;49.01,"-49",IF(P13&lt;55.01,"-55",IF(P13&lt;59.01,"-59",IF(P13&lt;64.01,"-64",IF(P13&lt;71.01,"-71",IF(P13&lt;76.01,"-76",IF(P13&lt;81.01,"-81",IF(P13&gt;81.01,"+81")))))))))))</f>
        <v>-59</v>
      </c>
      <c r="N13" s="71" t="str">
        <f>IF(P13="","",IF(P13&lt;45.01,"-45",IF(P13&lt;49.01,"-49",IF(P13&lt;55.01,"-55",IF(P13&lt;59.01,"-59",IF(P13&lt;64.01,"-64",IF(P13&lt;71.01,"-71",IF(P13&lt;76.01,"-76",IF(P13&lt;81.01,"-81",IF(P13&lt;87.01,"-87",IF(P13&gt;87.01,"+87")))))))))))</f>
        <v>-59</v>
      </c>
      <c r="O13" s="71" t="str">
        <f>IF(P13="","",IF(P13&lt;45.01,"-45",IF(P13&lt;49.01,"-49",IF(P13&lt;55.01,"-55",IF(P13&lt;59.01,"-59",IF(P13&lt;64.01,"-64",IF(P13&lt;71.01,"-71",IF(P13&lt;76.01,"-76",IF(P13&lt;81.01,"-81",IF(P13&lt;87.01,"-87",IF(P13&gt;87.01,"+87")))))))))))</f>
        <v>-59</v>
      </c>
      <c r="P13" s="57">
        <v>56.8</v>
      </c>
      <c r="Q13" s="58">
        <v>37</v>
      </c>
      <c r="R13" s="59">
        <v>45</v>
      </c>
      <c r="S13" s="59">
        <v>82</v>
      </c>
      <c r="T13" s="60">
        <v>44871</v>
      </c>
      <c r="U13" s="61" t="s">
        <v>114</v>
      </c>
    </row>
    <row r="14" spans="1:24" ht="14.25" customHeight="1" x14ac:dyDescent="0.3">
      <c r="A14" s="55" t="s">
        <v>111</v>
      </c>
      <c r="B14" s="55" t="s">
        <v>238</v>
      </c>
      <c r="C14" s="70" t="str">
        <f>IF(G14&lt;1,"",IF(F14&lt;10.1,"E",IF(F14&lt;12.1,"D",IF(F14&lt;15.1,"Schüler",IF(F14&lt;17.1,"Jugend",IF(F14&lt;20.1,"Jun.",IF(F14&lt;35.1,"Sen.","M")))))))</f>
        <v>D</v>
      </c>
      <c r="D14" s="70">
        <f>IF(C14="E",1,IF(C14="D",2,IF(C14="Schüler",3,(IF(C14="Jugend",4,IF(C14="Jun.",5,IF(C14="Sen.",6,IF(C14="M",7,""))))))))</f>
        <v>2</v>
      </c>
      <c r="E14" s="22" t="s">
        <v>18</v>
      </c>
      <c r="F14" s="22">
        <f>$F$3-G14</f>
        <v>12</v>
      </c>
      <c r="G14" s="56">
        <v>2010</v>
      </c>
      <c r="H14" s="55" t="s">
        <v>113</v>
      </c>
      <c r="I14" s="71" t="str">
        <f>IF(C14="","",IF(C14="E",J14,IF(C14="D",K14,IF(C14="Schüler",L14,IF(C14="Jugend",M14,IF(C14="Jun.",N14,IF(C14="Sen.",O14,O14)))))))</f>
        <v>+55</v>
      </c>
      <c r="J14" s="71" t="str">
        <f>IF(P14="","",IF(P14&lt;25.01,"-25",IF(P14&lt;30.01,"-30",IF(P14&lt;35.01,"-35",IF(P14&lt;40.01,"-40",IF(P14&lt;45.01,"-45",IF(P14&lt;49.01,"-49",IF(P14&gt;49,"+49"))))))))</f>
        <v>+49</v>
      </c>
      <c r="K14" s="71" t="str">
        <f>IF(P14="","",IF(P14&lt;30.01,"-30",IF(P14&lt;35.01,"-35",IF(P14&lt;40.01,"-40",IF(P14&lt;45.01,"-45",IF(P14&lt;49.01,"-49",IF(P14&lt;55.01,"-55",IF(P14&gt;55,"+55"))))))))</f>
        <v>+55</v>
      </c>
      <c r="L14" s="71" t="str">
        <f>IF(P14="","",IF(P14&lt;35.01,"-35",IF(P14&lt;40.01,"-40",IF(P14&lt;45.01,"-45",IF(P14&lt;49.01,"-49",IF(P14&lt;55.01,"-55",IF(P14&lt;59.01,"-59",IF(P14&lt;64.01,"-64",IF(P14&lt;71.01,"-71",IF(P14&lt;76.01,"-76",IF(P14&gt;76.01,"+76")))))))))))</f>
        <v>-64</v>
      </c>
      <c r="M14" s="71" t="str">
        <f>IF(P14="","",IF(P14&lt;40.01,"-40",IF(P14&lt;45.01,"-45",IF(P14&lt;49.01,"-49",IF(P14&lt;55.01,"-55",IF(P14&lt;59.01,"-59",IF(P14&lt;64.01,"-64",IF(P14&lt;71.01,"-71",IF(P14&lt;76.01,"-76",IF(P14&lt;81.01,"-81",IF(P14&gt;81.01,"+81")))))))))))</f>
        <v>-64</v>
      </c>
      <c r="N14" s="71" t="str">
        <f>IF(P14="","",IF(P14&lt;45.01,"-45",IF(P14&lt;49.01,"-49",IF(P14&lt;55.01,"-55",IF(P14&lt;59.01,"-59",IF(P14&lt;64.01,"-64",IF(P14&lt;71.01,"-71",IF(P14&lt;76.01,"-76",IF(P14&lt;81.01,"-81",IF(P14&lt;87.01,"-87",IF(P14&gt;87.01,"+87")))))))))))</f>
        <v>-64</v>
      </c>
      <c r="O14" s="71" t="str">
        <f>IF(P14="","",IF(P14&lt;45.01,"-45",IF(P14&lt;49.01,"-49",IF(P14&lt;55.01,"-55",IF(P14&lt;59.01,"-59",IF(P14&lt;64.01,"-64",IF(P14&lt;71.01,"-71",IF(P14&lt;76.01,"-76",IF(P14&lt;81.01,"-81",IF(P14&lt;87.01,"-87",IF(P14&gt;87.01,"+87")))))))))))</f>
        <v>-64</v>
      </c>
      <c r="P14" s="57">
        <v>62</v>
      </c>
      <c r="Q14" s="58">
        <v>25</v>
      </c>
      <c r="R14" s="59">
        <v>33</v>
      </c>
      <c r="S14" s="59">
        <v>58</v>
      </c>
      <c r="T14" s="60">
        <v>44723</v>
      </c>
      <c r="U14" s="61" t="s">
        <v>156</v>
      </c>
    </row>
    <row r="15" spans="1:24" ht="14.25" customHeight="1" x14ac:dyDescent="0.3">
      <c r="A15" s="55" t="s">
        <v>111</v>
      </c>
      <c r="B15" s="55" t="s">
        <v>238</v>
      </c>
      <c r="C15" s="70" t="str">
        <f>IF(G15&lt;1,"",IF(F15&lt;10.1,"E",IF(F15&lt;12.1,"D",IF(F15&lt;15.1,"Schüler",IF(F15&lt;17.1,"Jugend",IF(F15&lt;20.1,"Jun.",IF(F15&lt;35.1,"Sen.","M")))))))</f>
        <v>D</v>
      </c>
      <c r="D15" s="70">
        <f>IF(C15="E",1,IF(C15="D",2,IF(C15="Schüler",3,(IF(C15="Jugend",4,IF(C15="Jun.",5,IF(C15="Sen.",6,IF(C15="M",7,""))))))))</f>
        <v>2</v>
      </c>
      <c r="E15" s="22" t="s">
        <v>18</v>
      </c>
      <c r="F15" s="22">
        <f>$F$3-G15</f>
        <v>12</v>
      </c>
      <c r="G15" s="56">
        <v>2010</v>
      </c>
      <c r="H15" s="55" t="s">
        <v>244</v>
      </c>
      <c r="I15" s="71" t="str">
        <f>IF(C15="","",IF(C15="E",J15,IF(C15="D",K15,IF(C15="Schüler",L15,IF(C15="Jugend",M15,IF(C15="Jun.",N15,IF(C15="Sen.",O15,O15)))))))</f>
        <v>+55</v>
      </c>
      <c r="J15" s="71" t="str">
        <f>IF(P15="","",IF(P15&lt;25.01,"-25",IF(P15&lt;30.01,"-30",IF(P15&lt;35.01,"-35",IF(P15&lt;40.01,"-40",IF(P15&lt;45.01,"-45",IF(P15&lt;49.01,"-49",IF(P15&gt;49,"+49"))))))))</f>
        <v>+49</v>
      </c>
      <c r="K15" s="71" t="str">
        <f>IF(P15="","",IF(P15&lt;30.01,"-30",IF(P15&lt;35.01,"-35",IF(P15&lt;40.01,"-40",IF(P15&lt;45.01,"-45",IF(P15&lt;49.01,"-49",IF(P15&lt;55.01,"-55",IF(P15&gt;55,"+55"))))))))</f>
        <v>+55</v>
      </c>
      <c r="L15" s="71" t="str">
        <f>IF(P15="","",IF(P15&lt;35.01,"-35",IF(P15&lt;40.01,"-40",IF(P15&lt;45.01,"-45",IF(P15&lt;49.01,"-49",IF(P15&lt;55.01,"-55",IF(P15&lt;59.01,"-59",IF(P15&lt;64.01,"-64",IF(P15&lt;71.01,"-71",IF(P15&lt;76.01,"-76",IF(P15&gt;76.01,"+76")))))))))))</f>
        <v>-71</v>
      </c>
      <c r="M15" s="71" t="str">
        <f>IF(P15="","",IF(P15&lt;40.01,"-40",IF(P15&lt;45.01,"-45",IF(P15&lt;49.01,"-49",IF(P15&lt;55.01,"-55",IF(P15&lt;59.01,"-59",IF(P15&lt;64.01,"-64",IF(P15&lt;71.01,"-71",IF(P15&lt;76.01,"-76",IF(P15&lt;81.01,"-81",IF(P15&gt;81.01,"+81")))))))))))</f>
        <v>-71</v>
      </c>
      <c r="N15" s="71" t="str">
        <f>IF(P15="","",IF(P15&lt;45.01,"-45",IF(P15&lt;49.01,"-49",IF(P15&lt;55.01,"-55",IF(P15&lt;59.01,"-59",IF(P15&lt;64.01,"-64",IF(P15&lt;71.01,"-71",IF(P15&lt;76.01,"-76",IF(P15&lt;81.01,"-81",IF(P15&lt;87.01,"-87",IF(P15&gt;87.01,"+87")))))))))))</f>
        <v>-71</v>
      </c>
      <c r="O15" s="71" t="str">
        <f>IF(P15="","",IF(P15&lt;45.01,"-45",IF(P15&lt;49.01,"-49",IF(P15&lt;55.01,"-55",IF(P15&lt;59.01,"-59",IF(P15&lt;64.01,"-64",IF(P15&lt;71.01,"-71",IF(P15&lt;76.01,"-76",IF(P15&lt;81.01,"-81",IF(P15&lt;87.01,"-87",IF(P15&gt;87.01,"+87")))))))))))</f>
        <v>-71</v>
      </c>
      <c r="P15" s="57">
        <v>64.7</v>
      </c>
      <c r="Q15" s="58">
        <v>22</v>
      </c>
      <c r="R15" s="59">
        <v>34</v>
      </c>
      <c r="S15" s="59">
        <v>56</v>
      </c>
      <c r="T15" s="60">
        <v>44843</v>
      </c>
      <c r="U15" s="61" t="s">
        <v>88</v>
      </c>
    </row>
    <row r="16" spans="1:24" ht="14.25" customHeight="1" x14ac:dyDescent="0.3">
      <c r="A16" s="55" t="s">
        <v>319</v>
      </c>
      <c r="B16" s="55" t="s">
        <v>320</v>
      </c>
      <c r="C16" s="70" t="str">
        <f>IF(G16&lt;1,"",IF(F16&lt;10.1,"E",IF(F16&lt;12.1,"D",IF(F16&lt;15.1,"Schüler",IF(F16&lt;17.1,"Jugend",IF(F16&lt;20.1,"Jun.",IF(F16&lt;35.1,"Sen.","M")))))))</f>
        <v>D</v>
      </c>
      <c r="D16" s="70">
        <f>IF(C16="E",1,IF(C16="D",2,IF(C16="Schüler",3,(IF(C16="Jugend",4,IF(C16="Jun.",5,IF(C16="Sen.",6,IF(C16="M",7,""))))))))</f>
        <v>2</v>
      </c>
      <c r="E16" s="22" t="s">
        <v>18</v>
      </c>
      <c r="F16" s="22">
        <f>$F$3-G16</f>
        <v>12</v>
      </c>
      <c r="G16" s="56">
        <v>2010</v>
      </c>
      <c r="H16" s="55" t="s">
        <v>65</v>
      </c>
      <c r="I16" s="71" t="str">
        <f>IF(C16="","",IF(C16="E",J16,IF(C16="D",K16,IF(C16="Schüler",L16,IF(C16="Jugend",M16,IF(C16="Jun.",N16,IF(C16="Sen.",O16,O16)))))))</f>
        <v>+55</v>
      </c>
      <c r="J16" s="71" t="str">
        <f>IF(P16="","",IF(P16&lt;25.01,"-25",IF(P16&lt;30.01,"-30",IF(P16&lt;35.01,"-35",IF(P16&lt;40.01,"-40",IF(P16&lt;45.01,"-45",IF(P16&lt;49.01,"-49",IF(P16&gt;49,"+49"))))))))</f>
        <v>+49</v>
      </c>
      <c r="K16" s="71" t="str">
        <f>IF(P16="","",IF(P16&lt;30.01,"-30",IF(P16&lt;35.01,"-35",IF(P16&lt;40.01,"-40",IF(P16&lt;45.01,"-45",IF(P16&lt;49.01,"-49",IF(P16&lt;55.01,"-55",IF(P16&gt;55,"+55"))))))))</f>
        <v>+55</v>
      </c>
      <c r="L16" s="71" t="str">
        <f>IF(P16="","",IF(P16&lt;35.01,"-35",IF(P16&lt;40.01,"-40",IF(P16&lt;45.01,"-45",IF(P16&lt;49.01,"-49",IF(P16&lt;55.01,"-55",IF(P16&lt;59.01,"-59",IF(P16&lt;64.01,"-64",IF(P16&lt;71.01,"-71",IF(P16&lt;76.01,"-76",IF(P16&gt;76.01,"+76")))))))))))</f>
        <v>-64</v>
      </c>
      <c r="M16" s="71" t="str">
        <f>IF(P16="","",IF(P16&lt;40.01,"-40",IF(P16&lt;45.01,"-45",IF(P16&lt;49.01,"-49",IF(P16&lt;55.01,"-55",IF(P16&lt;59.01,"-59",IF(P16&lt;64.01,"-64",IF(P16&lt;71.01,"-71",IF(P16&lt;76.01,"-76",IF(P16&lt;81.01,"-81",IF(P16&gt;81.01,"+81")))))))))))</f>
        <v>-64</v>
      </c>
      <c r="N16" s="71" t="str">
        <f>IF(P16="","",IF(P16&lt;45.01,"-45",IF(P16&lt;49.01,"-49",IF(P16&lt;55.01,"-55",IF(P16&lt;59.01,"-59",IF(P16&lt;64.01,"-64",IF(P16&lt;71.01,"-71",IF(P16&lt;76.01,"-76",IF(P16&lt;81.01,"-81",IF(P16&lt;87.01,"-87",IF(P16&gt;87.01,"+87")))))))))))</f>
        <v>-64</v>
      </c>
      <c r="O16" s="71" t="str">
        <f>IF(P16="","",IF(P16&lt;45.01,"-45",IF(P16&lt;49.01,"-49",IF(P16&lt;55.01,"-55",IF(P16&lt;59.01,"-59",IF(P16&lt;64.01,"-64",IF(P16&lt;71.01,"-71",IF(P16&lt;76.01,"-76",IF(P16&lt;81.01,"-81",IF(P16&lt;87.01,"-87",IF(P16&gt;87.01,"+87")))))))))))</f>
        <v>-64</v>
      </c>
      <c r="P16" s="57">
        <v>60.7</v>
      </c>
      <c r="Q16" s="58">
        <v>20</v>
      </c>
      <c r="R16" s="59">
        <v>24</v>
      </c>
      <c r="S16" s="59">
        <v>44</v>
      </c>
      <c r="T16" s="60">
        <v>44723</v>
      </c>
      <c r="U16" s="61" t="s">
        <v>156</v>
      </c>
    </row>
    <row r="17" spans="1:21" ht="14.25" customHeight="1" x14ac:dyDescent="0.3">
      <c r="A17" s="55" t="s">
        <v>321</v>
      </c>
      <c r="B17" s="55" t="s">
        <v>322</v>
      </c>
      <c r="C17" s="70" t="str">
        <f>IF(G17&lt;1,"",IF(F17&lt;10.1,"E",IF(F17&lt;12.1,"D",IF(F17&lt;15.1,"Schüler",IF(F17&lt;17.1,"Jugend",IF(F17&lt;20.1,"Jun.",IF(F17&lt;35.1,"Sen.","M")))))))</f>
        <v>D</v>
      </c>
      <c r="D17" s="70">
        <f>IF(C17="E",1,IF(C17="D",2,IF(C17="Schüler",3,(IF(C17="Jugend",4,IF(C17="Jun.",5,IF(C17="Sen.",6,IF(C17="M",7,""))))))))</f>
        <v>2</v>
      </c>
      <c r="E17" s="22" t="s">
        <v>18</v>
      </c>
      <c r="F17" s="22">
        <f>$F$3-G17</f>
        <v>12</v>
      </c>
      <c r="G17" s="56">
        <v>2010</v>
      </c>
      <c r="H17" s="55" t="s">
        <v>81</v>
      </c>
      <c r="I17" s="71" t="str">
        <f>IF(C17="","",IF(C17="E",J17,IF(C17="D",K17,IF(C17="Schüler",L17,IF(C17="Jugend",M17,IF(C17="Jun.",N17,IF(C17="Sen.",O17,O17)))))))</f>
        <v>+55</v>
      </c>
      <c r="J17" s="71" t="str">
        <f>IF(P17="","",IF(P17&lt;25.01,"-25",IF(P17&lt;30.01,"-30",IF(P17&lt;35.01,"-35",IF(P17&lt;40.01,"-40",IF(P17&lt;45.01,"-45",IF(P17&lt;49.01,"-49",IF(P17&gt;49,"+49"))))))))</f>
        <v>+49</v>
      </c>
      <c r="K17" s="71" t="str">
        <f>IF(P17="","",IF(P17&lt;30.01,"-30",IF(P17&lt;35.01,"-35",IF(P17&lt;40.01,"-40",IF(P17&lt;45.01,"-45",IF(P17&lt;49.01,"-49",IF(P17&lt;55.01,"-55",IF(P17&gt;55,"+55"))))))))</f>
        <v>+55</v>
      </c>
      <c r="L17" s="71" t="str">
        <f>IF(P17="","",IF(P17&lt;35.01,"-35",IF(P17&lt;40.01,"-40",IF(P17&lt;45.01,"-45",IF(P17&lt;49.01,"-49",IF(P17&lt;55.01,"-55",IF(P17&lt;59.01,"-59",IF(P17&lt;64.01,"-64",IF(P17&lt;71.01,"-71",IF(P17&lt;76.01,"-76",IF(P17&gt;76.01,"+76")))))))))))</f>
        <v>-64</v>
      </c>
      <c r="M17" s="71" t="str">
        <f>IF(P17="","",IF(P17&lt;40.01,"-40",IF(P17&lt;45.01,"-45",IF(P17&lt;49.01,"-49",IF(P17&lt;55.01,"-55",IF(P17&lt;59.01,"-59",IF(P17&lt;64.01,"-64",IF(P17&lt;71.01,"-71",IF(P17&lt;76.01,"-76",IF(P17&lt;81.01,"-81",IF(P17&gt;81.01,"+81")))))))))))</f>
        <v>-64</v>
      </c>
      <c r="N17" s="71" t="str">
        <f>IF(P17="","",IF(P17&lt;45.01,"-45",IF(P17&lt;49.01,"-49",IF(P17&lt;55.01,"-55",IF(P17&lt;59.01,"-59",IF(P17&lt;64.01,"-64",IF(P17&lt;71.01,"-71",IF(P17&lt;76.01,"-76",IF(P17&lt;81.01,"-81",IF(P17&lt;87.01,"-87",IF(P17&gt;87.01,"+87")))))))))))</f>
        <v>-64</v>
      </c>
      <c r="O17" s="71" t="str">
        <f>IF(P17="","",IF(P17&lt;45.01,"-45",IF(P17&lt;49.01,"-49",IF(P17&lt;55.01,"-55",IF(P17&lt;59.01,"-59",IF(P17&lt;64.01,"-64",IF(P17&lt;71.01,"-71",IF(P17&lt;76.01,"-76",IF(P17&lt;81.01,"-81",IF(P17&lt;87.01,"-87",IF(P17&gt;87.01,"+87")))))))))))</f>
        <v>-64</v>
      </c>
      <c r="P17" s="57">
        <v>60.5</v>
      </c>
      <c r="Q17" s="58">
        <v>12</v>
      </c>
      <c r="R17" s="59">
        <v>15</v>
      </c>
      <c r="S17" s="59">
        <v>27</v>
      </c>
      <c r="T17" s="60">
        <v>44723</v>
      </c>
      <c r="U17" s="61" t="s">
        <v>156</v>
      </c>
    </row>
    <row r="18" spans="1:21" ht="14.25" customHeight="1" x14ac:dyDescent="0.3">
      <c r="A18" s="55" t="s">
        <v>226</v>
      </c>
      <c r="B18" s="55" t="s">
        <v>227</v>
      </c>
      <c r="C18" s="70" t="str">
        <f>IF(G18&lt;1,"",IF(F18&lt;10.1,"E",IF(F18&lt;12.1,"D",IF(F18&lt;15.1,"Schüler",IF(F18&lt;17.1,"Jugend",IF(F18&lt;20.1,"Jun.",IF(F18&lt;35.1,"Sen.","M")))))))</f>
        <v>D</v>
      </c>
      <c r="D18" s="70">
        <f>IF(C18="E",1,IF(C18="D",2,IF(C18="Schüler",3,(IF(C18="Jugend",4,IF(C18="Jun.",5,IF(C18="Sen.",6,IF(C18="M",7,""))))))))</f>
        <v>2</v>
      </c>
      <c r="E18" s="22" t="s">
        <v>18</v>
      </c>
      <c r="F18" s="22">
        <f>$F$3-G18</f>
        <v>11</v>
      </c>
      <c r="G18" s="56">
        <v>2011</v>
      </c>
      <c r="H18" s="55" t="s">
        <v>220</v>
      </c>
      <c r="I18" s="71" t="str">
        <f>IF(C18="","",IF(C18="E",J18,IF(C18="D",K18,IF(C18="Schüler",L18,IF(C18="Jugend",M18,IF(C18="Jun.",N18,IF(C18="Sen.",O18,O18)))))))</f>
        <v>-35</v>
      </c>
      <c r="J18" s="71" t="str">
        <f>IF(P18="","",IF(P18&lt;25.01,"-25",IF(P18&lt;30.01,"-30",IF(P18&lt;35.01,"-35",IF(P18&lt;40.01,"-40",IF(P18&lt;45.01,"-45",IF(P18&lt;49.01,"-49",IF(P18&gt;49,"+49"))))))))</f>
        <v>-35</v>
      </c>
      <c r="K18" s="71" t="str">
        <f>IF(P18="","",IF(P18&lt;30.01,"-30",IF(P18&lt;35.01,"-35",IF(P18&lt;40.01,"-40",IF(P18&lt;45.01,"-45",IF(P18&lt;49.01,"-49",IF(P18&lt;55.01,"-55",IF(P18&gt;55,"+55"))))))))</f>
        <v>-35</v>
      </c>
      <c r="L18" s="71" t="str">
        <f>IF(P18="","",IF(P18&lt;35.01,"-35",IF(P18&lt;40.01,"-40",IF(P18&lt;45.01,"-45",IF(P18&lt;49.01,"-49",IF(P18&lt;55.01,"-55",IF(P18&lt;59.01,"-59",IF(P18&lt;64.01,"-64",IF(P18&lt;71.01,"-71",IF(P18&lt;76.01,"-76",IF(P18&gt;76.01,"+76")))))))))))</f>
        <v>-35</v>
      </c>
      <c r="M18" s="71" t="str">
        <f>IF(P18="","",IF(P18&lt;40.01,"-40",IF(P18&lt;45.01,"-45",IF(P18&lt;49.01,"-49",IF(P18&lt;55.01,"-55",IF(P18&lt;59.01,"-59",IF(P18&lt;64.01,"-64",IF(P18&lt;71.01,"-71",IF(P18&lt;76.01,"-76",IF(P18&lt;81.01,"-81",IF(P18&gt;81.01,"+81")))))))))))</f>
        <v>-40</v>
      </c>
      <c r="N18" s="71" t="str">
        <f>IF(P18="","",IF(P18&lt;45.01,"-45",IF(P18&lt;49.01,"-49",IF(P18&lt;55.01,"-55",IF(P18&lt;59.01,"-59",IF(P18&lt;64.01,"-64",IF(P18&lt;71.01,"-71",IF(P18&lt;76.01,"-76",IF(P18&lt;81.01,"-81",IF(P18&lt;87.01,"-87",IF(P18&gt;87.01,"+87")))))))))))</f>
        <v>-45</v>
      </c>
      <c r="O18" s="71" t="str">
        <f>IF(P18="","",IF(P18&lt;45.01,"-45",IF(P18&lt;49.01,"-49",IF(P18&lt;55.01,"-55",IF(P18&lt;59.01,"-59",IF(P18&lt;64.01,"-64",IF(P18&lt;71.01,"-71",IF(P18&lt;76.01,"-76",IF(P18&lt;81.01,"-81",IF(P18&lt;87.01,"-87",IF(P18&gt;87.01,"+87")))))))))))</f>
        <v>-45</v>
      </c>
      <c r="P18" s="57">
        <v>33.5</v>
      </c>
      <c r="Q18" s="58">
        <v>26</v>
      </c>
      <c r="R18" s="59">
        <v>32</v>
      </c>
      <c r="S18" s="59">
        <v>58</v>
      </c>
      <c r="T18" s="60">
        <v>44723</v>
      </c>
      <c r="U18" s="61" t="s">
        <v>156</v>
      </c>
    </row>
    <row r="19" spans="1:21" ht="14.25" customHeight="1" x14ac:dyDescent="0.3">
      <c r="A19" s="55" t="s">
        <v>241</v>
      </c>
      <c r="B19" s="55" t="s">
        <v>242</v>
      </c>
      <c r="C19" s="70" t="str">
        <f>IF(G19&lt;1,"",IF(F19&lt;10.1,"E",IF(F19&lt;12.1,"D",IF(F19&lt;15.1,"Schüler",IF(F19&lt;17.1,"Jugend",IF(F19&lt;20.1,"Jun.",IF(F19&lt;35.1,"Sen.","M")))))))</f>
        <v>D</v>
      </c>
      <c r="D19" s="70">
        <f>IF(C19="E",1,IF(C19="D",2,IF(C19="Schüler",3,(IF(C19="Jugend",4,IF(C19="Jun.",5,IF(C19="Sen.",6,IF(C19="M",7,""))))))))</f>
        <v>2</v>
      </c>
      <c r="E19" s="22" t="s">
        <v>18</v>
      </c>
      <c r="F19" s="22">
        <f>$F$3-G19</f>
        <v>11</v>
      </c>
      <c r="G19" s="56">
        <v>2011</v>
      </c>
      <c r="H19" s="55" t="s">
        <v>245</v>
      </c>
      <c r="I19" s="71" t="str">
        <f>IF(C19="","",IF(C19="E",J19,IF(C19="D",K19,IF(C19="Schüler",L19,IF(C19="Jugend",M19,IF(C19="Jun.",N19,IF(C19="Sen.",O19,O19)))))))</f>
        <v>-35</v>
      </c>
      <c r="J19" s="71" t="str">
        <f>IF(P19="","",IF(P19&lt;25.01,"-25",IF(P19&lt;30.01,"-30",IF(P19&lt;35.01,"-35",IF(P19&lt;40.01,"-40",IF(P19&lt;45.01,"-45",IF(P19&lt;49.01,"-49",IF(P19&gt;49,"+49"))))))))</f>
        <v>-35</v>
      </c>
      <c r="K19" s="71" t="str">
        <f>IF(P19="","",IF(P19&lt;30.01,"-30",IF(P19&lt;35.01,"-35",IF(P19&lt;40.01,"-40",IF(P19&lt;45.01,"-45",IF(P19&lt;49.01,"-49",IF(P19&lt;55.01,"-55",IF(P19&gt;55,"+55"))))))))</f>
        <v>-35</v>
      </c>
      <c r="L19" s="71" t="str">
        <f>IF(P19="","",IF(P19&lt;35.01,"-35",IF(P19&lt;40.01,"-40",IF(P19&lt;45.01,"-45",IF(P19&lt;49.01,"-49",IF(P19&lt;55.01,"-55",IF(P19&lt;59.01,"-59",IF(P19&lt;64.01,"-64",IF(P19&lt;71.01,"-71",IF(P19&lt;76.01,"-76",IF(P19&gt;76.01,"+76")))))))))))</f>
        <v>-35</v>
      </c>
      <c r="M19" s="71" t="str">
        <f>IF(P19="","",IF(P19&lt;40.01,"-40",IF(P19&lt;45.01,"-45",IF(P19&lt;49.01,"-49",IF(P19&lt;55.01,"-55",IF(P19&lt;59.01,"-59",IF(P19&lt;64.01,"-64",IF(P19&lt;71.01,"-71",IF(P19&lt;76.01,"-76",IF(P19&lt;81.01,"-81",IF(P19&gt;81.01,"+81")))))))))))</f>
        <v>-40</v>
      </c>
      <c r="N19" s="71" t="str">
        <f>IF(P19="","",IF(P19&lt;45.01,"-45",IF(P19&lt;49.01,"-49",IF(P19&lt;55.01,"-55",IF(P19&lt;59.01,"-59",IF(P19&lt;64.01,"-64",IF(P19&lt;71.01,"-71",IF(P19&lt;76.01,"-76",IF(P19&lt;81.01,"-81",IF(P19&lt;87.01,"-87",IF(P19&gt;87.01,"+87")))))))))))</f>
        <v>-45</v>
      </c>
      <c r="O19" s="71" t="str">
        <f>IF(P19="","",IF(P19&lt;45.01,"-45",IF(P19&lt;49.01,"-49",IF(P19&lt;55.01,"-55",IF(P19&lt;59.01,"-59",IF(P19&lt;64.01,"-64",IF(P19&lt;71.01,"-71",IF(P19&lt;76.01,"-76",IF(P19&lt;81.01,"-81",IF(P19&lt;87.01,"-87",IF(P19&gt;87.01,"+87")))))))))))</f>
        <v>-45</v>
      </c>
      <c r="P19" s="57">
        <v>33</v>
      </c>
      <c r="Q19" s="58">
        <v>22</v>
      </c>
      <c r="R19" s="59">
        <v>30</v>
      </c>
      <c r="S19" s="59">
        <v>52</v>
      </c>
      <c r="T19" s="60">
        <v>44843</v>
      </c>
      <c r="U19" s="61" t="s">
        <v>88</v>
      </c>
    </row>
    <row r="20" spans="1:21" ht="14.25" customHeight="1" x14ac:dyDescent="0.3">
      <c r="A20" s="55" t="s">
        <v>225</v>
      </c>
      <c r="B20" s="55" t="s">
        <v>224</v>
      </c>
      <c r="C20" s="70" t="str">
        <f>IF(G20&lt;1,"",IF(F20&lt;10.1,"E",IF(F20&lt;12.1,"D",IF(F20&lt;15.1,"Schüler",IF(F20&lt;17.1,"Jugend",IF(F20&lt;20.1,"Jun.",IF(F20&lt;35.1,"Sen.","M")))))))</f>
        <v>D</v>
      </c>
      <c r="D20" s="70">
        <f>IF(C20="E",1,IF(C20="D",2,IF(C20="Schüler",3,(IF(C20="Jugend",4,IF(C20="Jun.",5,IF(C20="Sen.",6,IF(C20="M",7,""))))))))</f>
        <v>2</v>
      </c>
      <c r="E20" s="22" t="s">
        <v>18</v>
      </c>
      <c r="F20" s="22">
        <f>$F$3-G20</f>
        <v>12</v>
      </c>
      <c r="G20" s="56">
        <v>2010</v>
      </c>
      <c r="H20" s="55" t="s">
        <v>221</v>
      </c>
      <c r="I20" s="71" t="str">
        <f>IF(C20="","",IF(C20="E",J20,IF(C20="D",K20,IF(C20="Schüler",L20,IF(C20="Jugend",M20,IF(C20="Jun.",N20,IF(C20="Sen.",O20,O20)))))))</f>
        <v>-40</v>
      </c>
      <c r="J20" s="71" t="str">
        <f>IF(P20="","",IF(P20&lt;25.01,"-25",IF(P20&lt;30.01,"-30",IF(P20&lt;35.01,"-35",IF(P20&lt;40.01,"-40",IF(P20&lt;45.01,"-45",IF(P20&lt;49.01,"-49",IF(P20&gt;49,"+49"))))))))</f>
        <v>-40</v>
      </c>
      <c r="K20" s="71" t="str">
        <f>IF(P20="","",IF(P20&lt;30.01,"-30",IF(P20&lt;35.01,"-35",IF(P20&lt;40.01,"-40",IF(P20&lt;45.01,"-45",IF(P20&lt;49.01,"-49",IF(P20&lt;55.01,"-55",IF(P20&gt;55,"+55"))))))))</f>
        <v>-40</v>
      </c>
      <c r="L20" s="71" t="str">
        <f>IF(P20="","",IF(P20&lt;35.01,"-35",IF(P20&lt;40.01,"-40",IF(P20&lt;45.01,"-45",IF(P20&lt;49.01,"-49",IF(P20&lt;55.01,"-55",IF(P20&lt;59.01,"-59",IF(P20&lt;64.01,"-64",IF(P20&lt;71.01,"-71",IF(P20&lt;76.01,"-76",IF(P20&gt;76.01,"+76")))))))))))</f>
        <v>-40</v>
      </c>
      <c r="M20" s="71" t="str">
        <f>IF(P20="","",IF(P20&lt;40.01,"-40",IF(P20&lt;45.01,"-45",IF(P20&lt;49.01,"-49",IF(P20&lt;55.01,"-55",IF(P20&lt;59.01,"-59",IF(P20&lt;64.01,"-64",IF(P20&lt;71.01,"-71",IF(P20&lt;76.01,"-76",IF(P20&lt;81.01,"-81",IF(P20&gt;81.01,"+81")))))))))))</f>
        <v>-40</v>
      </c>
      <c r="N20" s="71" t="str">
        <f>IF(P20="","",IF(P20&lt;45.01,"-45",IF(P20&lt;49.01,"-49",IF(P20&lt;55.01,"-55",IF(P20&lt;59.01,"-59",IF(P20&lt;64.01,"-64",IF(P20&lt;71.01,"-71",IF(P20&lt;76.01,"-76",IF(P20&lt;81.01,"-81",IF(P20&lt;87.01,"-87",IF(P20&gt;87.01,"+87")))))))))))</f>
        <v>-45</v>
      </c>
      <c r="O20" s="71" t="str">
        <f>IF(P20="","",IF(P20&lt;45.01,"-45",IF(P20&lt;49.01,"-49",IF(P20&lt;55.01,"-55",IF(P20&lt;59.01,"-59",IF(P20&lt;64.01,"-64",IF(P20&lt;71.01,"-71",IF(P20&lt;76.01,"-76",IF(P20&lt;81.01,"-81",IF(P20&lt;87.01,"-87",IF(P20&gt;87.01,"+87")))))))))))</f>
        <v>-45</v>
      </c>
      <c r="P20" s="57">
        <v>38.799999999999997</v>
      </c>
      <c r="Q20" s="58">
        <v>14</v>
      </c>
      <c r="R20" s="59">
        <v>20</v>
      </c>
      <c r="S20" s="59">
        <v>34</v>
      </c>
      <c r="T20" s="60">
        <v>44661</v>
      </c>
      <c r="U20" s="61" t="s">
        <v>222</v>
      </c>
    </row>
    <row r="21" spans="1:21" ht="14.25" customHeight="1" x14ac:dyDescent="0.3">
      <c r="A21" s="55" t="s">
        <v>232</v>
      </c>
      <c r="B21" s="55" t="s">
        <v>233</v>
      </c>
      <c r="C21" s="70" t="str">
        <f>IF(G21&lt;1,"",IF(F21&lt;10.1,"E",IF(F21&lt;12.1,"D",IF(F21&lt;15.1,"Schüler",IF(F21&lt;17.1,"Jugend",IF(F21&lt;20.1,"Jun.",IF(F21&lt;35.1,"Sen.","M")))))))</f>
        <v>D</v>
      </c>
      <c r="D21" s="70">
        <f>IF(C21="E",1,IF(C21="D",2,IF(C21="Schüler",3,(IF(C21="Jugend",4,IF(C21="Jun.",5,IF(C21="Sen.",6,IF(C21="M",7,""))))))))</f>
        <v>2</v>
      </c>
      <c r="E21" s="22" t="s">
        <v>18</v>
      </c>
      <c r="F21" s="22">
        <f>$F$3-G21</f>
        <v>12</v>
      </c>
      <c r="G21" s="56">
        <v>2010</v>
      </c>
      <c r="H21" s="55" t="s">
        <v>243</v>
      </c>
      <c r="I21" s="71" t="str">
        <f>IF(C21="","",IF(C21="E",J21,IF(C21="D",K21,IF(C21="Schüler",L21,IF(C21="Jugend",M21,IF(C21="Jun.",N21,IF(C21="Sen.",O21,O21)))))))</f>
        <v>-45</v>
      </c>
      <c r="J21" s="71" t="str">
        <f>IF(P21="","",IF(P21&lt;25.01,"-25",IF(P21&lt;30.01,"-30",IF(P21&lt;35.01,"-35",IF(P21&lt;40.01,"-40",IF(P21&lt;45.01,"-45",IF(P21&lt;49.01,"-49",IF(P21&gt;49,"+49"))))))))</f>
        <v>-45</v>
      </c>
      <c r="K21" s="71" t="str">
        <f>IF(P21="","",IF(P21&lt;30.01,"-30",IF(P21&lt;35.01,"-35",IF(P21&lt;40.01,"-40",IF(P21&lt;45.01,"-45",IF(P21&lt;49.01,"-49",IF(P21&lt;55.01,"-55",IF(P21&gt;55,"+55"))))))))</f>
        <v>-45</v>
      </c>
      <c r="L21" s="71" t="str">
        <f>IF(P21="","",IF(P21&lt;35.01,"-35",IF(P21&lt;40.01,"-40",IF(P21&lt;45.01,"-45",IF(P21&lt;49.01,"-49",IF(P21&lt;55.01,"-55",IF(P21&lt;59.01,"-59",IF(P21&lt;64.01,"-64",IF(P21&lt;71.01,"-71",IF(P21&lt;76.01,"-76",IF(P21&gt;76.01,"+76")))))))))))</f>
        <v>-45</v>
      </c>
      <c r="M21" s="71" t="str">
        <f>IF(P21="","",IF(P21&lt;40.01,"-40",IF(P21&lt;45.01,"-45",IF(P21&lt;49.01,"-49",IF(P21&lt;55.01,"-55",IF(P21&lt;59.01,"-59",IF(P21&lt;64.01,"-64",IF(P21&lt;71.01,"-71",IF(P21&lt;76.01,"-76",IF(P21&lt;81.01,"-81",IF(P21&gt;81.01,"+81")))))))))))</f>
        <v>-45</v>
      </c>
      <c r="N21" s="71" t="str">
        <f>IF(P21="","",IF(P21&lt;45.01,"-45",IF(P21&lt;49.01,"-49",IF(P21&lt;55.01,"-55",IF(P21&lt;59.01,"-59",IF(P21&lt;64.01,"-64",IF(P21&lt;71.01,"-71",IF(P21&lt;76.01,"-76",IF(P21&lt;81.01,"-81",IF(P21&lt;87.01,"-87",IF(P21&gt;87.01,"+87")))))))))))</f>
        <v>-45</v>
      </c>
      <c r="O21" s="71" t="str">
        <f>IF(P21="","",IF(P21&lt;45.01,"-45",IF(P21&lt;49.01,"-49",IF(P21&lt;55.01,"-55",IF(P21&lt;59.01,"-59",IF(P21&lt;64.01,"-64",IF(P21&lt;71.01,"-71",IF(P21&lt;76.01,"-76",IF(P21&lt;81.01,"-81",IF(P21&lt;87.01,"-87",IF(P21&gt;87.01,"+87")))))))))))</f>
        <v>-45</v>
      </c>
      <c r="P21" s="57">
        <v>44.5</v>
      </c>
      <c r="Q21" s="58">
        <v>18</v>
      </c>
      <c r="R21" s="59">
        <v>24</v>
      </c>
      <c r="S21" s="59">
        <v>42</v>
      </c>
      <c r="T21" s="60">
        <v>44633</v>
      </c>
      <c r="U21" s="61" t="s">
        <v>131</v>
      </c>
    </row>
    <row r="22" spans="1:21" ht="14.25" customHeight="1" x14ac:dyDescent="0.3">
      <c r="A22" s="55" t="s">
        <v>348</v>
      </c>
      <c r="B22" s="55" t="s">
        <v>85</v>
      </c>
      <c r="C22" s="70" t="str">
        <f>IF(G22&lt;1,"",IF(F22&lt;10.1,"E",IF(F22&lt;12.1,"D",IF(F22&lt;15.1,"Schüler",IF(F22&lt;17.1,"Jugend",IF(F22&lt;19.1,"Jun.",IF(F22&lt;35.1,"Sen.","M")))))))</f>
        <v>D</v>
      </c>
      <c r="D22" s="70">
        <f>IF(C22="E",1,IF(C22="D",2,IF(C22="Schüler",3,(IF(C22="Jugend",4,IF(C22="Jun.",5,IF(C22="Sen.",6,IF(C22="M",7,""))))))))</f>
        <v>2</v>
      </c>
      <c r="E22" s="22" t="s">
        <v>18</v>
      </c>
      <c r="F22" s="22">
        <f>$F$3-G22</f>
        <v>11</v>
      </c>
      <c r="G22" s="56">
        <v>2011</v>
      </c>
      <c r="H22" s="55" t="s">
        <v>113</v>
      </c>
      <c r="I22" s="71" t="str">
        <f>IF(C22="","",IF(C22="E",J22,IF(C22="D",K22,IF(C22="Schüler",L22,IF(C22="Jugend",M22,IF(C22="Jun.",N22,IF(C22="Sen.",O22,O22)))))))</f>
        <v>-45</v>
      </c>
      <c r="J22" s="71" t="str">
        <f>IF(P22="","",IF(P22&lt;25.01,"-25",IF(P22&lt;30.01,"-30",IF(P22&lt;35.01,"-35",IF(P22&lt;40.01,"-40",IF(P22&lt;45.01,"-45",IF(P22&lt;49.01,"-49",IF(P22&gt;49,"+49"))))))))</f>
        <v>-45</v>
      </c>
      <c r="K22" s="71" t="str">
        <f>IF(P22="","",IF(P22&lt;30.01,"-30",IF(P22&lt;35.01,"-35",IF(P22&lt;40.01,"-40",IF(P22&lt;45.01,"-45",IF(P22&lt;49.01,"-49",IF(P22&lt;55.01,"-55",IF(P22&gt;55,"+55"))))))))</f>
        <v>-45</v>
      </c>
      <c r="L22" s="71" t="str">
        <f>IF(P22="","",IF(P22&lt;35.01,"-35",IF(P22&lt;40.01,"-40",IF(P22&lt;45.01,"-45",IF(P22&lt;49.01,"-49",IF(P22&lt;55.01,"-55",IF(P22&lt;59.01,"-59",IF(P22&lt;64.01,"-64",IF(P22&lt;71.01,"-71",IF(P22&lt;76.01,"-76",IF(P22&gt;76.01,"+76")))))))))))</f>
        <v>-45</v>
      </c>
      <c r="M22" s="71" t="str">
        <f>IF(P22="","",IF(P22&lt;40.01,"-40",IF(P22&lt;45.01,"-45",IF(P22&lt;49.01,"-49",IF(P22&lt;55.01,"-55",IF(P22&lt;59.01,"-59",IF(P22&lt;64.01,"-64",IF(P22&lt;71.01,"-71",IF(P22&lt;76.01,"-76",IF(P22&lt;81.01,"-81",IF(P22&gt;81.01,"+81")))))))))))</f>
        <v>-45</v>
      </c>
      <c r="N22" s="71" t="str">
        <f>IF(P22="","",IF(P22&lt;45.01,"-45",IF(P22&lt;49.01,"-49",IF(P22&lt;55.01,"-55",IF(P22&lt;59.01,"-59",IF(P22&lt;64.01,"-64",IF(P22&lt;71.01,"-71",IF(P22&lt;76.01,"-76",IF(P22&lt;81.01,"-81",IF(P22&lt;87.01,"-87",IF(P22&gt;87.01,"+87")))))))))))</f>
        <v>-45</v>
      </c>
      <c r="O22" s="71" t="str">
        <f>IF(P22="","",IF(P22&lt;45.01,"-45",IF(P22&lt;49.01,"-49",IF(P22&lt;55.01,"-55",IF(P22&lt;59.01,"-59",IF(P22&lt;64.01,"-64",IF(P22&lt;71.01,"-71",IF(P22&lt;76.01,"-76",IF(P22&lt;81.01,"-81",IF(P22&lt;87.01,"-87",IF(P22&gt;87.01,"+87")))))))))))</f>
        <v>-45</v>
      </c>
      <c r="P22" s="57">
        <v>41.4</v>
      </c>
      <c r="Q22" s="58">
        <v>6</v>
      </c>
      <c r="R22" s="59">
        <v>12</v>
      </c>
      <c r="S22" s="59">
        <v>18</v>
      </c>
      <c r="T22" s="60">
        <v>44871</v>
      </c>
      <c r="U22" s="61" t="s">
        <v>114</v>
      </c>
    </row>
    <row r="23" spans="1:21" ht="14.25" customHeight="1" x14ac:dyDescent="0.3">
      <c r="A23" s="55" t="s">
        <v>228</v>
      </c>
      <c r="B23" s="55" t="s">
        <v>229</v>
      </c>
      <c r="C23" s="70" t="str">
        <f>IF(G23&lt;1,"",IF(F23&lt;10.1,"E",IF(F23&lt;12.1,"D",IF(F23&lt;15.1,"Schüler",IF(F23&lt;17.1,"Jugend",IF(F23&lt;20.1,"Jun.",IF(F23&lt;35.1,"Sen.","M")))))))</f>
        <v>D</v>
      </c>
      <c r="D23" s="70">
        <f>IF(C23="E",1,IF(C23="D",2,IF(C23="Schüler",3,(IF(C23="Jugend",4,IF(C23="Jun.",5,IF(C23="Sen.",6,IF(C23="M",7,""))))))))</f>
        <v>2</v>
      </c>
      <c r="E23" s="22" t="s">
        <v>18</v>
      </c>
      <c r="F23" s="22">
        <f>$F$3-G23</f>
        <v>12</v>
      </c>
      <c r="G23" s="56">
        <v>2010</v>
      </c>
      <c r="H23" s="55" t="s">
        <v>155</v>
      </c>
      <c r="I23" s="71" t="str">
        <f>IF(C23="","",IF(C23="E",J23,IF(C23="D",K23,IF(C23="Schüler",L23,IF(C23="Jugend",M23,IF(C23="Jun.",N23,IF(C23="Sen.",O23,O23)))))))</f>
        <v>-49</v>
      </c>
      <c r="J23" s="71" t="str">
        <f>IF(P23="","",IF(P23&lt;25.01,"-25",IF(P23&lt;30.01,"-30",IF(P23&lt;35.01,"-35",IF(P23&lt;40.01,"-40",IF(P23&lt;45.01,"-45",IF(P23&lt;49.01,"-49",IF(P23&gt;49,"+49"))))))))</f>
        <v>-49</v>
      </c>
      <c r="K23" s="71" t="str">
        <f>IF(P23="","",IF(P23&lt;30.01,"-30",IF(P23&lt;35.01,"-35",IF(P23&lt;40.01,"-40",IF(P23&lt;45.01,"-45",IF(P23&lt;49.01,"-49",IF(P23&lt;55.01,"-55",IF(P23&gt;55,"+55"))))))))</f>
        <v>-49</v>
      </c>
      <c r="L23" s="71" t="str">
        <f>IF(P23="","",IF(P23&lt;35.01,"-35",IF(P23&lt;40.01,"-40",IF(P23&lt;45.01,"-45",IF(P23&lt;49.01,"-49",IF(P23&lt;55.01,"-55",IF(P23&lt;59.01,"-59",IF(P23&lt;64.01,"-64",IF(P23&lt;71.01,"-71",IF(P23&lt;76.01,"-76",IF(P23&gt;76.01,"+76")))))))))))</f>
        <v>-49</v>
      </c>
      <c r="M23" s="71" t="str">
        <f>IF(P23="","",IF(P23&lt;40.01,"-40",IF(P23&lt;45.01,"-45",IF(P23&lt;49.01,"-49",IF(P23&lt;55.01,"-55",IF(P23&lt;59.01,"-59",IF(P23&lt;64.01,"-64",IF(P23&lt;71.01,"-71",IF(P23&lt;76.01,"-76",IF(P23&lt;81.01,"-81",IF(P23&gt;81.01,"+81")))))))))))</f>
        <v>-49</v>
      </c>
      <c r="N23" s="71" t="str">
        <f>IF(P23="","",IF(P23&lt;45.01,"-45",IF(P23&lt;49.01,"-49",IF(P23&lt;55.01,"-55",IF(P23&lt;59.01,"-59",IF(P23&lt;64.01,"-64",IF(P23&lt;71.01,"-71",IF(P23&lt;76.01,"-76",IF(P23&lt;81.01,"-81",IF(P23&lt;87.01,"-87",IF(P23&gt;87.01,"+87")))))))))))</f>
        <v>-49</v>
      </c>
      <c r="O23" s="71" t="str">
        <f>IF(P23="","",IF(P23&lt;45.01,"-45",IF(P23&lt;49.01,"-49",IF(P23&lt;55.01,"-55",IF(P23&lt;59.01,"-59",IF(P23&lt;64.01,"-64",IF(P23&lt;71.01,"-71",IF(P23&lt;76.01,"-76",IF(P23&lt;81.01,"-81",IF(P23&lt;87.01,"-87",IF(P23&gt;87.01,"+87")))))))))))</f>
        <v>-49</v>
      </c>
      <c r="P23" s="57">
        <v>48.3</v>
      </c>
      <c r="Q23" s="58">
        <v>26</v>
      </c>
      <c r="R23" s="59">
        <v>31</v>
      </c>
      <c r="S23" s="59">
        <v>57</v>
      </c>
      <c r="T23" s="60">
        <v>44723</v>
      </c>
      <c r="U23" s="61" t="s">
        <v>156</v>
      </c>
    </row>
    <row r="24" spans="1:21" ht="14.25" customHeight="1" x14ac:dyDescent="0.3">
      <c r="A24" s="55" t="s">
        <v>236</v>
      </c>
      <c r="B24" s="55" t="s">
        <v>237</v>
      </c>
      <c r="C24" s="70" t="str">
        <f>IF(G24&lt;1,"",IF(F24&lt;10.1,"E",IF(F24&lt;12.1,"D",IF(F24&lt;15.1,"Schüler",IF(F24&lt;17.1,"Jugend",IF(F24&lt;20.1,"Jun.",IF(F24&lt;35.1,"Sen.","M")))))))</f>
        <v>D</v>
      </c>
      <c r="D24" s="70">
        <f>IF(C24="E",1,IF(C24="D",2,IF(C24="Schüler",3,(IF(C24="Jugend",4,IF(C24="Jun.",5,IF(C24="Sen.",6,IF(C24="M",7,""))))))))</f>
        <v>2</v>
      </c>
      <c r="E24" s="22" t="s">
        <v>18</v>
      </c>
      <c r="F24" s="22">
        <f>$F$3-G24</f>
        <v>12</v>
      </c>
      <c r="G24" s="56">
        <v>2010</v>
      </c>
      <c r="H24" s="55" t="s">
        <v>244</v>
      </c>
      <c r="I24" s="71" t="str">
        <f>IF(C24="","",IF(C24="E",J24,IF(C24="D",K24,IF(C24="Schüler",L24,IF(C24="Jugend",M24,IF(C24="Jun.",N24,IF(C24="Sen.",O24,O24)))))))</f>
        <v>-49</v>
      </c>
      <c r="J24" s="71" t="str">
        <f>IF(P24="","",IF(P24&lt;25.01,"-25",IF(P24&lt;30.01,"-30",IF(P24&lt;35.01,"-35",IF(P24&lt;40.01,"-40",IF(P24&lt;45.01,"-45",IF(P24&lt;49.01,"-49",IF(P24&gt;49,"+49"))))))))</f>
        <v>-49</v>
      </c>
      <c r="K24" s="71" t="str">
        <f>IF(P24="","",IF(P24&lt;30.01,"-30",IF(P24&lt;35.01,"-35",IF(P24&lt;40.01,"-40",IF(P24&lt;45.01,"-45",IF(P24&lt;49.01,"-49",IF(P24&lt;55.01,"-55",IF(P24&gt;55,"+55"))))))))</f>
        <v>-49</v>
      </c>
      <c r="L24" s="71" t="str">
        <f>IF(P24="","",IF(P24&lt;35.01,"-35",IF(P24&lt;40.01,"-40",IF(P24&lt;45.01,"-45",IF(P24&lt;49.01,"-49",IF(P24&lt;55.01,"-55",IF(P24&lt;59.01,"-59",IF(P24&lt;64.01,"-64",IF(P24&lt;71.01,"-71",IF(P24&lt;76.01,"-76",IF(P24&gt;76.01,"+76")))))))))))</f>
        <v>-49</v>
      </c>
      <c r="M24" s="71" t="str">
        <f>IF(P24="","",IF(P24&lt;40.01,"-40",IF(P24&lt;45.01,"-45",IF(P24&lt;49.01,"-49",IF(P24&lt;55.01,"-55",IF(P24&lt;59.01,"-59",IF(P24&lt;64.01,"-64",IF(P24&lt;71.01,"-71",IF(P24&lt;76.01,"-76",IF(P24&lt;81.01,"-81",IF(P24&gt;81.01,"+81")))))))))))</f>
        <v>-49</v>
      </c>
      <c r="N24" s="71" t="str">
        <f>IF(P24="","",IF(P24&lt;45.01,"-45",IF(P24&lt;49.01,"-49",IF(P24&lt;55.01,"-55",IF(P24&lt;59.01,"-59",IF(P24&lt;64.01,"-64",IF(P24&lt;71.01,"-71",IF(P24&lt;76.01,"-76",IF(P24&lt;81.01,"-81",IF(P24&lt;87.01,"-87",IF(P24&gt;87.01,"+87")))))))))))</f>
        <v>-49</v>
      </c>
      <c r="O24" s="71" t="str">
        <f>IF(P24="","",IF(P24&lt;45.01,"-45",IF(P24&lt;49.01,"-49",IF(P24&lt;55.01,"-55",IF(P24&lt;59.01,"-59",IF(P24&lt;64.01,"-64",IF(P24&lt;71.01,"-71",IF(P24&lt;76.01,"-76",IF(P24&lt;81.01,"-81",IF(P24&lt;87.01,"-87",IF(P24&gt;87.01,"+87")))))))))))</f>
        <v>-49</v>
      </c>
      <c r="P24" s="57">
        <v>45.9</v>
      </c>
      <c r="Q24" s="58">
        <v>20</v>
      </c>
      <c r="R24" s="59">
        <v>25</v>
      </c>
      <c r="S24" s="59">
        <v>45</v>
      </c>
      <c r="T24" s="60">
        <v>44723</v>
      </c>
      <c r="U24" s="61" t="s">
        <v>156</v>
      </c>
    </row>
    <row r="25" spans="1:21" ht="14.25" customHeight="1" x14ac:dyDescent="0.3">
      <c r="A25" s="55" t="s">
        <v>234</v>
      </c>
      <c r="B25" s="55" t="s">
        <v>235</v>
      </c>
      <c r="C25" s="70" t="str">
        <f>IF(G25&lt;1,"",IF(F25&lt;10.1,"E",IF(F25&lt;12.1,"D",IF(F25&lt;15.1,"Schüler",IF(F25&lt;17.1,"Jugend",IF(F25&lt;20.1,"Jun.",IF(F25&lt;35.1,"Sen.","M")))))))</f>
        <v>D</v>
      </c>
      <c r="D25" s="70">
        <f>IF(C25="E",1,IF(C25="D",2,IF(C25="Schüler",3,(IF(C25="Jugend",4,IF(C25="Jun.",5,IF(C25="Sen.",6,IF(C25="M",7,""))))))))</f>
        <v>2</v>
      </c>
      <c r="E25" s="22" t="s">
        <v>18</v>
      </c>
      <c r="F25" s="22">
        <f>$F$3-G25</f>
        <v>12</v>
      </c>
      <c r="G25" s="56">
        <v>2010</v>
      </c>
      <c r="H25" s="55" t="s">
        <v>244</v>
      </c>
      <c r="I25" s="71" t="str">
        <f>IF(C25="","",IF(C25="E",J25,IF(C25="D",K25,IF(C25="Schüler",L25,IF(C25="Jugend",M25,IF(C25="Jun.",N25,IF(C25="Sen.",O25,O25)))))))</f>
        <v>-49</v>
      </c>
      <c r="J25" s="71" t="str">
        <f>IF(P25="","",IF(P25&lt;25.01,"-25",IF(P25&lt;30.01,"-30",IF(P25&lt;35.01,"-35",IF(P25&lt;40.01,"-40",IF(P25&lt;45.01,"-45",IF(P25&lt;49.01,"-49",IF(P25&gt;49,"+49"))))))))</f>
        <v>-49</v>
      </c>
      <c r="K25" s="71" t="str">
        <f>IF(P25="","",IF(P25&lt;30.01,"-30",IF(P25&lt;35.01,"-35",IF(P25&lt;40.01,"-40",IF(P25&lt;45.01,"-45",IF(P25&lt;49.01,"-49",IF(P25&lt;55.01,"-55",IF(P25&gt;55,"+55"))))))))</f>
        <v>-49</v>
      </c>
      <c r="L25" s="71" t="str">
        <f>IF(P25="","",IF(P25&lt;35.01,"-35",IF(P25&lt;40.01,"-40",IF(P25&lt;45.01,"-45",IF(P25&lt;49.01,"-49",IF(P25&lt;55.01,"-55",IF(P25&lt;59.01,"-59",IF(P25&lt;64.01,"-64",IF(P25&lt;71.01,"-71",IF(P25&lt;76.01,"-76",IF(P25&gt;76.01,"+76")))))))))))</f>
        <v>-49</v>
      </c>
      <c r="M25" s="71" t="str">
        <f>IF(P25="","",IF(P25&lt;40.01,"-40",IF(P25&lt;45.01,"-45",IF(P25&lt;49.01,"-49",IF(P25&lt;55.01,"-55",IF(P25&lt;59.01,"-59",IF(P25&lt;64.01,"-64",IF(P25&lt;71.01,"-71",IF(P25&lt;76.01,"-76",IF(P25&lt;81.01,"-81",IF(P25&gt;81.01,"+81")))))))))))</f>
        <v>-49</v>
      </c>
      <c r="N25" s="71" t="str">
        <f>IF(P25="","",IF(P25&lt;45.01,"-45",IF(P25&lt;49.01,"-49",IF(P25&lt;55.01,"-55",IF(P25&lt;59.01,"-59",IF(P25&lt;64.01,"-64",IF(P25&lt;71.01,"-71",IF(P25&lt;76.01,"-76",IF(P25&lt;81.01,"-81",IF(P25&lt;87.01,"-87",IF(P25&gt;87.01,"+87")))))))))))</f>
        <v>-49</v>
      </c>
      <c r="O25" s="71" t="str">
        <f>IF(P25="","",IF(P25&lt;45.01,"-45",IF(P25&lt;49.01,"-49",IF(P25&lt;55.01,"-55",IF(P25&lt;59.01,"-59",IF(P25&lt;64.01,"-64",IF(P25&lt;71.01,"-71",IF(P25&lt;76.01,"-76",IF(P25&lt;81.01,"-81",IF(P25&lt;87.01,"-87",IF(P25&gt;87.01,"+87")))))))))))</f>
        <v>-49</v>
      </c>
      <c r="P25" s="57">
        <v>46</v>
      </c>
      <c r="Q25" s="58">
        <v>17</v>
      </c>
      <c r="R25" s="59">
        <v>18</v>
      </c>
      <c r="S25" s="59">
        <v>35</v>
      </c>
      <c r="T25" s="60">
        <v>44871</v>
      </c>
      <c r="U25" s="61" t="s">
        <v>114</v>
      </c>
    </row>
    <row r="26" spans="1:21" ht="14.25" customHeight="1" x14ac:dyDescent="0.3">
      <c r="A26" s="55" t="s">
        <v>228</v>
      </c>
      <c r="B26" s="55" t="s">
        <v>229</v>
      </c>
      <c r="C26" s="70" t="str">
        <f>IF(G26&lt;1,"",IF(F26&lt;10.1,"E",IF(F26&lt;12.1,"D",IF(F26&lt;15.1,"Schüler",IF(F26&lt;17.1,"Jugend",IF(F26&lt;20.1,"Jun.",IF(F26&lt;35.1,"Sen.","M")))))))</f>
        <v>D</v>
      </c>
      <c r="D26" s="70">
        <f>IF(C26="E",1,IF(C26="D",2,IF(C26="Schüler",3,(IF(C26="Jugend",4,IF(C26="Jun.",5,IF(C26="Sen.",6,IF(C26="M",7,""))))))))</f>
        <v>2</v>
      </c>
      <c r="E26" s="22" t="s">
        <v>18</v>
      </c>
      <c r="F26" s="22">
        <f>$F$3-G26</f>
        <v>12</v>
      </c>
      <c r="G26" s="56">
        <v>2010</v>
      </c>
      <c r="H26" s="55" t="s">
        <v>220</v>
      </c>
      <c r="I26" s="71" t="str">
        <f>IF(C26="","",IF(C26="E",J26,IF(C26="D",K26,IF(C26="Schüler",L26,IF(C26="Jugend",M26,IF(C26="Jun.",N26,IF(C26="Sen.",O26,O26)))))))</f>
        <v>-55</v>
      </c>
      <c r="J26" s="71" t="str">
        <f>IF(P26="","",IF(P26&lt;25.01,"-25",IF(P26&lt;30.01,"-30",IF(P26&lt;35.01,"-35",IF(P26&lt;40.01,"-40",IF(P26&lt;45.01,"-45",IF(P26&lt;49.01,"-49",IF(P26&gt;49,"+49"))))))))</f>
        <v>+49</v>
      </c>
      <c r="K26" s="71" t="str">
        <f>IF(P26="","",IF(P26&lt;30.01,"-30",IF(P26&lt;35.01,"-35",IF(P26&lt;40.01,"-40",IF(P26&lt;45.01,"-45",IF(P26&lt;49.01,"-49",IF(P26&lt;55.01,"-55",IF(P26&gt;55,"+55"))))))))</f>
        <v>-55</v>
      </c>
      <c r="L26" s="71" t="str">
        <f>IF(P26="","",IF(P26&lt;35.01,"-35",IF(P26&lt;40.01,"-40",IF(P26&lt;45.01,"-45",IF(P26&lt;49.01,"-49",IF(P26&lt;55.01,"-55",IF(P26&lt;59.01,"-59",IF(P26&lt;64.01,"-64",IF(P26&lt;71.01,"-71",IF(P26&lt;76.01,"-76",IF(P26&gt;76.01,"+76")))))))))))</f>
        <v>-55</v>
      </c>
      <c r="M26" s="71" t="str">
        <f>IF(P26="","",IF(P26&lt;40.01,"-40",IF(P26&lt;45.01,"-45",IF(P26&lt;49.01,"-49",IF(P26&lt;55.01,"-55",IF(P26&lt;59.01,"-59",IF(P26&lt;64.01,"-64",IF(P26&lt;71.01,"-71",IF(P26&lt;76.01,"-76",IF(P26&lt;81.01,"-81",IF(P26&gt;81.01,"+81")))))))))))</f>
        <v>-55</v>
      </c>
      <c r="N26" s="71" t="str">
        <f>IF(P26="","",IF(P26&lt;45.01,"-45",IF(P26&lt;49.01,"-49",IF(P26&lt;55.01,"-55",IF(P26&lt;59.01,"-59",IF(P26&lt;64.01,"-64",IF(P26&lt;71.01,"-71",IF(P26&lt;76.01,"-76",IF(P26&lt;81.01,"-81",IF(P26&lt;87.01,"-87",IF(P26&gt;87.01,"+87")))))))))))</f>
        <v>-55</v>
      </c>
      <c r="O26" s="71" t="str">
        <f>IF(P26="","",IF(P26&lt;45.01,"-45",IF(P26&lt;49.01,"-49",IF(P26&lt;55.01,"-55",IF(P26&lt;59.01,"-59",IF(P26&lt;64.01,"-64",IF(P26&lt;71.01,"-71",IF(P26&lt;76.01,"-76",IF(P26&lt;81.01,"-81",IF(P26&lt;87.01,"-87",IF(P26&gt;87.01,"+87")))))))))))</f>
        <v>-55</v>
      </c>
      <c r="P26" s="57">
        <v>49.5</v>
      </c>
      <c r="Q26" s="58">
        <v>27</v>
      </c>
      <c r="R26" s="59">
        <v>33</v>
      </c>
      <c r="S26" s="59">
        <v>60</v>
      </c>
      <c r="T26" s="60">
        <v>44702</v>
      </c>
      <c r="U26" s="61" t="s">
        <v>314</v>
      </c>
    </row>
    <row r="27" spans="1:21" ht="14.25" customHeight="1" x14ac:dyDescent="0.3">
      <c r="A27" s="55" t="s">
        <v>239</v>
      </c>
      <c r="B27" s="55" t="s">
        <v>240</v>
      </c>
      <c r="C27" s="70" t="str">
        <f>IF(G27&lt;1,"",IF(F27&lt;10.1,"E",IF(F27&lt;12.1,"D",IF(F27&lt;15.1,"Schüler",IF(F27&lt;17.1,"Jugend",IF(F27&lt;20.1,"Jun.",IF(F27&lt;35.1,"Sen.","M")))))))</f>
        <v>D</v>
      </c>
      <c r="D27" s="70">
        <f>IF(C27="E",1,IF(C27="D",2,IF(C27="Schüler",3,(IF(C27="Jugend",4,IF(C27="Jun.",5,IF(C27="Sen.",6,IF(C27="M",7,""))))))))</f>
        <v>2</v>
      </c>
      <c r="E27" s="22" t="s">
        <v>18</v>
      </c>
      <c r="F27" s="22">
        <f>$F$3-G27</f>
        <v>12</v>
      </c>
      <c r="G27" s="56">
        <v>2010</v>
      </c>
      <c r="H27" s="55" t="s">
        <v>244</v>
      </c>
      <c r="I27" s="71" t="str">
        <f>IF(C27="","",IF(C27="E",J27,IF(C27="D",K27,IF(C27="Schüler",L27,IF(C27="Jugend",M27,IF(C27="Jun.",N27,IF(C27="Sen.",O27,O27)))))))</f>
        <v>-55</v>
      </c>
      <c r="J27" s="71" t="str">
        <f>IF(P27="","",IF(P27&lt;25.01,"-25",IF(P27&lt;30.01,"-30",IF(P27&lt;35.01,"-35",IF(P27&lt;40.01,"-40",IF(P27&lt;45.01,"-45",IF(P27&lt;49.01,"-49",IF(P27&gt;49,"+49"))))))))</f>
        <v>+49</v>
      </c>
      <c r="K27" s="71" t="str">
        <f>IF(P27="","",IF(P27&lt;30.01,"-30",IF(P27&lt;35.01,"-35",IF(P27&lt;40.01,"-40",IF(P27&lt;45.01,"-45",IF(P27&lt;49.01,"-49",IF(P27&lt;55.01,"-55",IF(P27&gt;55,"+55"))))))))</f>
        <v>-55</v>
      </c>
      <c r="L27" s="71" t="str">
        <f>IF(P27="","",IF(P27&lt;35.01,"-35",IF(P27&lt;40.01,"-40",IF(P27&lt;45.01,"-45",IF(P27&lt;49.01,"-49",IF(P27&lt;55.01,"-55",IF(P27&lt;59.01,"-59",IF(P27&lt;64.01,"-64",IF(P27&lt;71.01,"-71",IF(P27&lt;76.01,"-76",IF(P27&gt;76.01,"+76")))))))))))</f>
        <v>-55</v>
      </c>
      <c r="M27" s="71" t="str">
        <f>IF(P27="","",IF(P27&lt;40.01,"-40",IF(P27&lt;45.01,"-45",IF(P27&lt;49.01,"-49",IF(P27&lt;55.01,"-55",IF(P27&lt;59.01,"-59",IF(P27&lt;64.01,"-64",IF(P27&lt;71.01,"-71",IF(P27&lt;76.01,"-76",IF(P27&lt;81.01,"-81",IF(P27&gt;81.01,"+81")))))))))))</f>
        <v>-55</v>
      </c>
      <c r="N27" s="71" t="str">
        <f>IF(P27="","",IF(P27&lt;45.01,"-45",IF(P27&lt;49.01,"-49",IF(P27&lt;55.01,"-55",IF(P27&lt;59.01,"-59",IF(P27&lt;64.01,"-64",IF(P27&lt;71.01,"-71",IF(P27&lt;76.01,"-76",IF(P27&lt;81.01,"-81",IF(P27&lt;87.01,"-87",IF(P27&gt;87.01,"+87")))))))))))</f>
        <v>-55</v>
      </c>
      <c r="O27" s="71" t="str">
        <f>IF(P27="","",IF(P27&lt;45.01,"-45",IF(P27&lt;49.01,"-49",IF(P27&lt;55.01,"-55",IF(P27&lt;59.01,"-59",IF(P27&lt;64.01,"-64",IF(P27&lt;71.01,"-71",IF(P27&lt;76.01,"-76",IF(P27&lt;81.01,"-81",IF(P27&lt;87.01,"-87",IF(P27&gt;87.01,"+87")))))))))))</f>
        <v>-55</v>
      </c>
      <c r="P27" s="57">
        <v>50.8</v>
      </c>
      <c r="Q27" s="58">
        <v>20</v>
      </c>
      <c r="R27" s="59">
        <v>25</v>
      </c>
      <c r="S27" s="59">
        <v>45</v>
      </c>
      <c r="T27" s="60">
        <v>44723</v>
      </c>
      <c r="U27" s="61" t="s">
        <v>156</v>
      </c>
    </row>
    <row r="28" spans="1:21" ht="14.25" customHeight="1" x14ac:dyDescent="0.3">
      <c r="A28" s="55" t="s">
        <v>246</v>
      </c>
      <c r="B28" s="55" t="s">
        <v>112</v>
      </c>
      <c r="C28" s="70" t="str">
        <f>IF(G28&lt;1,"",IF(F28&lt;10.1,"E",IF(F28&lt;12.1,"D",IF(F28&lt;15.1,"Schüler",IF(F28&lt;17.1,"Jugend",IF(F28&lt;20.1,"Jun.",IF(F28&lt;35.1,"Sen.","M")))))))</f>
        <v>Schüler</v>
      </c>
      <c r="D28" s="70">
        <f>IF(C28="E",1,IF(C28="D",2,IF(C28="Schüler",3,(IF(C28="Jugend",4,IF(C28="Jun.",5,IF(C28="Sen.",6,IF(C28="M",7,""))))))))</f>
        <v>3</v>
      </c>
      <c r="E28" s="22" t="s">
        <v>18</v>
      </c>
      <c r="F28" s="22">
        <f>$F$3-G28</f>
        <v>13</v>
      </c>
      <c r="G28" s="56">
        <v>2009</v>
      </c>
      <c r="H28" s="55" t="s">
        <v>221</v>
      </c>
      <c r="I28" s="71" t="str">
        <f>IF(C28="","",IF(C28="E",J28,IF(C28="D",K28,IF(C28="Schüler",L28,IF(C28="Jugend",M28,IF(C28="Jun.",N28,IF(C28="Sen.",O28,O28)))))))</f>
        <v>-45</v>
      </c>
      <c r="J28" s="71" t="str">
        <f>IF(P28="","",IF(P28&lt;25.01,"-25",IF(P28&lt;30.01,"-30",IF(P28&lt;35.01,"-35",IF(P28&lt;40.01,"-40",IF(P28&lt;45.01,"-45",IF(P28&lt;49.01,"-49",IF(P28&gt;49,"+49"))))))))</f>
        <v>-45</v>
      </c>
      <c r="K28" s="71" t="str">
        <f>IF(P28="","",IF(P28&lt;30.01,"-30",IF(P28&lt;35.01,"-35",IF(P28&lt;40.01,"-40",IF(P28&lt;45.01,"-45",IF(P28&lt;49.01,"-49",IF(P28&lt;55.01,"-55",IF(P28&gt;55,"+55"))))))))</f>
        <v>-45</v>
      </c>
      <c r="L28" s="71" t="str">
        <f>IF(P28="","",IF(P28&lt;35.01,"-35",IF(P28&lt;40.01,"-40",IF(P28&lt;45.01,"-45",IF(P28&lt;49.01,"-49",IF(P28&lt;55.01,"-55",IF(P28&lt;59.01,"-59",IF(P28&lt;64.01,"-64",IF(P28&lt;71.01,"-71",IF(P28&lt;76.01,"-76",IF(P28&gt;76.01,"+76")))))))))))</f>
        <v>-45</v>
      </c>
      <c r="M28" s="71" t="str">
        <f>IF(P28="","",IF(P28&lt;40.01,"-40",IF(P28&lt;45.01,"-45",IF(P28&lt;49.01,"-49",IF(P28&lt;55.01,"-55",IF(P28&lt;59.01,"-59",IF(P28&lt;64.01,"-64",IF(P28&lt;71.01,"-71",IF(P28&lt;76.01,"-76",IF(P28&lt;81.01,"-81",IF(P28&gt;81.01,"+81")))))))))))</f>
        <v>-45</v>
      </c>
      <c r="N28" s="71" t="str">
        <f>IF(P28="","",IF(P28&lt;45.01,"-45",IF(P28&lt;49.01,"-49",IF(P28&lt;55.01,"-55",IF(P28&lt;59.01,"-59",IF(P28&lt;64.01,"-64",IF(P28&lt;71.01,"-71",IF(P28&lt;76.01,"-76",IF(P28&lt;81.01,"-81",IF(P28&lt;87.01,"-87",IF(P28&gt;87.01,"+87")))))))))))</f>
        <v>-45</v>
      </c>
      <c r="O28" s="71" t="str">
        <f>IF(P28="","",IF(P28&lt;45.01,"-45",IF(P28&lt;49.01,"-49",IF(P28&lt;55.01,"-55",IF(P28&lt;59.01,"-59",IF(P28&lt;64.01,"-64",IF(P28&lt;71.01,"-71",IF(P28&lt;76.01,"-76",IF(P28&lt;81.01,"-81",IF(P28&lt;87.01,"-87",IF(P28&gt;87.01,"+87")))))))))))</f>
        <v>-45</v>
      </c>
      <c r="P28" s="57">
        <v>44.1</v>
      </c>
      <c r="Q28" s="58">
        <v>23</v>
      </c>
      <c r="R28" s="59">
        <v>30</v>
      </c>
      <c r="S28" s="59">
        <v>53</v>
      </c>
      <c r="T28" s="60">
        <v>44702</v>
      </c>
      <c r="U28" s="61" t="s">
        <v>314</v>
      </c>
    </row>
    <row r="29" spans="1:21" x14ac:dyDescent="0.3">
      <c r="A29" s="55" t="s">
        <v>260</v>
      </c>
      <c r="B29" s="55" t="s">
        <v>196</v>
      </c>
      <c r="C29" s="70" t="str">
        <f>IF(G29&lt;1,"",IF(F29&lt;10.1,"E",IF(F29&lt;12.1,"D",IF(F29&lt;15.1,"Schüler",IF(F29&lt;17.1,"Jugend",IF(F29&lt;20.1,"Jun.",IF(F29&lt;35.1,"Sen.","M")))))))</f>
        <v>Schüler</v>
      </c>
      <c r="D29" s="70">
        <f>IF(C29="E",1,IF(C29="D",2,IF(C29="Schüler",3,(IF(C29="Jugend",4,IF(C29="Jun.",5,IF(C29="Sen.",6,IF(C29="M",7,""))))))))</f>
        <v>3</v>
      </c>
      <c r="E29" s="22" t="s">
        <v>18</v>
      </c>
      <c r="F29" s="22">
        <f>$F$3-G29</f>
        <v>14</v>
      </c>
      <c r="G29" s="56">
        <v>2008</v>
      </c>
      <c r="H29" s="55" t="s">
        <v>155</v>
      </c>
      <c r="I29" s="71" t="str">
        <f>IF(C29="","",IF(C29="E",J29,IF(C29="D",K29,IF(C29="Schüler",L29,IF(C29="Jugend",M29,IF(C29="Jun.",N29,IF(C29="Sen.",O29,O29)))))))</f>
        <v>-49</v>
      </c>
      <c r="J29" s="71" t="str">
        <f>IF(P29="","",IF(P29&lt;25.01,"-25",IF(P29&lt;30.01,"-30",IF(P29&lt;35.01,"-35",IF(P29&lt;40.01,"-40",IF(P29&lt;45.01,"-45",IF(P29&lt;49.01,"-49",IF(P29&gt;49,"+49"))))))))</f>
        <v>-49</v>
      </c>
      <c r="K29" s="71" t="str">
        <f>IF(P29="","",IF(P29&lt;30.01,"-30",IF(P29&lt;35.01,"-35",IF(P29&lt;40.01,"-40",IF(P29&lt;45.01,"-45",IF(P29&lt;49.01,"-49",IF(P29&lt;55.01,"-55",IF(P29&gt;55,"+55"))))))))</f>
        <v>-49</v>
      </c>
      <c r="L29" s="71" t="str">
        <f>IF(P29="","",IF(P29&lt;35.01,"-35",IF(P29&lt;40.01,"-40",IF(P29&lt;45.01,"-45",IF(P29&lt;49.01,"-49",IF(P29&lt;55.01,"-55",IF(P29&lt;59.01,"-59",IF(P29&lt;64.01,"-64",IF(P29&lt;71.01,"-71",IF(P29&lt;76.01,"-76",IF(P29&gt;76.01,"+76")))))))))))</f>
        <v>-49</v>
      </c>
      <c r="M29" s="71" t="str">
        <f>IF(P29="","",IF(P29&lt;40.01,"-40",IF(P29&lt;45.01,"-45",IF(P29&lt;49.01,"-49",IF(P29&lt;55.01,"-55",IF(P29&lt;59.01,"-59",IF(P29&lt;64.01,"-64",IF(P29&lt;71.01,"-71",IF(P29&lt;76.01,"-76",IF(P29&lt;81.01,"-81",IF(P29&gt;81.01,"+81")))))))))))</f>
        <v>-49</v>
      </c>
      <c r="N29" s="71" t="str">
        <f>IF(P29="","",IF(P29&lt;45.01,"-45",IF(P29&lt;49.01,"-49",IF(P29&lt;55.01,"-55",IF(P29&lt;59.01,"-59",IF(P29&lt;64.01,"-64",IF(P29&lt;71.01,"-71",IF(P29&lt;76.01,"-76",IF(P29&lt;81.01,"-81",IF(P29&lt;87.01,"-87",IF(P29&gt;87.01,"+87")))))))))))</f>
        <v>-49</v>
      </c>
      <c r="O29" s="71" t="str">
        <f>IF(P29="","",IF(P29&lt;45.01,"-45",IF(P29&lt;49.01,"-49",IF(P29&lt;55.01,"-55",IF(P29&lt;59.01,"-59",IF(P29&lt;64.01,"-64",IF(P29&lt;71.01,"-71",IF(P29&lt;76.01,"-76",IF(P29&lt;81.01,"-81",IF(P29&lt;87.01,"-87",IF(P29&gt;87.01,"+87")))))))))))</f>
        <v>-49</v>
      </c>
      <c r="P29" s="57">
        <v>49</v>
      </c>
      <c r="Q29" s="58">
        <v>20</v>
      </c>
      <c r="R29" s="59">
        <v>24</v>
      </c>
      <c r="S29" s="59">
        <v>44</v>
      </c>
      <c r="T29" s="60">
        <v>44723</v>
      </c>
      <c r="U29" s="61" t="s">
        <v>156</v>
      </c>
    </row>
    <row r="30" spans="1:21" ht="14.25" customHeight="1" x14ac:dyDescent="0.3">
      <c r="A30" s="55" t="s">
        <v>263</v>
      </c>
      <c r="B30" s="55" t="s">
        <v>339</v>
      </c>
      <c r="C30" s="70" t="str">
        <f>IF(G30&lt;1,"",IF(F30&lt;10.1,"E",IF(F30&lt;12.1,"D",IF(F30&lt;15.1,"Schüler",IF(F30&lt;17.1,"Jugend",IF(F30&lt;20.1,"Jun.",IF(F30&lt;35.1,"Sen.","M")))))))</f>
        <v>Schüler</v>
      </c>
      <c r="D30" s="70">
        <f>IF(C30="E",1,IF(C30="D",2,IF(C30="Schüler",3,(IF(C30="Jugend",4,IF(C30="Jun.",5,IF(C30="Sen.",6,IF(C30="M",7,""))))))))</f>
        <v>3</v>
      </c>
      <c r="E30" s="22" t="s">
        <v>18</v>
      </c>
      <c r="F30" s="22">
        <f>$F$3-G30</f>
        <v>15</v>
      </c>
      <c r="G30" s="56">
        <v>2007</v>
      </c>
      <c r="H30" s="55" t="s">
        <v>56</v>
      </c>
      <c r="I30" s="71" t="str">
        <f>IF(C30="","",IF(C30="E",J30,IF(C30="D",K30,IF(C30="Schüler",L30,IF(C30="Jugend",M30,IF(C30="Jun.",N30,IF(C30="Sen.",O30,O30)))))))</f>
        <v>-55</v>
      </c>
      <c r="J30" s="71" t="str">
        <f>IF(P30="","",IF(P30&lt;25.01,"-25",IF(P30&lt;30.01,"-30",IF(P30&lt;35.01,"-35",IF(P30&lt;40.01,"-40",IF(P30&lt;45.01,"-45",IF(P30&lt;49.01,"-49",IF(P30&gt;49,"+49"))))))))</f>
        <v>+49</v>
      </c>
      <c r="K30" s="71" t="str">
        <f>IF(P30="","",IF(P30&lt;30.01,"-30",IF(P30&lt;35.01,"-35",IF(P30&lt;40.01,"-40",IF(P30&lt;45.01,"-45",IF(P30&lt;49.01,"-49",IF(P30&lt;55.01,"-55",IF(P30&gt;55,"+55"))))))))</f>
        <v>-55</v>
      </c>
      <c r="L30" s="71" t="str">
        <f>IF(P30="","",IF(P30&lt;35.01,"-35",IF(P30&lt;40.01,"-40",IF(P30&lt;45.01,"-45",IF(P30&lt;49.01,"-49",IF(P30&lt;55.01,"-55",IF(P30&lt;59.01,"-59",IF(P30&lt;64.01,"-64",IF(P30&lt;71.01,"-71",IF(P30&lt;76.01,"-76",IF(P30&gt;76.01,"+76")))))))))))</f>
        <v>-55</v>
      </c>
      <c r="M30" s="71" t="str">
        <f>IF(P30="","",IF(P30&lt;40.01,"-40",IF(P30&lt;45.01,"-45",IF(P30&lt;49.01,"-49",IF(P30&lt;55.01,"-55",IF(P30&lt;59.01,"-59",IF(P30&lt;64.01,"-64",IF(P30&lt;71.01,"-71",IF(P30&lt;76.01,"-76",IF(P30&lt;81.01,"-81",IF(P30&gt;81.01,"+81")))))))))))</f>
        <v>-55</v>
      </c>
      <c r="N30" s="71" t="str">
        <f>IF(P30="","",IF(P30&lt;45.01,"-45",IF(P30&lt;49.01,"-49",IF(P30&lt;55.01,"-55",IF(P30&lt;59.01,"-59",IF(P30&lt;64.01,"-64",IF(P30&lt;71.01,"-71",IF(P30&lt;76.01,"-76",IF(P30&lt;81.01,"-81",IF(P30&lt;87.01,"-87",IF(P30&gt;87.01,"+87")))))))))))</f>
        <v>-55</v>
      </c>
      <c r="O30" s="71" t="str">
        <f>IF(P30="","",IF(P30&lt;45.01,"-45",IF(P30&lt;49.01,"-49",IF(P30&lt;55.01,"-55",IF(P30&lt;59.01,"-59",IF(P30&lt;64.01,"-64",IF(P30&lt;71.01,"-71",IF(P30&lt;76.01,"-76",IF(P30&lt;81.01,"-81",IF(P30&lt;87.01,"-87",IF(P30&gt;87.01,"+87")))))))))))</f>
        <v>-55</v>
      </c>
      <c r="P30" s="57">
        <v>52.8</v>
      </c>
      <c r="Q30" s="58">
        <v>35</v>
      </c>
      <c r="R30" s="59">
        <v>44</v>
      </c>
      <c r="S30" s="59">
        <v>79</v>
      </c>
      <c r="T30" s="60">
        <v>44871</v>
      </c>
      <c r="U30" s="61" t="s">
        <v>114</v>
      </c>
    </row>
    <row r="31" spans="1:21" ht="14.25" customHeight="1" x14ac:dyDescent="0.3">
      <c r="A31" s="55" t="s">
        <v>260</v>
      </c>
      <c r="B31" s="55" t="s">
        <v>196</v>
      </c>
      <c r="C31" s="70" t="str">
        <f>IF(G31&lt;1,"",IF(F31&lt;10.1,"E",IF(F31&lt;12.1,"D",IF(F31&lt;15.1,"Schüler",IF(F31&lt;17.1,"Jugend",IF(F31&lt;19.1,"Jun.",IF(F31&lt;35.1,"Sen.","M")))))))</f>
        <v>Schüler</v>
      </c>
      <c r="D31" s="70">
        <f>IF(C31="E",1,IF(C31="D",2,IF(C31="Schüler",3,(IF(C31="Jugend",4,IF(C31="Jun.",5,IF(C31="Sen.",6,IF(C31="M",7,""))))))))</f>
        <v>3</v>
      </c>
      <c r="E31" s="22" t="s">
        <v>18</v>
      </c>
      <c r="F31" s="22">
        <f>$F$3-G31</f>
        <v>14</v>
      </c>
      <c r="G31" s="56">
        <v>2008</v>
      </c>
      <c r="H31" s="55" t="s">
        <v>155</v>
      </c>
      <c r="I31" s="71" t="str">
        <f>IF(C31="","",IF(C31="E",J31,IF(C31="D",K31,IF(C31="Schüler",L31,IF(C31="Jugend",M31,IF(C31="Jun.",N31,IF(C31="Sen.",O31,O31)))))))</f>
        <v>-55</v>
      </c>
      <c r="J31" s="71" t="str">
        <f>IF(P31="","",IF(P31&lt;25.01,"-25",IF(P31&lt;30.01,"-30",IF(P31&lt;35.01,"-35",IF(P31&lt;40.01,"-40",IF(P31&lt;45.01,"-45",IF(P31&lt;49.01,"-49",IF(P31&gt;49,"+49"))))))))</f>
        <v>+49</v>
      </c>
      <c r="K31" s="71" t="str">
        <f>IF(P31="","",IF(P31&lt;30.01,"-30",IF(P31&lt;35.01,"-35",IF(P31&lt;40.01,"-40",IF(P31&lt;45.01,"-45",IF(P31&lt;49.01,"-49",IF(P31&lt;55.01,"-55",IF(P31&gt;55,"+55"))))))))</f>
        <v>-55</v>
      </c>
      <c r="L31" s="71" t="str">
        <f>IF(P31="","",IF(P31&lt;35.01,"-35",IF(P31&lt;40.01,"-40",IF(P31&lt;45.01,"-45",IF(P31&lt;49.01,"-49",IF(P31&lt;55.01,"-55",IF(P31&lt;59.01,"-59",IF(P31&lt;64.01,"-64",IF(P31&lt;71.01,"-71",IF(P31&lt;76.01,"-76",IF(P31&gt;76.01,"+76")))))))))))</f>
        <v>-55</v>
      </c>
      <c r="M31" s="71" t="str">
        <f>IF(P31="","",IF(P31&lt;40.01,"-40",IF(P31&lt;45.01,"-45",IF(P31&lt;49.01,"-49",IF(P31&lt;55.01,"-55",IF(P31&lt;59.01,"-59",IF(P31&lt;64.01,"-64",IF(P31&lt;71.01,"-71",IF(P31&lt;76.01,"-76",IF(P31&lt;81.01,"-81",IF(P31&gt;81.01,"+81")))))))))))</f>
        <v>-55</v>
      </c>
      <c r="N31" s="71" t="str">
        <f>IF(P31="","",IF(P31&lt;45.01,"-45",IF(P31&lt;49.01,"-49",IF(P31&lt;55.01,"-55",IF(P31&lt;59.01,"-59",IF(P31&lt;64.01,"-64",IF(P31&lt;71.01,"-71",IF(P31&lt;76.01,"-76",IF(P31&lt;81.01,"-81",IF(P31&lt;87.01,"-87",IF(P31&gt;87.01,"+87")))))))))))</f>
        <v>-55</v>
      </c>
      <c r="O31" s="71" t="str">
        <f>IF(P31="","",IF(P31&lt;45.01,"-45",IF(P31&lt;49.01,"-49",IF(P31&lt;55.01,"-55",IF(P31&lt;59.01,"-59",IF(P31&lt;64.01,"-64",IF(P31&lt;71.01,"-71",IF(P31&lt;76.01,"-76",IF(P31&lt;81.01,"-81",IF(P31&lt;87.01,"-87",IF(P31&gt;87.01,"+87")))))))))))</f>
        <v>-55</v>
      </c>
      <c r="P31" s="57">
        <v>49.9</v>
      </c>
      <c r="Q31" s="58">
        <v>28</v>
      </c>
      <c r="R31" s="59">
        <v>37</v>
      </c>
      <c r="S31" s="59">
        <v>65</v>
      </c>
      <c r="T31" s="60">
        <v>44877</v>
      </c>
      <c r="U31" s="61" t="s">
        <v>156</v>
      </c>
    </row>
    <row r="32" spans="1:21" ht="14.25" customHeight="1" x14ac:dyDescent="0.3">
      <c r="A32" s="55" t="s">
        <v>248</v>
      </c>
      <c r="B32" s="55" t="s">
        <v>249</v>
      </c>
      <c r="C32" s="70" t="str">
        <f>IF(G32&lt;1,"",IF(F32&lt;10.1,"E",IF(F32&lt;12.1,"D",IF(F32&lt;15.1,"Schüler",IF(F32&lt;17.1,"Jugend",IF(F32&lt;20.1,"Jun.",IF(F32&lt;35.1,"Sen.","M")))))))</f>
        <v>Schüler</v>
      </c>
      <c r="D32" s="70">
        <f>IF(C32="E",1,IF(C32="D",2,IF(C32="Schüler",3,(IF(C32="Jugend",4,IF(C32="Jun.",5,IF(C32="Sen.",6,IF(C32="M",7,""))))))))</f>
        <v>3</v>
      </c>
      <c r="E32" s="22" t="s">
        <v>18</v>
      </c>
      <c r="F32" s="22">
        <f>$F$3-G32</f>
        <v>15</v>
      </c>
      <c r="G32" s="56">
        <v>2007</v>
      </c>
      <c r="H32" s="55" t="s">
        <v>244</v>
      </c>
      <c r="I32" s="71" t="str">
        <f>IF(C32="","",IF(C32="E",J32,IF(C32="D",K32,IF(C32="Schüler",L32,IF(C32="Jugend",M32,IF(C32="Jun.",N32,IF(C32="Sen.",O32,O32)))))))</f>
        <v>-59</v>
      </c>
      <c r="J32" s="71" t="str">
        <f>IF(P32="","",IF(P32&lt;25.01,"-25",IF(P32&lt;30.01,"-30",IF(P32&lt;35.01,"-35",IF(P32&lt;40.01,"-40",IF(P32&lt;45.01,"-45",IF(P32&lt;49.01,"-49",IF(P32&gt;49,"+49"))))))))</f>
        <v>+49</v>
      </c>
      <c r="K32" s="71" t="str">
        <f>IF(P32="","",IF(P32&lt;30.01,"-30",IF(P32&lt;35.01,"-35",IF(P32&lt;40.01,"-40",IF(P32&lt;45.01,"-45",IF(P32&lt;49.01,"-49",IF(P32&lt;55.01,"-55",IF(P32&gt;55,"+55"))))))))</f>
        <v>+55</v>
      </c>
      <c r="L32" s="71" t="str">
        <f>IF(P32="","",IF(P32&lt;35.01,"-35",IF(P32&lt;40.01,"-40",IF(P32&lt;45.01,"-45",IF(P32&lt;49.01,"-49",IF(P32&lt;55.01,"-55",IF(P32&lt;59.01,"-59",IF(P32&lt;64.01,"-64",IF(P32&lt;71.01,"-71",IF(P32&lt;76.01,"-76",IF(P32&gt;76.01,"+76")))))))))))</f>
        <v>-59</v>
      </c>
      <c r="M32" s="71" t="str">
        <f>IF(P32="","",IF(P32&lt;40.01,"-40",IF(P32&lt;45.01,"-45",IF(P32&lt;49.01,"-49",IF(P32&lt;55.01,"-55",IF(P32&lt;59.01,"-59",IF(P32&lt;64.01,"-64",IF(P32&lt;71.01,"-71",IF(P32&lt;76.01,"-76",IF(P32&lt;81.01,"-81",IF(P32&gt;81.01,"+81")))))))))))</f>
        <v>-59</v>
      </c>
      <c r="N32" s="71" t="str">
        <f>IF(P32="","",IF(P32&lt;45.01,"-45",IF(P32&lt;49.01,"-49",IF(P32&lt;55.01,"-55",IF(P32&lt;59.01,"-59",IF(P32&lt;64.01,"-64",IF(P32&lt;71.01,"-71",IF(P32&lt;76.01,"-76",IF(P32&lt;81.01,"-81",IF(P32&lt;87.01,"-87",IF(P32&gt;87.01,"+87")))))))))))</f>
        <v>-59</v>
      </c>
      <c r="O32" s="71" t="str">
        <f>IF(P32="","",IF(P32&lt;45.01,"-45",IF(P32&lt;49.01,"-49",IF(P32&lt;55.01,"-55",IF(P32&lt;59.01,"-59",IF(P32&lt;64.01,"-64",IF(P32&lt;71.01,"-71",IF(P32&lt;76.01,"-76",IF(P32&lt;81.01,"-81",IF(P32&lt;87.01,"-87",IF(P32&gt;87.01,"+87")))))))))))</f>
        <v>-59</v>
      </c>
      <c r="P32" s="57">
        <v>59</v>
      </c>
      <c r="Q32" s="58">
        <v>27</v>
      </c>
      <c r="R32" s="59">
        <v>32</v>
      </c>
      <c r="S32" s="59">
        <v>59</v>
      </c>
      <c r="T32" s="60">
        <v>44723</v>
      </c>
      <c r="U32" s="61" t="s">
        <v>156</v>
      </c>
    </row>
    <row r="33" spans="1:21" ht="14.25" customHeight="1" x14ac:dyDescent="0.3">
      <c r="A33" s="55" t="s">
        <v>107</v>
      </c>
      <c r="B33" s="55" t="s">
        <v>196</v>
      </c>
      <c r="C33" s="70" t="str">
        <f>IF(G33&lt;1,"",IF(F33&lt;10.1,"E",IF(F33&lt;12.1,"D",IF(F33&lt;15.1,"Schüler",IF(F33&lt;17.1,"Jugend",IF(F33&lt;20.1,"Jun.",IF(F33&lt;35.1,"Sen.","M")))))))</f>
        <v>Schüler</v>
      </c>
      <c r="D33" s="70">
        <f>IF(C33="E",1,IF(C33="D",2,IF(C33="Schüler",3,(IF(C33="Jugend",4,IF(C33="Jun.",5,IF(C33="Sen.",6,IF(C33="M",7,""))))))))</f>
        <v>3</v>
      </c>
      <c r="E33" s="22" t="s">
        <v>18</v>
      </c>
      <c r="F33" s="22">
        <f>$F$3-G33</f>
        <v>15</v>
      </c>
      <c r="G33" s="56">
        <v>2007</v>
      </c>
      <c r="H33" s="55" t="s">
        <v>245</v>
      </c>
      <c r="I33" s="71" t="str">
        <f>IF(C33="","",IF(C33="E",J33,IF(C33="D",K33,IF(C33="Schüler",L33,IF(C33="Jugend",M33,IF(C33="Jun.",N33,IF(C33="Sen.",O33,O33)))))))</f>
        <v>-64</v>
      </c>
      <c r="J33" s="71" t="str">
        <f>IF(P33="","",IF(P33&lt;25.01,"-25",IF(P33&lt;30.01,"-30",IF(P33&lt;35.01,"-35",IF(P33&lt;40.01,"-40",IF(P33&lt;45.01,"-45",IF(P33&lt;49.01,"-49",IF(P33&gt;49,"+49"))))))))</f>
        <v>+49</v>
      </c>
      <c r="K33" s="71" t="str">
        <f>IF(P33="","",IF(P33&lt;30.01,"-30",IF(P33&lt;35.01,"-35",IF(P33&lt;40.01,"-40",IF(P33&lt;45.01,"-45",IF(P33&lt;49.01,"-49",IF(P33&lt;55.01,"-55",IF(P33&gt;55,"+55"))))))))</f>
        <v>+55</v>
      </c>
      <c r="L33" s="71" t="str">
        <f>IF(P33="","",IF(P33&lt;35.01,"-35",IF(P33&lt;40.01,"-40",IF(P33&lt;45.01,"-45",IF(P33&lt;49.01,"-49",IF(P33&lt;55.01,"-55",IF(P33&lt;59.01,"-59",IF(P33&lt;64.01,"-64",IF(P33&lt;71.01,"-71",IF(P33&lt;76.01,"-76",IF(P33&gt;76.01,"+76")))))))))))</f>
        <v>-64</v>
      </c>
      <c r="M33" s="71" t="str">
        <f>IF(P33="","",IF(P33&lt;40.01,"-40",IF(P33&lt;45.01,"-45",IF(P33&lt;49.01,"-49",IF(P33&lt;55.01,"-55",IF(P33&lt;59.01,"-59",IF(P33&lt;64.01,"-64",IF(P33&lt;71.01,"-71",IF(P33&lt;76.01,"-76",IF(P33&lt;81.01,"-81",IF(P33&gt;81.01,"+81")))))))))))</f>
        <v>-64</v>
      </c>
      <c r="N33" s="71" t="str">
        <f>IF(P33="","",IF(P33&lt;45.01,"-45",IF(P33&lt;49.01,"-49",IF(P33&lt;55.01,"-55",IF(P33&lt;59.01,"-59",IF(P33&lt;64.01,"-64",IF(P33&lt;71.01,"-71",IF(P33&lt;76.01,"-76",IF(P33&lt;81.01,"-81",IF(P33&lt;87.01,"-87",IF(P33&gt;87.01,"+87")))))))))))</f>
        <v>-64</v>
      </c>
      <c r="O33" s="71" t="str">
        <f>IF(P33="","",IF(P33&lt;45.01,"-45",IF(P33&lt;49.01,"-49",IF(P33&lt;55.01,"-55",IF(P33&lt;59.01,"-59",IF(P33&lt;64.01,"-64",IF(P33&lt;71.01,"-71",IF(P33&lt;76.01,"-76",IF(P33&lt;81.01,"-81",IF(P33&lt;87.01,"-87",IF(P33&gt;87.01,"+87")))))))))))</f>
        <v>-64</v>
      </c>
      <c r="P33" s="57">
        <v>63.8</v>
      </c>
      <c r="Q33" s="58">
        <v>40</v>
      </c>
      <c r="R33" s="59">
        <v>55</v>
      </c>
      <c r="S33" s="59">
        <v>95</v>
      </c>
      <c r="T33" s="60">
        <v>44871</v>
      </c>
      <c r="U33" s="61" t="s">
        <v>177</v>
      </c>
    </row>
    <row r="34" spans="1:21" ht="14.25" customHeight="1" x14ac:dyDescent="0.3">
      <c r="A34" s="55" t="s">
        <v>239</v>
      </c>
      <c r="B34" s="55" t="s">
        <v>252</v>
      </c>
      <c r="C34" s="70" t="str">
        <f>IF(G34&lt;1,"",IF(F34&lt;10.1,"E",IF(F34&lt;12.1,"D",IF(F34&lt;15.1,"Schüler",IF(F34&lt;17.1,"Jugend",IF(F34&lt;20.1,"Jun.",IF(F34&lt;35.1,"Sen.","M")))))))</f>
        <v>Schüler</v>
      </c>
      <c r="D34" s="70">
        <f>IF(C34="E",1,IF(C34="D",2,IF(C34="Schüler",3,(IF(C34="Jugend",4,IF(C34="Jun.",5,IF(C34="Sen.",6,IF(C34="M",7,""))))))))</f>
        <v>3</v>
      </c>
      <c r="E34" s="22" t="s">
        <v>18</v>
      </c>
      <c r="F34" s="22">
        <f>$F$3-G34</f>
        <v>14</v>
      </c>
      <c r="G34" s="56">
        <v>2008</v>
      </c>
      <c r="H34" s="55" t="s">
        <v>244</v>
      </c>
      <c r="I34" s="71" t="str">
        <f>IF(C34="","",IF(C34="E",J34,IF(C34="D",K34,IF(C34="Schüler",L34,IF(C34="Jugend",M34,IF(C34="Jun.",N34,IF(C34="Sen.",O34,O34)))))))</f>
        <v>-64</v>
      </c>
      <c r="J34" s="71" t="str">
        <f>IF(P34="","",IF(P34&lt;25.01,"-25",IF(P34&lt;30.01,"-30",IF(P34&lt;35.01,"-35",IF(P34&lt;40.01,"-40",IF(P34&lt;45.01,"-45",IF(P34&lt;49.01,"-49",IF(P34&gt;49,"+49"))))))))</f>
        <v>+49</v>
      </c>
      <c r="K34" s="71" t="str">
        <f>IF(P34="","",IF(P34&lt;30.01,"-30",IF(P34&lt;35.01,"-35",IF(P34&lt;40.01,"-40",IF(P34&lt;45.01,"-45",IF(P34&lt;49.01,"-49",IF(P34&lt;55.01,"-55",IF(P34&gt;55,"+55"))))))))</f>
        <v>+55</v>
      </c>
      <c r="L34" s="71" t="str">
        <f>IF(P34="","",IF(P34&lt;35.01,"-35",IF(P34&lt;40.01,"-40",IF(P34&lt;45.01,"-45",IF(P34&lt;49.01,"-49",IF(P34&lt;55.01,"-55",IF(P34&lt;59.01,"-59",IF(P34&lt;64.01,"-64",IF(P34&lt;71.01,"-71",IF(P34&lt;76.01,"-76",IF(P34&gt;76.01,"+76")))))))))))</f>
        <v>-64</v>
      </c>
      <c r="M34" s="71" t="str">
        <f>IF(P34="","",IF(P34&lt;40.01,"-40",IF(P34&lt;45.01,"-45",IF(P34&lt;49.01,"-49",IF(P34&lt;55.01,"-55",IF(P34&lt;59.01,"-59",IF(P34&lt;64.01,"-64",IF(P34&lt;71.01,"-71",IF(P34&lt;76.01,"-76",IF(P34&lt;81.01,"-81",IF(P34&gt;81.01,"+81")))))))))))</f>
        <v>-64</v>
      </c>
      <c r="N34" s="71" t="str">
        <f>IF(P34="","",IF(P34&lt;45.01,"-45",IF(P34&lt;49.01,"-49",IF(P34&lt;55.01,"-55",IF(P34&lt;59.01,"-59",IF(P34&lt;64.01,"-64",IF(P34&lt;71.01,"-71",IF(P34&lt;76.01,"-76",IF(P34&lt;81.01,"-81",IF(P34&lt;87.01,"-87",IF(P34&gt;87.01,"+87")))))))))))</f>
        <v>-64</v>
      </c>
      <c r="O34" s="71" t="str">
        <f>IF(P34="","",IF(P34&lt;45.01,"-45",IF(P34&lt;49.01,"-49",IF(P34&lt;55.01,"-55",IF(P34&lt;59.01,"-59",IF(P34&lt;64.01,"-64",IF(P34&lt;71.01,"-71",IF(P34&lt;76.01,"-76",IF(P34&lt;81.01,"-81",IF(P34&lt;87.01,"-87",IF(P34&gt;87.01,"+87")))))))))))</f>
        <v>-64</v>
      </c>
      <c r="P34" s="57">
        <v>60.7</v>
      </c>
      <c r="Q34" s="58">
        <v>17</v>
      </c>
      <c r="R34" s="59">
        <v>22</v>
      </c>
      <c r="S34" s="59">
        <v>39</v>
      </c>
      <c r="T34" s="60">
        <v>44723</v>
      </c>
      <c r="U34" s="61" t="s">
        <v>156</v>
      </c>
    </row>
    <row r="35" spans="1:21" ht="14.25" customHeight="1" x14ac:dyDescent="0.3">
      <c r="A35" s="55" t="s">
        <v>234</v>
      </c>
      <c r="B35" s="55" t="s">
        <v>247</v>
      </c>
      <c r="C35" s="70" t="str">
        <f>IF(G35&lt;1,"",IF(F35&lt;10.1,"E",IF(F35&lt;12.1,"D",IF(F35&lt;15.1,"Schüler",IF(F35&lt;17.1,"Jugend",IF(F35&lt;20.1,"Jun.",IF(F35&lt;35.1,"Sen.","M")))))))</f>
        <v>Schüler</v>
      </c>
      <c r="D35" s="70">
        <f>IF(C35="E",1,IF(C35="D",2,IF(C35="Schüler",3,(IF(C35="Jugend",4,IF(C35="Jun.",5,IF(C35="Sen.",6,IF(C35="M",7,""))))))))</f>
        <v>3</v>
      </c>
      <c r="E35" s="22" t="s">
        <v>18</v>
      </c>
      <c r="F35" s="22">
        <f>$F$3-G35</f>
        <v>14</v>
      </c>
      <c r="G35" s="56">
        <v>2008</v>
      </c>
      <c r="H35" s="55" t="s">
        <v>244</v>
      </c>
      <c r="I35" s="71" t="str">
        <f>IF(C35="","",IF(C35="E",J35,IF(C35="D",K35,IF(C35="Schüler",L35,IF(C35="Jugend",M35,IF(C35="Jun.",N35,IF(C35="Sen.",O35,O35)))))))</f>
        <v>-71</v>
      </c>
      <c r="J35" s="71" t="str">
        <f>IF(P35="","",IF(P35&lt;25.01,"-25",IF(P35&lt;30.01,"-30",IF(P35&lt;35.01,"-35",IF(P35&lt;40.01,"-40",IF(P35&lt;45.01,"-45",IF(P35&lt;49.01,"-49",IF(P35&gt;49,"+49"))))))))</f>
        <v>+49</v>
      </c>
      <c r="K35" s="71" t="str">
        <f>IF(P35="","",IF(P35&lt;30.01,"-30",IF(P35&lt;35.01,"-35",IF(P35&lt;40.01,"-40",IF(P35&lt;45.01,"-45",IF(P35&lt;49.01,"-49",IF(P35&lt;55.01,"-55",IF(P35&gt;55,"+55"))))))))</f>
        <v>+55</v>
      </c>
      <c r="L35" s="71" t="str">
        <f>IF(P35="","",IF(P35&lt;35.01,"-35",IF(P35&lt;40.01,"-40",IF(P35&lt;45.01,"-45",IF(P35&lt;49.01,"-49",IF(P35&lt;55.01,"-55",IF(P35&lt;59.01,"-59",IF(P35&lt;64.01,"-64",IF(P35&lt;71.01,"-71",IF(P35&lt;76.01,"-76",IF(P35&gt;76.01,"+76")))))))))))</f>
        <v>-71</v>
      </c>
      <c r="M35" s="71" t="str">
        <f>IF(P35="","",IF(P35&lt;40.01,"-40",IF(P35&lt;45.01,"-45",IF(P35&lt;49.01,"-49",IF(P35&lt;55.01,"-55",IF(P35&lt;59.01,"-59",IF(P35&lt;64.01,"-64",IF(P35&lt;71.01,"-71",IF(P35&lt;76.01,"-76",IF(P35&lt;81.01,"-81",IF(P35&gt;81.01,"+81")))))))))))</f>
        <v>-71</v>
      </c>
      <c r="N35" s="71" t="str">
        <f>IF(P35="","",IF(P35&lt;45.01,"-45",IF(P35&lt;49.01,"-49",IF(P35&lt;55.01,"-55",IF(P35&lt;59.01,"-59",IF(P35&lt;64.01,"-64",IF(P35&lt;71.01,"-71",IF(P35&lt;76.01,"-76",IF(P35&lt;81.01,"-81",IF(P35&lt;87.01,"-87",IF(P35&gt;87.01,"+87")))))))))))</f>
        <v>-71</v>
      </c>
      <c r="O35" s="71" t="str">
        <f>IF(P35="","",IF(P35&lt;45.01,"-45",IF(P35&lt;49.01,"-49",IF(P35&lt;55.01,"-55",IF(P35&lt;59.01,"-59",IF(P35&lt;64.01,"-64",IF(P35&lt;71.01,"-71",IF(P35&lt;76.01,"-76",IF(P35&lt;81.01,"-81",IF(P35&lt;87.01,"-87",IF(P35&gt;87.01,"+87")))))))))))</f>
        <v>-71</v>
      </c>
      <c r="P35" s="57">
        <v>65.3</v>
      </c>
      <c r="Q35" s="58">
        <v>33</v>
      </c>
      <c r="R35" s="59">
        <v>42</v>
      </c>
      <c r="S35" s="59">
        <v>74</v>
      </c>
      <c r="T35" s="60">
        <v>44843</v>
      </c>
      <c r="U35" s="61" t="s">
        <v>88</v>
      </c>
    </row>
    <row r="36" spans="1:21" ht="14.25" customHeight="1" x14ac:dyDescent="0.3">
      <c r="A36" s="55" t="s">
        <v>250</v>
      </c>
      <c r="B36" s="55" t="s">
        <v>251</v>
      </c>
      <c r="C36" s="70" t="str">
        <f>IF(G36&lt;1,"",IF(F36&lt;10.1,"E",IF(F36&lt;12.1,"D",IF(F36&lt;15.1,"Schüler",IF(F36&lt;17.1,"Jugend",IF(F36&lt;20.1,"Jun.",IF(F36&lt;35.1,"Sen.","M")))))))</f>
        <v>Schüler</v>
      </c>
      <c r="D36" s="70">
        <f>IF(C36="E",1,IF(C36="D",2,IF(C36="Schüler",3,(IF(C36="Jugend",4,IF(C36="Jun.",5,IF(C36="Sen.",6,IF(C36="M",7,""))))))))</f>
        <v>3</v>
      </c>
      <c r="E36" s="22" t="s">
        <v>18</v>
      </c>
      <c r="F36" s="22">
        <f>$F$3-G36</f>
        <v>14</v>
      </c>
      <c r="G36" s="56">
        <v>2008</v>
      </c>
      <c r="H36" s="55" t="s">
        <v>245</v>
      </c>
      <c r="I36" s="71" t="str">
        <f>IF(C36="","",IF(C36="E",J36,IF(C36="D",K36,IF(C36="Schüler",L36,IF(C36="Jugend",M36,IF(C36="Jun.",N36,IF(C36="Sen.",O36,O36)))))))</f>
        <v>-71</v>
      </c>
      <c r="J36" s="71" t="str">
        <f>IF(P36="","",IF(P36&lt;25.01,"-25",IF(P36&lt;30.01,"-30",IF(P36&lt;35.01,"-35",IF(P36&lt;40.01,"-40",IF(P36&lt;45.01,"-45",IF(P36&lt;49.01,"-49",IF(P36&gt;49,"+49"))))))))</f>
        <v>+49</v>
      </c>
      <c r="K36" s="71" t="str">
        <f>IF(P36="","",IF(P36&lt;30.01,"-30",IF(P36&lt;35.01,"-35",IF(P36&lt;40.01,"-40",IF(P36&lt;45.01,"-45",IF(P36&lt;49.01,"-49",IF(P36&lt;55.01,"-55",IF(P36&gt;55,"+55"))))))))</f>
        <v>+55</v>
      </c>
      <c r="L36" s="71" t="str">
        <f>IF(P36="","",IF(P36&lt;35.01,"-35",IF(P36&lt;40.01,"-40",IF(P36&lt;45.01,"-45",IF(P36&lt;49.01,"-49",IF(P36&lt;55.01,"-55",IF(P36&lt;59.01,"-59",IF(P36&lt;64.01,"-64",IF(P36&lt;71.01,"-71",IF(P36&lt;76.01,"-76",IF(P36&gt;76.01,"+76")))))))))))</f>
        <v>-71</v>
      </c>
      <c r="M36" s="71" t="str">
        <f>IF(P36="","",IF(P36&lt;40.01,"-40",IF(P36&lt;45.01,"-45",IF(P36&lt;49.01,"-49",IF(P36&lt;55.01,"-55",IF(P36&lt;59.01,"-59",IF(P36&lt;64.01,"-64",IF(P36&lt;71.01,"-71",IF(P36&lt;76.01,"-76",IF(P36&lt;81.01,"-81",IF(P36&gt;81.01,"+81")))))))))))</f>
        <v>-71</v>
      </c>
      <c r="N36" s="71" t="str">
        <f>IF(P36="","",IF(P36&lt;45.01,"-45",IF(P36&lt;49.01,"-49",IF(P36&lt;55.01,"-55",IF(P36&lt;59.01,"-59",IF(P36&lt;64.01,"-64",IF(P36&lt;71.01,"-71",IF(P36&lt;76.01,"-76",IF(P36&lt;81.01,"-81",IF(P36&lt;87.01,"-87",IF(P36&gt;87.01,"+87")))))))))))</f>
        <v>-71</v>
      </c>
      <c r="O36" s="71" t="str">
        <f>IF(P36="","",IF(P36&lt;45.01,"-45",IF(P36&lt;49.01,"-49",IF(P36&lt;55.01,"-55",IF(P36&lt;59.01,"-59",IF(P36&lt;64.01,"-64",IF(P36&lt;71.01,"-71",IF(P36&lt;76.01,"-76",IF(P36&lt;81.01,"-81",IF(P36&lt;87.01,"-87",IF(P36&gt;87.01,"+87")))))))))))</f>
        <v>-71</v>
      </c>
      <c r="P36" s="57">
        <v>67</v>
      </c>
      <c r="Q36" s="58">
        <v>27</v>
      </c>
      <c r="R36" s="59">
        <v>34</v>
      </c>
      <c r="S36" s="59">
        <v>61</v>
      </c>
      <c r="T36" s="60">
        <v>44843</v>
      </c>
      <c r="U36" s="61" t="s">
        <v>88</v>
      </c>
    </row>
    <row r="37" spans="1:21" ht="14.25" customHeight="1" x14ac:dyDescent="0.3">
      <c r="A37" s="55" t="s">
        <v>111</v>
      </c>
      <c r="B37" s="55" t="s">
        <v>112</v>
      </c>
      <c r="C37" s="23" t="str">
        <f>IF(G37&lt;1,"",IF(F37&lt;10.1,"E",IF(F37&lt;12.1,"D",IF(F37&lt;15.1,"Schüler",IF(F37&lt;17.1,"Jugend",IF(F37&lt;20.1,"Jun.",IF(F37&lt;35.1,"Sen.","M")))))))</f>
        <v>Jugend</v>
      </c>
      <c r="D37" s="70">
        <f>IF(C37="E",1,IF(C37="D",2,IF(C37="Schüler",3,(IF(C37="Jugend",4,IF(C37="Jun.",5,IF(C37="Sen.",6,IF(C37="M",7,""))))))))</f>
        <v>4</v>
      </c>
      <c r="E37" s="22" t="s">
        <v>18</v>
      </c>
      <c r="F37" s="22">
        <f>$F$3-G37</f>
        <v>17</v>
      </c>
      <c r="G37" s="56">
        <v>2005</v>
      </c>
      <c r="H37" s="55" t="s">
        <v>113</v>
      </c>
      <c r="I37" s="40" t="str">
        <f>IF(C37="","",IF(C37="E",J37,IF(C37="D",K37,IF(C37="Schüler",L37,IF(C37="Jugend",M37,IF(C37="Jun.",N37,IF(C37="Sen.",O37,O37)))))))</f>
        <v>-59</v>
      </c>
      <c r="J37" s="40" t="str">
        <f>IF(P37="","",IF(P37&lt;25.01,"-25",IF(P37&lt;30.01,"-30",IF(P37&lt;35.01,"-35",IF(P37&lt;40.01,"-40",IF(P37&lt;45.01,"-45",IF(P37&lt;49.01,"-49",IF(P37&gt;49,"+49"))))))))</f>
        <v>+49</v>
      </c>
      <c r="K37" s="40" t="str">
        <f>IF(P37="","",IF(P37&lt;30.01,"-30",IF(P37&lt;35.01,"-35",IF(P37&lt;40.01,"-40",IF(P37&lt;45.01,"-45",IF(P37&lt;49.01,"-49",IF(P37&lt;55.01,"-55",IF(P37&gt;55,"+55"))))))))</f>
        <v>+55</v>
      </c>
      <c r="L37" s="40" t="str">
        <f>IF(P37="","",IF(P37&lt;35.01,"-35",IF(P37&lt;40.01,"-40",IF(P37&lt;45.01,"-45",IF(P37&lt;49.01,"-49",IF(P37&lt;55.01,"-55",IF(P37&lt;59.01,"-59",IF(P37&lt;64.01,"-64",IF(P37&lt;71.01,"-71",IF(P37&lt;76.01,"-76",IF(P37&gt;76.01,"+76")))))))))))</f>
        <v>-59</v>
      </c>
      <c r="M37" s="40" t="str">
        <f>IF(P37="","",IF(P37&lt;40.01,"-40",IF(P37&lt;45.01,"-45",IF(P37&lt;49.01,"-49",IF(P37&lt;55.01,"-55",IF(P37&lt;59.01,"-59",IF(P37&lt;64.01,"-64",IF(P37&lt;71.01,"-71",IF(P37&lt;76.01,"-76",IF(P37&lt;81.01,"-81",IF(P37&gt;81.01,"+81")))))))))))</f>
        <v>-59</v>
      </c>
      <c r="N37" s="40" t="str">
        <f>IF(P37="","",IF(P37&lt;45.01,"-45",IF(P37&lt;49.01,"-49",IF(P37&lt;55.01,"-55",IF(P37&lt;59.01,"-59",IF(P37&lt;64.01,"-64",IF(P37&lt;71.01,"-71",IF(P37&lt;76.01,"-76",IF(P37&lt;81.01,"-81",IF(P37&lt;87.01,"-87",IF(P37&gt;87.01,"+87")))))))))))</f>
        <v>-59</v>
      </c>
      <c r="O37" s="40" t="str">
        <f>IF(P37="","",IF(P37&lt;45.01,"-45",IF(P37&lt;49.01,"-49",IF(P37&lt;55.01,"-55",IF(P37&lt;59.01,"-59",IF(P37&lt;64.01,"-64",IF(P37&lt;71.01,"-71",IF(P37&lt;76.01,"-76",IF(P37&lt;81.01,"-81",IF(P37&lt;87.01,"-87",IF(P37&gt;87.01,"+87")))))))))))</f>
        <v>-59</v>
      </c>
      <c r="P37" s="57">
        <v>56.8</v>
      </c>
      <c r="Q37" s="58">
        <v>60</v>
      </c>
      <c r="R37" s="59">
        <v>73</v>
      </c>
      <c r="S37" s="59">
        <v>133</v>
      </c>
      <c r="T37" s="60">
        <v>44604</v>
      </c>
      <c r="U37" s="61" t="s">
        <v>114</v>
      </c>
    </row>
    <row r="38" spans="1:21" ht="14.25" customHeight="1" x14ac:dyDescent="0.3">
      <c r="A38" s="55" t="s">
        <v>64</v>
      </c>
      <c r="B38" s="55" t="s">
        <v>51</v>
      </c>
      <c r="C38" s="23" t="str">
        <f>IF(G38&lt;1,"",IF(F38&lt;10.1,"E",IF(F38&lt;12.1,"D",IF(F38&lt;15.1,"Schüler",IF(F38&lt;17.1,"Jugend",IF(F38&lt;20.1,"Jun.",IF(F38&lt;35.1,"Sen.","M")))))))</f>
        <v>Jun.</v>
      </c>
      <c r="D38" s="70">
        <f>IF(C38="E",1,IF(C38="D",2,IF(C38="Schüler",3,(IF(C38="Jugend",4,IF(C38="Jun.",5,IF(C38="Sen.",6,IF(C38="M",7,""))))))))</f>
        <v>5</v>
      </c>
      <c r="E38" s="22" t="s">
        <v>18</v>
      </c>
      <c r="F38" s="22">
        <f>$F$3-G38</f>
        <v>20</v>
      </c>
      <c r="G38" s="56">
        <v>2002</v>
      </c>
      <c r="H38" s="55" t="s">
        <v>65</v>
      </c>
      <c r="I38" s="40" t="str">
        <f>IF(C38="","",IF(C38="E",J38,IF(C38="D",K38,IF(C38="Schüler",L38,IF(C38="Jugend",M38,IF(C38="Jun.",N38,IF(C38="Sen.",O38,O38)))))))</f>
        <v>-59</v>
      </c>
      <c r="J38" s="40" t="str">
        <f>IF(P38="","",IF(P38&lt;25.01,"-25",IF(P38&lt;30.01,"-30",IF(P38&lt;35.01,"-35",IF(P38&lt;40.01,"-40",IF(P38&lt;45.01,"-45",IF(P38&lt;49.01,"-49",IF(P38&gt;49,"+49"))))))))</f>
        <v>+49</v>
      </c>
      <c r="K38" s="40" t="str">
        <f>IF(P38="","",IF(P38&lt;30.01,"-30",IF(P38&lt;35.01,"-35",IF(P38&lt;40.01,"-40",IF(P38&lt;45.01,"-45",IF(P38&lt;49.01,"-49",IF(P38&lt;55.01,"-55",IF(P38&gt;55,"+55"))))))))</f>
        <v>+55</v>
      </c>
      <c r="L38" s="40" t="str">
        <f>IF(P38="","",IF(P38&lt;35.01,"-35",IF(P38&lt;40.01,"-40",IF(P38&lt;45.01,"-45",IF(P38&lt;49.01,"-49",IF(P38&lt;55.01,"-55",IF(P38&lt;59.01,"-59",IF(P38&lt;64.01,"-64",IF(P38&lt;71.01,"-71",IF(P38&lt;76.01,"-76",IF(P38&gt;76.01,"+76")))))))))))</f>
        <v>-59</v>
      </c>
      <c r="M38" s="40" t="str">
        <f>IF(P38="","",IF(P38&lt;40.01,"-40",IF(P38&lt;45.01,"-45",IF(P38&lt;49.01,"-49",IF(P38&lt;55.01,"-55",IF(P38&lt;59.01,"-59",IF(P38&lt;64.01,"-64",IF(P38&lt;71.01,"-71",IF(P38&lt;76.01,"-76",IF(P38&lt;81.01,"-81",IF(P38&gt;81.01,"+81")))))))))))</f>
        <v>-59</v>
      </c>
      <c r="N38" s="40" t="str">
        <f>IF(P38="","",IF(P38&lt;45.01,"-45",IF(P38&lt;49.01,"-49",IF(P38&lt;55.01,"-55",IF(P38&lt;59.01,"-59",IF(P38&lt;64.01,"-64",IF(P38&lt;71.01,"-71",IF(P38&lt;76.01,"-76",IF(P38&lt;81.01,"-81",IF(P38&lt;87.01,"-87",IF(P38&gt;87.01,"+87")))))))))))</f>
        <v>-59</v>
      </c>
      <c r="O38" s="40" t="str">
        <f>IF(P38="","",IF(P38&lt;45.01,"-45",IF(P38&lt;49.01,"-49",IF(P38&lt;55.01,"-55",IF(P38&lt;59.01,"-59",IF(P38&lt;64.01,"-64",IF(P38&lt;71.01,"-71",IF(P38&lt;76.01,"-76",IF(P38&lt;81.01,"-81",IF(P38&lt;87.01,"-87",IF(P38&gt;87.01,"+87")))))))))))</f>
        <v>-59</v>
      </c>
      <c r="P38" s="57">
        <v>56.9</v>
      </c>
      <c r="Q38" s="58">
        <v>89</v>
      </c>
      <c r="R38" s="59">
        <v>108</v>
      </c>
      <c r="S38" s="59">
        <v>197</v>
      </c>
      <c r="T38" s="60">
        <v>44625</v>
      </c>
      <c r="U38" s="61" t="s">
        <v>95</v>
      </c>
    </row>
    <row r="39" spans="1:21" ht="14.25" customHeight="1" x14ac:dyDescent="0.3">
      <c r="A39" s="55" t="s">
        <v>102</v>
      </c>
      <c r="B39" s="55" t="s">
        <v>103</v>
      </c>
      <c r="C39" s="23" t="str">
        <f>IF(G39&lt;1,"",IF(F39&lt;10.1,"E",IF(F39&lt;12.1,"D",IF(F39&lt;15.1,"Schüler",IF(F39&lt;17.1,"Jugend",IF(F39&lt;20.1,"Jun.",IF(F39&lt;35.1,"Sen.","M")))))))</f>
        <v>Jun.</v>
      </c>
      <c r="D39" s="70">
        <f>IF(C39="E",1,IF(C39="D",2,IF(C39="Schüler",3,(IF(C39="Jugend",4,IF(C39="Jun.",5,IF(C39="Sen.",6,IF(C39="M",7,""))))))))</f>
        <v>5</v>
      </c>
      <c r="E39" s="22" t="s">
        <v>18</v>
      </c>
      <c r="F39" s="22">
        <f>$F$3-G39</f>
        <v>18</v>
      </c>
      <c r="G39" s="56">
        <v>2004</v>
      </c>
      <c r="H39" s="55" t="s">
        <v>81</v>
      </c>
      <c r="I39" s="40" t="str">
        <f>IF(C39="","",IF(C39="E",J39,IF(C39="D",K39,IF(C39="Schüler",L39,IF(C39="Jugend",M39,IF(C39="Jun.",N39,IF(C39="Sen.",O39,O39)))))))</f>
        <v>-59</v>
      </c>
      <c r="J39" s="40" t="str">
        <f>IF(P39="","",IF(P39&lt;25.01,"-25",IF(P39&lt;30.01,"-30",IF(P39&lt;35.01,"-35",IF(P39&lt;40.01,"-40",IF(P39&lt;45.01,"-45",IF(P39&lt;49.01,"-49",IF(P39&gt;49,"+49"))))))))</f>
        <v>+49</v>
      </c>
      <c r="K39" s="40" t="str">
        <f>IF(P39="","",IF(P39&lt;30.01,"-30",IF(P39&lt;35.01,"-35",IF(P39&lt;40.01,"-40",IF(P39&lt;45.01,"-45",IF(P39&lt;49.01,"-49",IF(P39&lt;55.01,"-55",IF(P39&gt;55,"+55"))))))))</f>
        <v>+55</v>
      </c>
      <c r="L39" s="40" t="str">
        <f>IF(P39="","",IF(P39&lt;35.01,"-35",IF(P39&lt;40.01,"-40",IF(P39&lt;45.01,"-45",IF(P39&lt;49.01,"-49",IF(P39&lt;55.01,"-55",IF(P39&lt;59.01,"-59",IF(P39&lt;64.01,"-64",IF(P39&lt;71.01,"-71",IF(P39&lt;76.01,"-76",IF(P39&gt;76.01,"+76")))))))))))</f>
        <v>-59</v>
      </c>
      <c r="M39" s="40" t="str">
        <f>IF(P39="","",IF(P39&lt;40.01,"-40",IF(P39&lt;45.01,"-45",IF(P39&lt;49.01,"-49",IF(P39&lt;55.01,"-55",IF(P39&lt;59.01,"-59",IF(P39&lt;64.01,"-64",IF(P39&lt;71.01,"-71",IF(P39&lt;76.01,"-76",IF(P39&lt;81.01,"-81",IF(P39&gt;81.01,"+81")))))))))))</f>
        <v>-59</v>
      </c>
      <c r="N39" s="40" t="str">
        <f>IF(P39="","",IF(P39&lt;45.01,"-45",IF(P39&lt;49.01,"-49",IF(P39&lt;55.01,"-55",IF(P39&lt;59.01,"-59",IF(P39&lt;64.01,"-64",IF(P39&lt;71.01,"-71",IF(P39&lt;76.01,"-76",IF(P39&lt;81.01,"-81",IF(P39&lt;87.01,"-87",IF(P39&gt;87.01,"+87")))))))))))</f>
        <v>-59</v>
      </c>
      <c r="O39" s="40" t="str">
        <f>IF(P39="","",IF(P39&lt;45.01,"-45",IF(P39&lt;49.01,"-49",IF(P39&lt;55.01,"-55",IF(P39&lt;59.01,"-59",IF(P39&lt;64.01,"-64",IF(P39&lt;71.01,"-71",IF(P39&lt;76.01,"-76",IF(P39&lt;81.01,"-81",IF(P39&lt;87.01,"-87",IF(P39&gt;87.01,"+87")))))))))))</f>
        <v>-59</v>
      </c>
      <c r="P39" s="57">
        <v>57.4</v>
      </c>
      <c r="Q39" s="58">
        <v>46</v>
      </c>
      <c r="R39" s="59">
        <v>56</v>
      </c>
      <c r="S39" s="59">
        <v>102</v>
      </c>
      <c r="T39" s="60">
        <v>44653</v>
      </c>
      <c r="U39" s="61" t="s">
        <v>88</v>
      </c>
    </row>
    <row r="40" spans="1:21" ht="14.25" customHeight="1" x14ac:dyDescent="0.3">
      <c r="A40" s="55" t="s">
        <v>48</v>
      </c>
      <c r="B40" s="55" t="s">
        <v>49</v>
      </c>
      <c r="C40" s="23" t="str">
        <f>IF(G40&lt;1,"",IF(F40&lt;10.1,"E",IF(F40&lt;12.1,"D",IF(F40&lt;15.1,"Schüler",IF(F40&lt;17.1,"Jugend",IF(F40&lt;20.1,"Jun.",IF(F40&lt;35.1,"Sen.","M")))))))</f>
        <v>Jun.</v>
      </c>
      <c r="D40" s="70">
        <f>IF(C40="E",1,IF(C40="D",2,IF(C40="Schüler",3,(IF(C40="Jugend",4,IF(C40="Jun.",5,IF(C40="Sen.",6,IF(C40="M",7,""))))))))</f>
        <v>5</v>
      </c>
      <c r="E40" s="22" t="s">
        <v>18</v>
      </c>
      <c r="F40" s="22">
        <f>$F$3-G40</f>
        <v>20</v>
      </c>
      <c r="G40" s="56">
        <v>2002</v>
      </c>
      <c r="H40" s="55" t="s">
        <v>56</v>
      </c>
      <c r="I40" s="40" t="str">
        <f>IF(C40="","",IF(C40="E",J40,IF(C40="D",K40,IF(C40="Schüler",L40,IF(C40="Jugend",M40,IF(C40="Jun.",N40,IF(C40="Sen.",O40,O40)))))))</f>
        <v>-59</v>
      </c>
      <c r="J40" s="40" t="str">
        <f>IF(P40="","",IF(P40&lt;25.01,"-25",IF(P40&lt;30.01,"-30",IF(P40&lt;35.01,"-35",IF(P40&lt;40.01,"-40",IF(P40&lt;45.01,"-45",IF(P40&lt;49.01,"-49",IF(P40&gt;49,"+49"))))))))</f>
        <v>+49</v>
      </c>
      <c r="K40" s="40" t="str">
        <f>IF(P40="","",IF(P40&lt;30.01,"-30",IF(P40&lt;35.01,"-35",IF(P40&lt;40.01,"-40",IF(P40&lt;45.01,"-45",IF(P40&lt;49.01,"-49",IF(P40&lt;55.01,"-55",IF(P40&gt;55,"+55"))))))))</f>
        <v>+55</v>
      </c>
      <c r="L40" s="40" t="str">
        <f>IF(P40="","",IF(P40&lt;35.01,"-35",IF(P40&lt;40.01,"-40",IF(P40&lt;45.01,"-45",IF(P40&lt;49.01,"-49",IF(P40&lt;55.01,"-55",IF(P40&lt;59.01,"-59",IF(P40&lt;64.01,"-64",IF(P40&lt;71.01,"-71",IF(P40&lt;76.01,"-76",IF(P40&gt;76.01,"+76")))))))))))</f>
        <v>-59</v>
      </c>
      <c r="M40" s="40" t="str">
        <f>IF(P40="","",IF(P40&lt;40.01,"-40",IF(P40&lt;45.01,"-45",IF(P40&lt;49.01,"-49",IF(P40&lt;55.01,"-55",IF(P40&lt;59.01,"-59",IF(P40&lt;64.01,"-64",IF(P40&lt;71.01,"-71",IF(P40&lt;76.01,"-76",IF(P40&lt;81.01,"-81",IF(P40&gt;81.01,"+81")))))))))))</f>
        <v>-59</v>
      </c>
      <c r="N40" s="40" t="str">
        <f>IF(P40="","",IF(P40&lt;45.01,"-45",IF(P40&lt;49.01,"-49",IF(P40&lt;55.01,"-55",IF(P40&lt;59.01,"-59",IF(P40&lt;64.01,"-64",IF(P40&lt;71.01,"-71",IF(P40&lt;76.01,"-76",IF(P40&lt;81.01,"-81",IF(P40&lt;87.01,"-87",IF(P40&gt;87.01,"+87")))))))))))</f>
        <v>-59</v>
      </c>
      <c r="O40" s="40" t="str">
        <f>IF(P40="","",IF(P40&lt;45.01,"-45",IF(P40&lt;49.01,"-49",IF(P40&lt;55.01,"-55",IF(P40&lt;59.01,"-59",IF(P40&lt;64.01,"-64",IF(P40&lt;71.01,"-71",IF(P40&lt;76.01,"-76",IF(P40&lt;81.01,"-81",IF(P40&lt;87.01,"-87",IF(P40&gt;87.01,"+87")))))))))))</f>
        <v>-59</v>
      </c>
      <c r="P40" s="57">
        <v>57.9</v>
      </c>
      <c r="Q40" s="58">
        <v>55</v>
      </c>
      <c r="R40" s="59"/>
      <c r="S40" s="59"/>
      <c r="T40" s="60">
        <v>44597</v>
      </c>
      <c r="U40" s="61" t="s">
        <v>57</v>
      </c>
    </row>
    <row r="41" spans="1:21" ht="14.25" customHeight="1" x14ac:dyDescent="0.3">
      <c r="A41" s="55" t="s">
        <v>102</v>
      </c>
      <c r="B41" s="55" t="s">
        <v>103</v>
      </c>
      <c r="C41" s="23" t="str">
        <f>IF(G41&lt;1,"",IF(F41&lt;10.1,"E",IF(F41&lt;12.1,"D",IF(F41&lt;15.1,"Schüler",IF(F41&lt;17.1,"Jugend",IF(F41&lt;20.1,"Jun.",IF(F41&lt;35.1,"Sen.","M")))))))</f>
        <v>Jun.</v>
      </c>
      <c r="D41" s="70">
        <f>IF(C41="E",1,IF(C41="D",2,IF(C41="Schüler",3,(IF(C41="Jugend",4,IF(C41="Jun.",5,IF(C41="Sen.",6,IF(C41="M",7,""))))))))</f>
        <v>5</v>
      </c>
      <c r="E41" s="22" t="s">
        <v>18</v>
      </c>
      <c r="F41" s="22">
        <f>$F$3-G41</f>
        <v>18</v>
      </c>
      <c r="G41" s="56">
        <v>2004</v>
      </c>
      <c r="H41" s="55" t="s">
        <v>81</v>
      </c>
      <c r="I41" s="40" t="str">
        <f>IF(C41="","",IF(C41="E",J41,IF(C41="D",K41,IF(C41="Schüler",L41,IF(C41="Jugend",M41,IF(C41="Jun.",N41,IF(C41="Sen.",O41,O41)))))))</f>
        <v>-64</v>
      </c>
      <c r="J41" s="40" t="str">
        <f>IF(P41="","",IF(P41&lt;25.01,"-25",IF(P41&lt;30.01,"-30",IF(P41&lt;35.01,"-35",IF(P41&lt;40.01,"-40",IF(P41&lt;45.01,"-45",IF(P41&lt;49.01,"-49",IF(P41&gt;49,"+49"))))))))</f>
        <v>+49</v>
      </c>
      <c r="K41" s="40" t="str">
        <f>IF(P41="","",IF(P41&lt;30.01,"-30",IF(P41&lt;35.01,"-35",IF(P41&lt;40.01,"-40",IF(P41&lt;45.01,"-45",IF(P41&lt;49.01,"-49",IF(P41&lt;55.01,"-55",IF(P41&gt;55,"+55"))))))))</f>
        <v>+55</v>
      </c>
      <c r="L41" s="40" t="str">
        <f>IF(P41="","",IF(P41&lt;35.01,"-35",IF(P41&lt;40.01,"-40",IF(P41&lt;45.01,"-45",IF(P41&lt;49.01,"-49",IF(P41&lt;55.01,"-55",IF(P41&lt;59.01,"-59",IF(P41&lt;64.01,"-64",IF(P41&lt;71.01,"-71",IF(P41&lt;76.01,"-76",IF(P41&gt;76.01,"+76")))))))))))</f>
        <v>-64</v>
      </c>
      <c r="M41" s="40" t="str">
        <f>IF(P41="","",IF(P41&lt;40.01,"-40",IF(P41&lt;45.01,"-45",IF(P41&lt;49.01,"-49",IF(P41&lt;55.01,"-55",IF(P41&lt;59.01,"-59",IF(P41&lt;64.01,"-64",IF(P41&lt;71.01,"-71",IF(P41&lt;76.01,"-76",IF(P41&lt;81.01,"-81",IF(P41&gt;81.01,"+81")))))))))))</f>
        <v>-64</v>
      </c>
      <c r="N41" s="40" t="str">
        <f>IF(P41="","",IF(P41&lt;45.01,"-45",IF(P41&lt;49.01,"-49",IF(P41&lt;55.01,"-55",IF(P41&lt;59.01,"-59",IF(P41&lt;64.01,"-64",IF(P41&lt;71.01,"-71",IF(P41&lt;76.01,"-76",IF(P41&lt;81.01,"-81",IF(P41&lt;87.01,"-87",IF(P41&gt;87.01,"+87")))))))))))</f>
        <v>-64</v>
      </c>
      <c r="O41" s="40" t="str">
        <f>IF(P41="","",IF(P41&lt;45.01,"-45",IF(P41&lt;49.01,"-49",IF(P41&lt;55.01,"-55",IF(P41&lt;59.01,"-59",IF(P41&lt;64.01,"-64",IF(P41&lt;71.01,"-71",IF(P41&lt;76.01,"-76",IF(P41&lt;81.01,"-81",IF(P41&lt;87.01,"-87",IF(P41&gt;87.01,"+87")))))))))))</f>
        <v>-64</v>
      </c>
      <c r="P41" s="57">
        <v>59.7</v>
      </c>
      <c r="Q41" s="58">
        <v>41</v>
      </c>
      <c r="R41" s="59">
        <v>48</v>
      </c>
      <c r="S41" s="59">
        <v>89</v>
      </c>
      <c r="T41" s="60">
        <v>44814</v>
      </c>
      <c r="U41" s="61" t="s">
        <v>88</v>
      </c>
    </row>
    <row r="42" spans="1:21" ht="14.25" customHeight="1" x14ac:dyDescent="0.3">
      <c r="A42" s="55" t="s">
        <v>323</v>
      </c>
      <c r="B42" s="55" t="s">
        <v>324</v>
      </c>
      <c r="C42" s="23" t="str">
        <f>IF(G42&lt;1,"",IF(F42&lt;10.1,"E",IF(F42&lt;12.1,"D",IF(F42&lt;15.1,"Schüler",IF(F42&lt;17.1,"Jugend",IF(F42&lt;20.1,"Jun.",IF(F42&lt;35.1,"Sen.","M")))))))</f>
        <v>Jun.</v>
      </c>
      <c r="D42" s="70">
        <f>IF(C42="E",1,IF(C42="D",2,IF(C42="Schüler",3,(IF(C42="Jugend",4,IF(C42="Jun.",5,IF(C42="Sen.",6,IF(C42="M",7,""))))))))</f>
        <v>5</v>
      </c>
      <c r="E42" s="22" t="s">
        <v>18</v>
      </c>
      <c r="F42" s="22">
        <f>$F$3-G42</f>
        <v>19</v>
      </c>
      <c r="G42" s="56">
        <v>2003</v>
      </c>
      <c r="H42" s="55" t="s">
        <v>130</v>
      </c>
      <c r="I42" s="40" t="str">
        <f>IF(C42="","",IF(C42="E",J42,IF(C42="D",K42,IF(C42="Schüler",L42,IF(C42="Jugend",M42,IF(C42="Jun.",N42,IF(C42="Sen.",O42,O42)))))))</f>
        <v>-76</v>
      </c>
      <c r="J42" s="40" t="str">
        <f>IF(P42="","",IF(P42&lt;25.01,"-25",IF(P42&lt;30.01,"-30",IF(P42&lt;35.01,"-35",IF(P42&lt;40.01,"-40",IF(P42&lt;45.01,"-45",IF(P42&lt;49.01,"-49",IF(P42&gt;49,"+49"))))))))</f>
        <v>+49</v>
      </c>
      <c r="K42" s="40" t="str">
        <f>IF(P42="","",IF(P42&lt;30.01,"-30",IF(P42&lt;35.01,"-35",IF(P42&lt;40.01,"-40",IF(P42&lt;45.01,"-45",IF(P42&lt;49.01,"-49",IF(P42&lt;55.01,"-55",IF(P42&gt;55,"+55"))))))))</f>
        <v>+55</v>
      </c>
      <c r="L42" s="40" t="str">
        <f>IF(P42="","",IF(P42&lt;35.01,"-35",IF(P42&lt;40.01,"-40",IF(P42&lt;45.01,"-45",IF(P42&lt;49.01,"-49",IF(P42&lt;55.01,"-55",IF(P42&lt;59.01,"-59",IF(P42&lt;64.01,"-64",IF(P42&lt;71.01,"-71",IF(P42&lt;76.01,"-76",IF(P42&gt;76.01,"+76")))))))))))</f>
        <v>-76</v>
      </c>
      <c r="M42" s="40" t="str">
        <f>IF(P42="","",IF(P42&lt;40.01,"-40",IF(P42&lt;45.01,"-45",IF(P42&lt;49.01,"-49",IF(P42&lt;55.01,"-55",IF(P42&lt;59.01,"-59",IF(P42&lt;64.01,"-64",IF(P42&lt;71.01,"-71",IF(P42&lt;76.01,"-76",IF(P42&lt;81.01,"-81",IF(P42&gt;81.01,"+81")))))))))))</f>
        <v>-76</v>
      </c>
      <c r="N42" s="40" t="str">
        <f>IF(P42="","",IF(P42&lt;45.01,"-45",IF(P42&lt;49.01,"-49",IF(P42&lt;55.01,"-55",IF(P42&lt;59.01,"-59",IF(P42&lt;64.01,"-64",IF(P42&lt;71.01,"-71",IF(P42&lt;76.01,"-76",IF(P42&lt;81.01,"-81",IF(P42&lt;87.01,"-87",IF(P42&gt;87.01,"+87")))))))))))</f>
        <v>-76</v>
      </c>
      <c r="O42" s="40" t="str">
        <f>IF(P42="","",IF(P42&lt;45.01,"-45",IF(P42&lt;49.01,"-49",IF(P42&lt;55.01,"-55",IF(P42&lt;59.01,"-59",IF(P42&lt;64.01,"-64",IF(P42&lt;71.01,"-71",IF(P42&lt;76.01,"-76",IF(P42&lt;81.01,"-81",IF(P42&lt;87.01,"-87",IF(P42&gt;87.01,"+87")))))))))))</f>
        <v>-76</v>
      </c>
      <c r="P42" s="57">
        <v>75.599999999999994</v>
      </c>
      <c r="Q42" s="58">
        <v>72</v>
      </c>
      <c r="R42" s="59">
        <v>92</v>
      </c>
      <c r="S42" s="59">
        <v>164</v>
      </c>
      <c r="T42" s="60">
        <v>44814</v>
      </c>
      <c r="U42" s="61" t="s">
        <v>88</v>
      </c>
    </row>
    <row r="43" spans="1:21" ht="14.25" customHeight="1" x14ac:dyDescent="0.3">
      <c r="A43" s="55" t="s">
        <v>102</v>
      </c>
      <c r="B43" s="55" t="s">
        <v>106</v>
      </c>
      <c r="C43" s="23" t="str">
        <f>IF(G43&lt;1,"",IF(F43&lt;10.1,"E",IF(F43&lt;12.1,"D",IF(F43&lt;15.1,"Schüler",IF(F43&lt;17.1,"Jugend",IF(F43&lt;20.1,"Jun.",IF(F43&lt;35.1,"Sen.","M")))))))</f>
        <v>Jun.</v>
      </c>
      <c r="D43" s="70">
        <f>IF(C43="E",1,IF(C43="D",2,IF(C43="Schüler",3,(IF(C43="Jugend",4,IF(C43="Jun.",5,IF(C43="Sen.",6,IF(C43="M",7,""))))))))</f>
        <v>5</v>
      </c>
      <c r="E43" s="22" t="s">
        <v>18</v>
      </c>
      <c r="F43" s="22">
        <f>$F$3-G43</f>
        <v>18</v>
      </c>
      <c r="G43" s="56">
        <v>2004</v>
      </c>
      <c r="H43" s="55" t="s">
        <v>81</v>
      </c>
      <c r="I43" s="40" t="str">
        <f>IF(C43="","",IF(C43="E",J43,IF(C43="D",K43,IF(C43="Schüler",L43,IF(C43="Jugend",M43,IF(C43="Jun.",N43,IF(C43="Sen.",O43,O43)))))))</f>
        <v>-76</v>
      </c>
      <c r="J43" s="40" t="str">
        <f>IF(P43="","",IF(P43&lt;25.01,"-25",IF(P43&lt;30.01,"-30",IF(P43&lt;35.01,"-35",IF(P43&lt;40.01,"-40",IF(P43&lt;45.01,"-45",IF(P43&lt;49.01,"-49",IF(P43&gt;49,"+49"))))))))</f>
        <v>+49</v>
      </c>
      <c r="K43" s="40" t="str">
        <f>IF(P43="","",IF(P43&lt;30.01,"-30",IF(P43&lt;35.01,"-35",IF(P43&lt;40.01,"-40",IF(P43&lt;45.01,"-45",IF(P43&lt;49.01,"-49",IF(P43&lt;55.01,"-55",IF(P43&gt;55,"+55"))))))))</f>
        <v>+55</v>
      </c>
      <c r="L43" s="40" t="str">
        <f>IF(P43="","",IF(P43&lt;35.01,"-35",IF(P43&lt;40.01,"-40",IF(P43&lt;45.01,"-45",IF(P43&lt;49.01,"-49",IF(P43&lt;55.01,"-55",IF(P43&lt;59.01,"-59",IF(P43&lt;64.01,"-64",IF(P43&lt;71.01,"-71",IF(P43&lt;76.01,"-76",IF(P43&gt;76.01,"+76")))))))))))</f>
        <v>-76</v>
      </c>
      <c r="M43" s="40" t="str">
        <f>IF(P43="","",IF(P43&lt;40.01,"-40",IF(P43&lt;45.01,"-45",IF(P43&lt;49.01,"-49",IF(P43&lt;55.01,"-55",IF(P43&lt;59.01,"-59",IF(P43&lt;64.01,"-64",IF(P43&lt;71.01,"-71",IF(P43&lt;76.01,"-76",IF(P43&lt;81.01,"-81",IF(P43&gt;81.01,"+81")))))))))))</f>
        <v>-76</v>
      </c>
      <c r="N43" s="40" t="str">
        <f>IF(P43="","",IF(P43&lt;45.01,"-45",IF(P43&lt;49.01,"-49",IF(P43&lt;55.01,"-55",IF(P43&lt;59.01,"-59",IF(P43&lt;64.01,"-64",IF(P43&lt;71.01,"-71",IF(P43&lt;76.01,"-76",IF(P43&lt;81.01,"-81",IF(P43&lt;87.01,"-87",IF(P43&gt;87.01,"+87")))))))))))</f>
        <v>-76</v>
      </c>
      <c r="O43" s="40" t="str">
        <f>IF(P43="","",IF(P43&lt;45.01,"-45",IF(P43&lt;49.01,"-49",IF(P43&lt;55.01,"-55",IF(P43&lt;59.01,"-59",IF(P43&lt;64.01,"-64",IF(P43&lt;71.01,"-71",IF(P43&lt;76.01,"-76",IF(P43&lt;81.01,"-81",IF(P43&lt;87.01,"-87",IF(P43&gt;87.01,"+87")))))))))))</f>
        <v>-76</v>
      </c>
      <c r="P43" s="57">
        <v>75</v>
      </c>
      <c r="Q43" s="58">
        <v>46</v>
      </c>
      <c r="R43" s="59">
        <v>64</v>
      </c>
      <c r="S43" s="59">
        <v>110</v>
      </c>
      <c r="T43" s="60">
        <v>44653</v>
      </c>
      <c r="U43" s="61" t="s">
        <v>95</v>
      </c>
    </row>
    <row r="44" spans="1:21" ht="14.25" customHeight="1" x14ac:dyDescent="0.3">
      <c r="A44" s="55" t="s">
        <v>295</v>
      </c>
      <c r="B44" s="55" t="s">
        <v>296</v>
      </c>
      <c r="C44" s="23" t="str">
        <f>IF(G44&lt;1,"",IF(F44&lt;10.1,"E",IF(F44&lt;12.1,"D",IF(F44&lt;15.1,"Schüler",IF(F44&lt;17.1,"Jugend",IF(F44&lt;20.1,"Jun.",IF(F44&lt;35.1,"Sen.","M")))))))</f>
        <v>Sen.</v>
      </c>
      <c r="D44" s="70">
        <f>IF(C44="E",1,IF(C44="D",2,IF(C44="Schüler",3,(IF(C44="Jugend",4,IF(C44="Jun.",5,IF(C44="Sen.",6,IF(C44="M",7,""))))))))</f>
        <v>6</v>
      </c>
      <c r="E44" s="22" t="s">
        <v>18</v>
      </c>
      <c r="F44" s="22">
        <f>$F$3-G44</f>
        <v>22</v>
      </c>
      <c r="G44" s="56">
        <v>2000</v>
      </c>
      <c r="H44" s="55" t="s">
        <v>56</v>
      </c>
      <c r="I44" s="40" t="str">
        <f>IF(C44="","",IF(C44="E",J44,IF(C44="D",K44,IF(C44="Schüler",L44,IF(C44="Jugend",M44,IF(C44="Jun.",N44,IF(C44="Sen.",O44,O44)))))))</f>
        <v>-49</v>
      </c>
      <c r="J44" s="40" t="str">
        <f>IF(P44="","",IF(P44&lt;25.01,"-25",IF(P44&lt;30.01,"-30",IF(P44&lt;35.01,"-35",IF(P44&lt;40.01,"-40",IF(P44&lt;45.01,"-45",IF(P44&lt;49.01,"-49",IF(P44&gt;49,"+49"))))))))</f>
        <v>-49</v>
      </c>
      <c r="K44" s="40" t="str">
        <f>IF(P44="","",IF(P44&lt;30.01,"-30",IF(P44&lt;35.01,"-35",IF(P44&lt;40.01,"-40",IF(P44&lt;45.01,"-45",IF(P44&lt;49.01,"-49",IF(P44&lt;55.01,"-55",IF(P44&gt;55,"+55"))))))))</f>
        <v>-49</v>
      </c>
      <c r="L44" s="40" t="str">
        <f>IF(P44="","",IF(P44&lt;35.01,"-35",IF(P44&lt;40.01,"-40",IF(P44&lt;45.01,"-45",IF(P44&lt;49.01,"-49",IF(P44&lt;55.01,"-55",IF(P44&lt;59.01,"-59",IF(P44&lt;64.01,"-64",IF(P44&lt;71.01,"-71",IF(P44&lt;76.01,"-76",IF(P44&gt;76.01,"+76")))))))))))</f>
        <v>-49</v>
      </c>
      <c r="M44" s="40" t="str">
        <f>IF(P44="","",IF(P44&lt;40.01,"-40",IF(P44&lt;45.01,"-45",IF(P44&lt;49.01,"-49",IF(P44&lt;55.01,"-55",IF(P44&lt;59.01,"-59",IF(P44&lt;64.01,"-64",IF(P44&lt;71.01,"-71",IF(P44&lt;76.01,"-76",IF(P44&lt;81.01,"-81",IF(P44&gt;81.01,"+81")))))))))))</f>
        <v>-49</v>
      </c>
      <c r="N44" s="40" t="str">
        <f>IF(P44="","",IF(P44&lt;45.01,"-45",IF(P44&lt;49.01,"-49",IF(P44&lt;55.01,"-55",IF(P44&lt;59.01,"-59",IF(P44&lt;64.01,"-64",IF(P44&lt;71.01,"-71",IF(P44&lt;76.01,"-76",IF(P44&lt;81.01,"-81",IF(P44&lt;87.01,"-87",IF(P44&gt;87.01,"+87")))))))))))</f>
        <v>-49</v>
      </c>
      <c r="O44" s="40" t="str">
        <f>IF(P44="","",IF(P44&lt;45.01,"-45",IF(P44&lt;49.01,"-49",IF(P44&lt;55.01,"-55",IF(P44&lt;59.01,"-59",IF(P44&lt;64.01,"-64",IF(P44&lt;71.01,"-71",IF(P44&lt;76.01,"-76",IF(P44&lt;81.01,"-81",IF(P44&lt;87.01,"-87",IF(P44&gt;87.01,"+87")))))))))))</f>
        <v>-49</v>
      </c>
      <c r="P44" s="57">
        <v>47.6</v>
      </c>
      <c r="Q44" s="58">
        <v>56</v>
      </c>
      <c r="R44" s="59">
        <v>74</v>
      </c>
      <c r="S44" s="59">
        <v>130</v>
      </c>
      <c r="T44" s="60">
        <v>44646</v>
      </c>
      <c r="U44" s="61" t="s">
        <v>95</v>
      </c>
    </row>
    <row r="45" spans="1:21" ht="14.25" customHeight="1" x14ac:dyDescent="0.3">
      <c r="A45" s="55" t="s">
        <v>377</v>
      </c>
      <c r="B45" s="55" t="s">
        <v>378</v>
      </c>
      <c r="C45" s="23" t="str">
        <f>IF(G45&lt;1,"",IF(F45&lt;10.1,"E",IF(F45&lt;12.1,"D",IF(F45&lt;15.1,"Schüler",IF(F45&lt;17.1,"Jugend",IF(F45&lt;20.1,"Jun.",IF(F45&lt;35.1,"Sen.","M")))))))</f>
        <v>Sen.</v>
      </c>
      <c r="D45" s="70">
        <f>IF(C45="E",1,IF(C45="D",2,IF(C45="Schüler",3,(IF(C45="Jugend",4,IF(C45="Jun.",5,IF(C45="Sen.",6,IF(C45="M",7,""))))))))</f>
        <v>6</v>
      </c>
      <c r="E45" s="22" t="s">
        <v>18</v>
      </c>
      <c r="F45" s="22">
        <f>$F$3-G45</f>
        <v>27</v>
      </c>
      <c r="G45" s="56">
        <v>1995</v>
      </c>
      <c r="H45" s="55" t="s">
        <v>65</v>
      </c>
      <c r="I45" s="40" t="str">
        <f>IF(C45="","",IF(C45="E",J45,IF(C45="D",K45,IF(C45="Schüler",L45,IF(C45="Jugend",M45,IF(C45="Jun.",N45,IF(C45="Sen.",O45,O45)))))))</f>
        <v>-55</v>
      </c>
      <c r="J45" s="40" t="str">
        <f>IF(P45="","",IF(P45&lt;25.01,"-25",IF(P45&lt;30.01,"-30",IF(P45&lt;35.01,"-35",IF(P45&lt;40.01,"-40",IF(P45&lt;45.01,"-45",IF(P45&lt;49.01,"-49",IF(P45&gt;49,"+49"))))))))</f>
        <v>+49</v>
      </c>
      <c r="K45" s="40" t="str">
        <f>IF(P45="","",IF(P45&lt;30.01,"-30",IF(P45&lt;35.01,"-35",IF(P45&lt;40.01,"-40",IF(P45&lt;45.01,"-45",IF(P45&lt;49.01,"-49",IF(P45&lt;55.01,"-55",IF(P45&gt;55,"+55"))))))))</f>
        <v>-55</v>
      </c>
      <c r="L45" s="40" t="str">
        <f>IF(P45="","",IF(P45&lt;35.01,"-35",IF(P45&lt;40.01,"-40",IF(P45&lt;45.01,"-45",IF(P45&lt;49.01,"-49",IF(P45&lt;55.01,"-55",IF(P45&lt;59.01,"-59",IF(P45&lt;64.01,"-64",IF(P45&lt;71.01,"-71",IF(P45&lt;76.01,"-76",IF(P45&gt;76.01,"+76")))))))))))</f>
        <v>-55</v>
      </c>
      <c r="M45" s="40" t="str">
        <f>IF(P45="","",IF(P45&lt;40.01,"-40",IF(P45&lt;45.01,"-45",IF(P45&lt;49.01,"-49",IF(P45&lt;55.01,"-55",IF(P45&lt;59.01,"-59",IF(P45&lt;64.01,"-64",IF(P45&lt;71.01,"-71",IF(P45&lt;76.01,"-76",IF(P45&lt;81.01,"-81",IF(P45&gt;81.01,"+81")))))))))))</f>
        <v>-55</v>
      </c>
      <c r="N45" s="40" t="str">
        <f>IF(P45="","",IF(P45&lt;45.01,"-45",IF(P45&lt;49.01,"-49",IF(P45&lt;55.01,"-55",IF(P45&lt;59.01,"-59",IF(P45&lt;64.01,"-64",IF(P45&lt;71.01,"-71",IF(P45&lt;76.01,"-76",IF(P45&lt;81.01,"-81",IF(P45&lt;87.01,"-87",IF(P45&gt;87.01,"+87")))))))))))</f>
        <v>-55</v>
      </c>
      <c r="O45" s="40" t="str">
        <f>IF(P45="","",IF(P45&lt;45.01,"-45",IF(P45&lt;49.01,"-49",IF(P45&lt;55.01,"-55",IF(P45&lt;59.01,"-59",IF(P45&lt;64.01,"-64",IF(P45&lt;71.01,"-71",IF(P45&lt;76.01,"-76",IF(P45&lt;81.01,"-81",IF(P45&lt;87.01,"-87",IF(P45&gt;87.01,"+87")))))))))))</f>
        <v>-55</v>
      </c>
      <c r="P45" s="57">
        <v>54.3</v>
      </c>
      <c r="Q45" s="58">
        <v>70</v>
      </c>
      <c r="R45" s="59">
        <v>90</v>
      </c>
      <c r="S45" s="59">
        <v>160</v>
      </c>
      <c r="T45" s="60">
        <v>44877</v>
      </c>
      <c r="U45" s="61" t="s">
        <v>66</v>
      </c>
    </row>
    <row r="46" spans="1:21" ht="14.25" customHeight="1" x14ac:dyDescent="0.3">
      <c r="A46" s="55" t="s">
        <v>82</v>
      </c>
      <c r="B46" s="55" t="s">
        <v>83</v>
      </c>
      <c r="C46" s="23" t="str">
        <f>IF(G46&lt;1,"",IF(F46&lt;10.1,"E",IF(F46&lt;12.1,"D",IF(F46&lt;15.1,"Schüler",IF(F46&lt;17.1,"Jugend",IF(F46&lt;20.1,"Jun.",IF(F46&lt;35.1,"Sen.","M")))))))</f>
        <v>Sen.</v>
      </c>
      <c r="D46" s="70">
        <f>IF(C46="E",1,IF(C46="D",2,IF(C46="Schüler",3,(IF(C46="Jugend",4,IF(C46="Jun.",5,IF(C46="Sen.",6,IF(C46="M",7,""))))))))</f>
        <v>6</v>
      </c>
      <c r="E46" s="22" t="s">
        <v>18</v>
      </c>
      <c r="F46" s="22">
        <f>$F$3-G46</f>
        <v>30</v>
      </c>
      <c r="G46" s="56">
        <v>1992</v>
      </c>
      <c r="H46" s="55" t="s">
        <v>81</v>
      </c>
      <c r="I46" s="40" t="str">
        <f>IF(C46="","",IF(C46="E",J46,IF(C46="D",K46,IF(C46="Schüler",L46,IF(C46="Jugend",M46,IF(C46="Jun.",N46,IF(C46="Sen.",O46,O46)))))))</f>
        <v>-55</v>
      </c>
      <c r="J46" s="40" t="str">
        <f>IF(P46="","",IF(P46&lt;25.01,"-25",IF(P46&lt;30.01,"-30",IF(P46&lt;35.01,"-35",IF(P46&lt;40.01,"-40",IF(P46&lt;45.01,"-45",IF(P46&lt;49.01,"-49",IF(P46&gt;49,"+49"))))))))</f>
        <v>+49</v>
      </c>
      <c r="K46" s="40" t="str">
        <f>IF(P46="","",IF(P46&lt;30.01,"-30",IF(P46&lt;35.01,"-35",IF(P46&lt;40.01,"-40",IF(P46&lt;45.01,"-45",IF(P46&lt;49.01,"-49",IF(P46&lt;55.01,"-55",IF(P46&gt;55,"+55"))))))))</f>
        <v>-55</v>
      </c>
      <c r="L46" s="40" t="str">
        <f>IF(P46="","",IF(P46&lt;35.01,"-35",IF(P46&lt;40.01,"-40",IF(P46&lt;45.01,"-45",IF(P46&lt;49.01,"-49",IF(P46&lt;55.01,"-55",IF(P46&lt;59.01,"-59",IF(P46&lt;64.01,"-64",IF(P46&lt;71.01,"-71",IF(P46&lt;76.01,"-76",IF(P46&gt;76.01,"+76")))))))))))</f>
        <v>-55</v>
      </c>
      <c r="M46" s="40" t="str">
        <f>IF(P46="","",IF(P46&lt;40.01,"-40",IF(P46&lt;45.01,"-45",IF(P46&lt;49.01,"-49",IF(P46&lt;55.01,"-55",IF(P46&lt;59.01,"-59",IF(P46&lt;64.01,"-64",IF(P46&lt;71.01,"-71",IF(P46&lt;76.01,"-76",IF(P46&lt;81.01,"-81",IF(P46&gt;81.01,"+81")))))))))))</f>
        <v>-55</v>
      </c>
      <c r="N46" s="40" t="str">
        <f>IF(P46="","",IF(P46&lt;45.01,"-45",IF(P46&lt;49.01,"-49",IF(P46&lt;55.01,"-55",IF(P46&lt;59.01,"-59",IF(P46&lt;64.01,"-64",IF(P46&lt;71.01,"-71",IF(P46&lt;76.01,"-76",IF(P46&lt;81.01,"-81",IF(P46&lt;87.01,"-87",IF(P46&gt;87.01,"+87")))))))))))</f>
        <v>-55</v>
      </c>
      <c r="O46" s="40" t="str">
        <f>IF(P46="","",IF(P46&lt;45.01,"-45",IF(P46&lt;49.01,"-49",IF(P46&lt;55.01,"-55",IF(P46&lt;59.01,"-59",IF(P46&lt;64.01,"-64",IF(P46&lt;71.01,"-71",IF(P46&lt;76.01,"-76",IF(P46&lt;81.01,"-81",IF(P46&lt;87.01,"-87",IF(P46&gt;87.01,"+87")))))))))))</f>
        <v>-55</v>
      </c>
      <c r="P46" s="57">
        <v>49.1</v>
      </c>
      <c r="Q46" s="58">
        <v>66</v>
      </c>
      <c r="R46" s="59">
        <v>86</v>
      </c>
      <c r="S46" s="59">
        <v>152</v>
      </c>
      <c r="T46" s="60">
        <v>44877</v>
      </c>
      <c r="U46" s="61" t="s">
        <v>379</v>
      </c>
    </row>
    <row r="47" spans="1:21" ht="14.25" customHeight="1" x14ac:dyDescent="0.3">
      <c r="A47" s="55" t="s">
        <v>67</v>
      </c>
      <c r="B47" s="55" t="s">
        <v>68</v>
      </c>
      <c r="C47" s="23" t="str">
        <f>IF(G47&lt;1,"",IF(F47&lt;10.1,"E",IF(F47&lt;12.1,"D",IF(F47&lt;15.1,"Schüler",IF(F47&lt;17.1,"Jugend",IF(F47&lt;20.1,"Jun.",IF(F47&lt;35.1,"Sen.","M")))))))</f>
        <v>Sen.</v>
      </c>
      <c r="D47" s="70">
        <f>IF(C47="E",1,IF(C47="D",2,IF(C47="Schüler",3,(IF(C47="Jugend",4,IF(C47="Jun.",5,IF(C47="Sen.",6,IF(C47="M",7,""))))))))</f>
        <v>6</v>
      </c>
      <c r="E47" s="22" t="s">
        <v>18</v>
      </c>
      <c r="F47" s="22">
        <f>$F$3-G47</f>
        <v>33</v>
      </c>
      <c r="G47" s="56">
        <v>1989</v>
      </c>
      <c r="H47" s="55" t="s">
        <v>65</v>
      </c>
      <c r="I47" s="40" t="str">
        <f>IF(C47="","",IF(C47="E",J47,IF(C47="D",K47,IF(C47="Schüler",L47,IF(C47="Jugend",M47,IF(C47="Jun.",N47,IF(C47="Sen.",O47,O47)))))))</f>
        <v>-55</v>
      </c>
      <c r="J47" s="40" t="str">
        <f>IF(P47="","",IF(P47&lt;25.01,"-25",IF(P47&lt;30.01,"-30",IF(P47&lt;35.01,"-35",IF(P47&lt;40.01,"-40",IF(P47&lt;45.01,"-45",IF(P47&lt;49.01,"-49",IF(P47&gt;49,"+49"))))))))</f>
        <v>+49</v>
      </c>
      <c r="K47" s="40" t="str">
        <f>IF(P47="","",IF(P47&lt;30.01,"-30",IF(P47&lt;35.01,"-35",IF(P47&lt;40.01,"-40",IF(P47&lt;45.01,"-45",IF(P47&lt;49.01,"-49",IF(P47&lt;55.01,"-55",IF(P47&gt;55,"+55"))))))))</f>
        <v>-55</v>
      </c>
      <c r="L47" s="40" t="str">
        <f>IF(P47="","",IF(P47&lt;35.01,"-35",IF(P47&lt;40.01,"-40",IF(P47&lt;45.01,"-45",IF(P47&lt;49.01,"-49",IF(P47&lt;55.01,"-55",IF(P47&lt;59.01,"-59",IF(P47&lt;64.01,"-64",IF(P47&lt;71.01,"-71",IF(P47&lt;76.01,"-76",IF(P47&gt;76.01,"+76")))))))))))</f>
        <v>-55</v>
      </c>
      <c r="M47" s="40" t="str">
        <f>IF(P47="","",IF(P47&lt;40.01,"-40",IF(P47&lt;45.01,"-45",IF(P47&lt;49.01,"-49",IF(P47&lt;55.01,"-55",IF(P47&lt;59.01,"-59",IF(P47&lt;64.01,"-64",IF(P47&lt;71.01,"-71",IF(P47&lt;76.01,"-76",IF(P47&lt;81.01,"-81",IF(P47&gt;81.01,"+81")))))))))))</f>
        <v>-55</v>
      </c>
      <c r="N47" s="40" t="str">
        <f>IF(P47="","",IF(P47&lt;45.01,"-45",IF(P47&lt;49.01,"-49",IF(P47&lt;55.01,"-55",IF(P47&lt;59.01,"-59",IF(P47&lt;64.01,"-64",IF(P47&lt;71.01,"-71",IF(P47&lt;76.01,"-76",IF(P47&lt;81.01,"-81",IF(P47&lt;87.01,"-87",IF(P47&gt;87.01,"+87")))))))))))</f>
        <v>-55</v>
      </c>
      <c r="O47" s="40" t="str">
        <f>IF(P47="","",IF(P47&lt;45.01,"-45",IF(P47&lt;49.01,"-49",IF(P47&lt;55.01,"-55",IF(P47&lt;59.01,"-59",IF(P47&lt;64.01,"-64",IF(P47&lt;71.01,"-71",IF(P47&lt;76.01,"-76",IF(P47&lt;81.01,"-81",IF(P47&lt;87.01,"-87",IF(P47&gt;87.01,"+87")))))))))))</f>
        <v>-55</v>
      </c>
      <c r="P47" s="57">
        <v>52.8</v>
      </c>
      <c r="Q47" s="58">
        <v>70</v>
      </c>
      <c r="R47" s="59">
        <v>80</v>
      </c>
      <c r="S47" s="59">
        <v>144</v>
      </c>
      <c r="T47" s="60">
        <v>44877</v>
      </c>
      <c r="U47" s="61" t="s">
        <v>66</v>
      </c>
    </row>
    <row r="48" spans="1:21" ht="14.25" customHeight="1" x14ac:dyDescent="0.3">
      <c r="A48" s="55" t="s">
        <v>79</v>
      </c>
      <c r="B48" s="55" t="s">
        <v>80</v>
      </c>
      <c r="C48" s="23" t="str">
        <f>IF(G48&lt;1,"",IF(F48&lt;10.1,"E",IF(F48&lt;12.1,"D",IF(F48&lt;15.1,"Schüler",IF(F48&lt;17.1,"Jugend",IF(F48&lt;20.1,"Jun.",IF(F48&lt;35.1,"Sen.","M")))))))</f>
        <v>Sen.</v>
      </c>
      <c r="D48" s="70">
        <f>IF(C48="E",1,IF(C48="D",2,IF(C48="Schüler",3,(IF(C48="Jugend",4,IF(C48="Jun.",5,IF(C48="Sen.",6,IF(C48="M",7,""))))))))</f>
        <v>6</v>
      </c>
      <c r="E48" s="22" t="s">
        <v>18</v>
      </c>
      <c r="F48" s="22">
        <f>$F$3-G48</f>
        <v>29</v>
      </c>
      <c r="G48" s="56">
        <v>1993</v>
      </c>
      <c r="H48" s="55" t="s">
        <v>81</v>
      </c>
      <c r="I48" s="40" t="str">
        <f>IF(C48="","",IF(C48="E",J48,IF(C48="D",K48,IF(C48="Schüler",L48,IF(C48="Jugend",M48,IF(C48="Jun.",N48,IF(C48="Sen.",O48,O48)))))))</f>
        <v>-55</v>
      </c>
      <c r="J48" s="40" t="str">
        <f>IF(P48="","",IF(P48&lt;25.01,"-25",IF(P48&lt;30.01,"-30",IF(P48&lt;35.01,"-35",IF(P48&lt;40.01,"-40",IF(P48&lt;45.01,"-45",IF(P48&lt;49.01,"-49",IF(P48&gt;49,"+49"))))))))</f>
        <v>+49</v>
      </c>
      <c r="K48" s="40" t="str">
        <f>IF(P48="","",IF(P48&lt;30.01,"-30",IF(P48&lt;35.01,"-35",IF(P48&lt;40.01,"-40",IF(P48&lt;45.01,"-45",IF(P48&lt;49.01,"-49",IF(P48&lt;55.01,"-55",IF(P48&gt;55,"+55"))))))))</f>
        <v>-55</v>
      </c>
      <c r="L48" s="40" t="str">
        <f>IF(P48="","",IF(P48&lt;35.01,"-35",IF(P48&lt;40.01,"-40",IF(P48&lt;45.01,"-45",IF(P48&lt;49.01,"-49",IF(P48&lt;55.01,"-55",IF(P48&lt;59.01,"-59",IF(P48&lt;64.01,"-64",IF(P48&lt;71.01,"-71",IF(P48&lt;76.01,"-76",IF(P48&gt;76.01,"+76")))))))))))</f>
        <v>-55</v>
      </c>
      <c r="M48" s="40" t="str">
        <f>IF(P48="","",IF(P48&lt;40.01,"-40",IF(P48&lt;45.01,"-45",IF(P48&lt;49.01,"-49",IF(P48&lt;55.01,"-55",IF(P48&lt;59.01,"-59",IF(P48&lt;64.01,"-64",IF(P48&lt;71.01,"-71",IF(P48&lt;76.01,"-76",IF(P48&lt;81.01,"-81",IF(P48&gt;81.01,"+81")))))))))))</f>
        <v>-55</v>
      </c>
      <c r="N48" s="40" t="str">
        <f>IF(P48="","",IF(P48&lt;45.01,"-45",IF(P48&lt;49.01,"-49",IF(P48&lt;55.01,"-55",IF(P48&lt;59.01,"-59",IF(P48&lt;64.01,"-64",IF(P48&lt;71.01,"-71",IF(P48&lt;76.01,"-76",IF(P48&lt;81.01,"-81",IF(P48&lt;87.01,"-87",IF(P48&gt;87.01,"+87")))))))))))</f>
        <v>-55</v>
      </c>
      <c r="O48" s="40" t="str">
        <f>IF(P48="","",IF(P48&lt;45.01,"-45",IF(P48&lt;49.01,"-49",IF(P48&lt;55.01,"-55",IF(P48&lt;59.01,"-59",IF(P48&lt;64.01,"-64",IF(P48&lt;71.01,"-71",IF(P48&lt;76.01,"-76",IF(P48&lt;81.01,"-81",IF(P48&lt;87.01,"-87",IF(P48&gt;87.01,"+87")))))))))))</f>
        <v>-55</v>
      </c>
      <c r="P48" s="57">
        <v>55</v>
      </c>
      <c r="Q48" s="58">
        <v>56</v>
      </c>
      <c r="R48" s="59">
        <v>74</v>
      </c>
      <c r="S48" s="59">
        <v>130</v>
      </c>
      <c r="T48" s="60">
        <v>44814</v>
      </c>
      <c r="U48" s="61" t="s">
        <v>88</v>
      </c>
    </row>
    <row r="49" spans="1:21" ht="14.25" customHeight="1" x14ac:dyDescent="0.3">
      <c r="A49" s="55" t="s">
        <v>217</v>
      </c>
      <c r="B49" s="55" t="s">
        <v>218</v>
      </c>
      <c r="C49" s="23" t="str">
        <f>IF(G49&lt;1,"",IF(F49&lt;10.1,"E",IF(F49&lt;12.1,"D",IF(F49&lt;15.1,"Schüler",IF(F49&lt;17.1,"Jugend",IF(F49&lt;20.1,"Jun.",IF(F49&lt;35.1,"Sen.","M")))))))</f>
        <v>Sen.</v>
      </c>
      <c r="D49" s="70">
        <f>IF(C49="E",1,IF(C49="D",2,IF(C49="Schüler",3,(IF(C49="Jugend",4,IF(C49="Jun.",5,IF(C49="Sen.",6,IF(C49="M",7,""))))))))</f>
        <v>6</v>
      </c>
      <c r="E49" s="22" t="s">
        <v>18</v>
      </c>
      <c r="F49" s="22">
        <f>$F$3-G49</f>
        <v>24</v>
      </c>
      <c r="G49" s="56">
        <v>1998</v>
      </c>
      <c r="H49" s="55" t="s">
        <v>81</v>
      </c>
      <c r="I49" s="40" t="str">
        <f>IF(C49="","",IF(C49="E",J49,IF(C49="D",K49,IF(C49="Schüler",L49,IF(C49="Jugend",M49,IF(C49="Jun.",N49,IF(C49="Sen.",O49,O49)))))))</f>
        <v>-59</v>
      </c>
      <c r="J49" s="40" t="str">
        <f>IF(P49="","",IF(P49&lt;25.01,"-25",IF(P49&lt;30.01,"-30",IF(P49&lt;35.01,"-35",IF(P49&lt;40.01,"-40",IF(P49&lt;45.01,"-45",IF(P49&lt;49.01,"-49",IF(P49&gt;49,"+49"))))))))</f>
        <v>+49</v>
      </c>
      <c r="K49" s="40" t="str">
        <f>IF(P49="","",IF(P49&lt;30.01,"-30",IF(P49&lt;35.01,"-35",IF(P49&lt;40.01,"-40",IF(P49&lt;45.01,"-45",IF(P49&lt;49.01,"-49",IF(P49&lt;55.01,"-55",IF(P49&gt;55,"+55"))))))))</f>
        <v>+55</v>
      </c>
      <c r="L49" s="40" t="str">
        <f>IF(P49="","",IF(P49&lt;35.01,"-35",IF(P49&lt;40.01,"-40",IF(P49&lt;45.01,"-45",IF(P49&lt;49.01,"-49",IF(P49&lt;55.01,"-55",IF(P49&lt;59.01,"-59",IF(P49&lt;64.01,"-64",IF(P49&lt;71.01,"-71",IF(P49&lt;76.01,"-76",IF(P49&gt;76.01,"+76")))))))))))</f>
        <v>-59</v>
      </c>
      <c r="M49" s="40" t="str">
        <f>IF(P49="","",IF(P49&lt;40.01,"-40",IF(P49&lt;45.01,"-45",IF(P49&lt;49.01,"-49",IF(P49&lt;55.01,"-55",IF(P49&lt;59.01,"-59",IF(P49&lt;64.01,"-64",IF(P49&lt;71.01,"-71",IF(P49&lt;76.01,"-76",IF(P49&lt;81.01,"-81",IF(P49&gt;81.01,"+81")))))))))))</f>
        <v>-59</v>
      </c>
      <c r="N49" s="40" t="str">
        <f>IF(P49="","",IF(P49&lt;45.01,"-45",IF(P49&lt;49.01,"-49",IF(P49&lt;55.01,"-55",IF(P49&lt;59.01,"-59",IF(P49&lt;64.01,"-64",IF(P49&lt;71.01,"-71",IF(P49&lt;76.01,"-76",IF(P49&lt;81.01,"-81",IF(P49&lt;87.01,"-87",IF(P49&gt;87.01,"+87")))))))))))</f>
        <v>-59</v>
      </c>
      <c r="O49" s="40" t="str">
        <f>IF(P49="","",IF(P49&lt;45.01,"-45",IF(P49&lt;49.01,"-49",IF(P49&lt;55.01,"-55",IF(P49&lt;59.01,"-59",IF(P49&lt;64.01,"-64",IF(P49&lt;71.01,"-71",IF(P49&lt;76.01,"-76",IF(P49&lt;81.01,"-81",IF(P49&lt;87.01,"-87",IF(P49&gt;87.01,"+87")))))))))))</f>
        <v>-59</v>
      </c>
      <c r="P49" s="57">
        <v>59</v>
      </c>
      <c r="Q49" s="58">
        <v>85</v>
      </c>
      <c r="R49" s="59">
        <v>104</v>
      </c>
      <c r="S49" s="59">
        <v>189</v>
      </c>
      <c r="T49" s="60">
        <v>44625</v>
      </c>
      <c r="U49" s="61" t="s">
        <v>216</v>
      </c>
    </row>
    <row r="50" spans="1:21" ht="14.25" customHeight="1" x14ac:dyDescent="0.3">
      <c r="A50" s="55" t="s">
        <v>86</v>
      </c>
      <c r="B50" s="55" t="s">
        <v>87</v>
      </c>
      <c r="C50" s="23" t="str">
        <f>IF(G50&lt;1,"",IF(F50&lt;10.1,"E",IF(F50&lt;12.1,"D",IF(F50&lt;15.1,"Schüler",IF(F50&lt;17.1,"Jugend",IF(F50&lt;20.1,"Jun.",IF(F50&lt;35.1,"Sen.","M")))))))</f>
        <v>Sen.</v>
      </c>
      <c r="D50" s="70">
        <f>IF(C50="E",1,IF(C50="D",2,IF(C50="Schüler",3,(IF(C50="Jugend",4,IF(C50="Jun.",5,IF(C50="Sen.",6,IF(C50="M",7,""))))))))</f>
        <v>6</v>
      </c>
      <c r="E50" s="22" t="s">
        <v>18</v>
      </c>
      <c r="F50" s="22">
        <f>$F$3-G50</f>
        <v>29</v>
      </c>
      <c r="G50" s="56">
        <v>1993</v>
      </c>
      <c r="H50" s="55" t="s">
        <v>81</v>
      </c>
      <c r="I50" s="40" t="str">
        <f>IF(C50="","",IF(C50="E",J50,IF(C50="D",K50,IF(C50="Schüler",L50,IF(C50="Jugend",M50,IF(C50="Jun.",N50,IF(C50="Sen.",O50,O50)))))))</f>
        <v>-59</v>
      </c>
      <c r="J50" s="40" t="str">
        <f>IF(P50="","",IF(P50&lt;25.01,"-25",IF(P50&lt;30.01,"-30",IF(P50&lt;35.01,"-35",IF(P50&lt;40.01,"-40",IF(P50&lt;45.01,"-45",IF(P50&lt;49.01,"-49",IF(P50&gt;49,"+49"))))))))</f>
        <v>+49</v>
      </c>
      <c r="K50" s="40" t="str">
        <f>IF(P50="","",IF(P50&lt;30.01,"-30",IF(P50&lt;35.01,"-35",IF(P50&lt;40.01,"-40",IF(P50&lt;45.01,"-45",IF(P50&lt;49.01,"-49",IF(P50&lt;55.01,"-55",IF(P50&gt;55,"+55"))))))))</f>
        <v>+55</v>
      </c>
      <c r="L50" s="40" t="str">
        <f>IF(P50="","",IF(P50&lt;35.01,"-35",IF(P50&lt;40.01,"-40",IF(P50&lt;45.01,"-45",IF(P50&lt;49.01,"-49",IF(P50&lt;55.01,"-55",IF(P50&lt;59.01,"-59",IF(P50&lt;64.01,"-64",IF(P50&lt;71.01,"-71",IF(P50&lt;76.01,"-76",IF(P50&gt;76.01,"+76")))))))))))</f>
        <v>-59</v>
      </c>
      <c r="M50" s="40" t="str">
        <f>IF(P50="","",IF(P50&lt;40.01,"-40",IF(P50&lt;45.01,"-45",IF(P50&lt;49.01,"-49",IF(P50&lt;55.01,"-55",IF(P50&lt;59.01,"-59",IF(P50&lt;64.01,"-64",IF(P50&lt;71.01,"-71",IF(P50&lt;76.01,"-76",IF(P50&lt;81.01,"-81",IF(P50&gt;81.01,"+81")))))))))))</f>
        <v>-59</v>
      </c>
      <c r="N50" s="40" t="str">
        <f>IF(P50="","",IF(P50&lt;45.01,"-45",IF(P50&lt;49.01,"-49",IF(P50&lt;55.01,"-55",IF(P50&lt;59.01,"-59",IF(P50&lt;64.01,"-64",IF(P50&lt;71.01,"-71",IF(P50&lt;76.01,"-76",IF(P50&lt;81.01,"-81",IF(P50&lt;87.01,"-87",IF(P50&gt;87.01,"+87")))))))))))</f>
        <v>-59</v>
      </c>
      <c r="O50" s="40" t="str">
        <f>IF(P50="","",IF(P50&lt;45.01,"-45",IF(P50&lt;49.01,"-49",IF(P50&lt;55.01,"-55",IF(P50&lt;59.01,"-59",IF(P50&lt;64.01,"-64",IF(P50&lt;71.01,"-71",IF(P50&lt;76.01,"-76",IF(P50&lt;81.01,"-81",IF(P50&lt;87.01,"-87",IF(P50&gt;87.01,"+87")))))))))))</f>
        <v>-59</v>
      </c>
      <c r="P50" s="57">
        <v>55.8</v>
      </c>
      <c r="Q50" s="58">
        <v>70</v>
      </c>
      <c r="R50" s="59">
        <v>86</v>
      </c>
      <c r="S50" s="59">
        <v>156</v>
      </c>
      <c r="T50" s="60">
        <v>44583</v>
      </c>
      <c r="U50" s="61" t="s">
        <v>88</v>
      </c>
    </row>
    <row r="51" spans="1:21" ht="14.25" customHeight="1" x14ac:dyDescent="0.3">
      <c r="A51" s="55" t="s">
        <v>96</v>
      </c>
      <c r="B51" s="55" t="s">
        <v>97</v>
      </c>
      <c r="C51" s="23" t="str">
        <f>IF(G51&lt;1,"",IF(F51&lt;10.1,"E",IF(F51&lt;12.1,"D",IF(F51&lt;15.1,"Schüler",IF(F51&lt;17.1,"Jugend",IF(F51&lt;20.1,"Jun.",IF(F51&lt;35.1,"Sen.","M")))))))</f>
        <v>Sen.</v>
      </c>
      <c r="D51" s="70">
        <f>IF(C51="E",1,IF(C51="D",2,IF(C51="Schüler",3,(IF(C51="Jugend",4,IF(C51="Jun.",5,IF(C51="Sen.",6,IF(C51="M",7,""))))))))</f>
        <v>6</v>
      </c>
      <c r="E51" s="22" t="s">
        <v>18</v>
      </c>
      <c r="F51" s="22">
        <f>$F$3-G51</f>
        <v>24</v>
      </c>
      <c r="G51" s="56">
        <v>1998</v>
      </c>
      <c r="H51" s="55" t="s">
        <v>56</v>
      </c>
      <c r="I51" s="40" t="str">
        <f>IF(C51="","",IF(C51="E",J51,IF(C51="D",K51,IF(C51="Schüler",L51,IF(C51="Jugend",M51,IF(C51="Jun.",N51,IF(C51="Sen.",O51,O51)))))))</f>
        <v>-59</v>
      </c>
      <c r="J51" s="40" t="str">
        <f>IF(P51="","",IF(P51&lt;25.01,"-25",IF(P51&lt;30.01,"-30",IF(P51&lt;35.01,"-35",IF(P51&lt;40.01,"-40",IF(P51&lt;45.01,"-45",IF(P51&lt;49.01,"-49",IF(P51&gt;49,"+49"))))))))</f>
        <v>+49</v>
      </c>
      <c r="K51" s="40" t="str">
        <f>IF(P51="","",IF(P51&lt;30.01,"-30",IF(P51&lt;35.01,"-35",IF(P51&lt;40.01,"-40",IF(P51&lt;45.01,"-45",IF(P51&lt;49.01,"-49",IF(P51&lt;55.01,"-55",IF(P51&gt;55,"+55"))))))))</f>
        <v>+55</v>
      </c>
      <c r="L51" s="40" t="str">
        <f>IF(P51="","",IF(P51&lt;35.01,"-35",IF(P51&lt;40.01,"-40",IF(P51&lt;45.01,"-45",IF(P51&lt;49.01,"-49",IF(P51&lt;55.01,"-55",IF(P51&lt;59.01,"-59",IF(P51&lt;64.01,"-64",IF(P51&lt;71.01,"-71",IF(P51&lt;76.01,"-76",IF(P51&gt;76.01,"+76")))))))))))</f>
        <v>-59</v>
      </c>
      <c r="M51" s="40" t="str">
        <f>IF(P51="","",IF(P51&lt;40.01,"-40",IF(P51&lt;45.01,"-45",IF(P51&lt;49.01,"-49",IF(P51&lt;55.01,"-55",IF(P51&lt;59.01,"-59",IF(P51&lt;64.01,"-64",IF(P51&lt;71.01,"-71",IF(P51&lt;76.01,"-76",IF(P51&lt;81.01,"-81",IF(P51&gt;81.01,"+81")))))))))))</f>
        <v>-59</v>
      </c>
      <c r="N51" s="40" t="str">
        <f>IF(P51="","",IF(P51&lt;45.01,"-45",IF(P51&lt;49.01,"-49",IF(P51&lt;55.01,"-55",IF(P51&lt;59.01,"-59",IF(P51&lt;64.01,"-64",IF(P51&lt;71.01,"-71",IF(P51&lt;76.01,"-76",IF(P51&lt;81.01,"-81",IF(P51&lt;87.01,"-87",IF(P51&gt;87.01,"+87")))))))))))</f>
        <v>-59</v>
      </c>
      <c r="O51" s="40" t="str">
        <f>IF(P51="","",IF(P51&lt;45.01,"-45",IF(P51&lt;49.01,"-49",IF(P51&lt;55.01,"-55",IF(P51&lt;59.01,"-59",IF(P51&lt;64.01,"-64",IF(P51&lt;71.01,"-71",IF(P51&lt;76.01,"-76",IF(P51&lt;81.01,"-81",IF(P51&lt;87.01,"-87",IF(P51&gt;87.01,"+87")))))))))))</f>
        <v>-59</v>
      </c>
      <c r="P51" s="57">
        <v>58.7</v>
      </c>
      <c r="Q51" s="58">
        <v>68</v>
      </c>
      <c r="R51" s="59">
        <v>82</v>
      </c>
      <c r="S51" s="59">
        <v>150</v>
      </c>
      <c r="T51" s="60">
        <v>44814</v>
      </c>
      <c r="U51" s="61" t="s">
        <v>88</v>
      </c>
    </row>
    <row r="52" spans="1:21" ht="14.25" customHeight="1" x14ac:dyDescent="0.3">
      <c r="A52" s="55" t="s">
        <v>333</v>
      </c>
      <c r="B52" s="55" t="s">
        <v>294</v>
      </c>
      <c r="C52" s="23" t="str">
        <f>IF(G52&lt;1,"",IF(F52&lt;10.1,"E",IF(F52&lt;12.1,"D",IF(F52&lt;15.1,"Schüler",IF(F52&lt;17.1,"Jugend",IF(F52&lt;20.1,"Jun.",IF(F52&lt;35.1,"Sen.","M")))))))</f>
        <v>Sen.</v>
      </c>
      <c r="D52" s="70">
        <f>IF(C52="E",1,IF(C52="D",2,IF(C52="Schüler",3,(IF(C52="Jugend",4,IF(C52="Jun.",5,IF(C52="Sen.",6,IF(C52="M",7,""))))))))</f>
        <v>6</v>
      </c>
      <c r="E52" s="22" t="s">
        <v>18</v>
      </c>
      <c r="F52" s="22">
        <f>$F$3-G52</f>
        <v>23</v>
      </c>
      <c r="G52" s="56">
        <v>1999</v>
      </c>
      <c r="H52" s="55" t="s">
        <v>130</v>
      </c>
      <c r="I52" s="40" t="str">
        <f>IF(C52="","",IF(C52="E",J52,IF(C52="D",K52,IF(C52="Schüler",L52,IF(C52="Jugend",M52,IF(C52="Jun.",N52,IF(C52="Sen.",O52,O52)))))))</f>
        <v>-59</v>
      </c>
      <c r="J52" s="40" t="str">
        <f>IF(P52="","",IF(P52&lt;25.01,"-25",IF(P52&lt;30.01,"-30",IF(P52&lt;35.01,"-35",IF(P52&lt;40.01,"-40",IF(P52&lt;45.01,"-45",IF(P52&lt;49.01,"-49",IF(P52&gt;49,"+49"))))))))</f>
        <v>+49</v>
      </c>
      <c r="K52" s="40" t="str">
        <f>IF(P52="","",IF(P52&lt;30.01,"-30",IF(P52&lt;35.01,"-35",IF(P52&lt;40.01,"-40",IF(P52&lt;45.01,"-45",IF(P52&lt;49.01,"-49",IF(P52&lt;55.01,"-55",IF(P52&gt;55,"+55"))))))))</f>
        <v>+55</v>
      </c>
      <c r="L52" s="40" t="str">
        <f>IF(P52="","",IF(P52&lt;35.01,"-35",IF(P52&lt;40.01,"-40",IF(P52&lt;45.01,"-45",IF(P52&lt;49.01,"-49",IF(P52&lt;55.01,"-55",IF(P52&lt;59.01,"-59",IF(P52&lt;64.01,"-64",IF(P52&lt;71.01,"-71",IF(P52&lt;76.01,"-76",IF(P52&gt;76.01,"+76")))))))))))</f>
        <v>-59</v>
      </c>
      <c r="M52" s="40" t="str">
        <f>IF(P52="","",IF(P52&lt;40.01,"-40",IF(P52&lt;45.01,"-45",IF(P52&lt;49.01,"-49",IF(P52&lt;55.01,"-55",IF(P52&lt;59.01,"-59",IF(P52&lt;64.01,"-64",IF(P52&lt;71.01,"-71",IF(P52&lt;76.01,"-76",IF(P52&lt;81.01,"-81",IF(P52&gt;81.01,"+81")))))))))))</f>
        <v>-59</v>
      </c>
      <c r="N52" s="40" t="str">
        <f>IF(P52="","",IF(P52&lt;45.01,"-45",IF(P52&lt;49.01,"-49",IF(P52&lt;55.01,"-55",IF(P52&lt;59.01,"-59",IF(P52&lt;64.01,"-64",IF(P52&lt;71.01,"-71",IF(P52&lt;76.01,"-76",IF(P52&lt;81.01,"-81",IF(P52&lt;87.01,"-87",IF(P52&gt;87.01,"+87")))))))))))</f>
        <v>-59</v>
      </c>
      <c r="O52" s="40" t="str">
        <f>IF(P52="","",IF(P52&lt;45.01,"-45",IF(P52&lt;49.01,"-49",IF(P52&lt;55.01,"-55",IF(P52&lt;59.01,"-59",IF(P52&lt;64.01,"-64",IF(P52&lt;71.01,"-71",IF(P52&lt;76.01,"-76",IF(P52&lt;81.01,"-81",IF(P52&lt;87.01,"-87",IF(P52&gt;87.01,"+87")))))))))))</f>
        <v>-59</v>
      </c>
      <c r="P52" s="57">
        <v>59</v>
      </c>
      <c r="Q52" s="58">
        <v>50</v>
      </c>
      <c r="R52" s="59">
        <v>63</v>
      </c>
      <c r="S52" s="59">
        <v>113</v>
      </c>
      <c r="T52" s="60">
        <v>44814</v>
      </c>
      <c r="U52" s="61" t="s">
        <v>88</v>
      </c>
    </row>
    <row r="53" spans="1:21" ht="14.25" customHeight="1" x14ac:dyDescent="0.3">
      <c r="A53" s="55" t="s">
        <v>332</v>
      </c>
      <c r="B53" s="55" t="s">
        <v>129</v>
      </c>
      <c r="C53" s="23" t="str">
        <f>IF(G53&lt;1,"",IF(F53&lt;10.1,"E",IF(F53&lt;12.1,"D",IF(F53&lt;15.1,"Schüler",IF(F53&lt;17.1,"Jugend",IF(F53&lt;20.1,"Jun.",IF(F53&lt;35.1,"Sen.","M")))))))</f>
        <v>Sen.</v>
      </c>
      <c r="D53" s="70">
        <f>IF(C53="E",1,IF(C53="D",2,IF(C53="Schüler",3,(IF(C53="Jugend",4,IF(C53="Jun.",5,IF(C53="Sen.",6,IF(C53="M",7,""))))))))</f>
        <v>6</v>
      </c>
      <c r="E53" s="22" t="s">
        <v>18</v>
      </c>
      <c r="F53" s="22">
        <f>$F$3-G53</f>
        <v>24</v>
      </c>
      <c r="G53" s="56">
        <v>1998</v>
      </c>
      <c r="H53" s="55" t="s">
        <v>130</v>
      </c>
      <c r="I53" s="40" t="str">
        <f>IF(C53="","",IF(C53="E",J53,IF(C53="D",K53,IF(C53="Schüler",L53,IF(C53="Jugend",M53,IF(C53="Jun.",N53,IF(C53="Sen.",O53,O53)))))))</f>
        <v>-59</v>
      </c>
      <c r="J53" s="40" t="str">
        <f>IF(P53="","",IF(P53&lt;25.01,"-25",IF(P53&lt;30.01,"-30",IF(P53&lt;35.01,"-35",IF(P53&lt;40.01,"-40",IF(P53&lt;45.01,"-45",IF(P53&lt;49.01,"-49",IF(P53&gt;49,"+49"))))))))</f>
        <v>+49</v>
      </c>
      <c r="K53" s="40" t="str">
        <f>IF(P53="","",IF(P53&lt;30.01,"-30",IF(P53&lt;35.01,"-35",IF(P53&lt;40.01,"-40",IF(P53&lt;45.01,"-45",IF(P53&lt;49.01,"-49",IF(P53&lt;55.01,"-55",IF(P53&gt;55,"+55"))))))))</f>
        <v>+55</v>
      </c>
      <c r="L53" s="40" t="str">
        <f>IF(P53="","",IF(P53&lt;35.01,"-35",IF(P53&lt;40.01,"-40",IF(P53&lt;45.01,"-45",IF(P53&lt;49.01,"-49",IF(P53&lt;55.01,"-55",IF(P53&lt;59.01,"-59",IF(P53&lt;64.01,"-64",IF(P53&lt;71.01,"-71",IF(P53&lt;76.01,"-76",IF(P53&gt;76.01,"+76")))))))))))</f>
        <v>-59</v>
      </c>
      <c r="M53" s="40" t="str">
        <f>IF(P53="","",IF(P53&lt;40.01,"-40",IF(P53&lt;45.01,"-45",IF(P53&lt;49.01,"-49",IF(P53&lt;55.01,"-55",IF(P53&lt;59.01,"-59",IF(P53&lt;64.01,"-64",IF(P53&lt;71.01,"-71",IF(P53&lt;76.01,"-76",IF(P53&lt;81.01,"-81",IF(P53&gt;81.01,"+81")))))))))))</f>
        <v>-59</v>
      </c>
      <c r="N53" s="40" t="str">
        <f>IF(P53="","",IF(P53&lt;45.01,"-45",IF(P53&lt;49.01,"-49",IF(P53&lt;55.01,"-55",IF(P53&lt;59.01,"-59",IF(P53&lt;64.01,"-64",IF(P53&lt;71.01,"-71",IF(P53&lt;76.01,"-76",IF(P53&lt;81.01,"-81",IF(P53&lt;87.01,"-87",IF(P53&gt;87.01,"+87")))))))))))</f>
        <v>-59</v>
      </c>
      <c r="O53" s="40" t="str">
        <f>IF(P53="","",IF(P53&lt;45.01,"-45",IF(P53&lt;49.01,"-49",IF(P53&lt;55.01,"-55",IF(P53&lt;59.01,"-59",IF(P53&lt;64.01,"-64",IF(P53&lt;71.01,"-71",IF(P53&lt;76.01,"-76",IF(P53&lt;81.01,"-81",IF(P53&lt;87.01,"-87",IF(P53&gt;87.01,"+87")))))))))))</f>
        <v>-59</v>
      </c>
      <c r="P53" s="57">
        <v>55.5</v>
      </c>
      <c r="Q53" s="58">
        <v>49</v>
      </c>
      <c r="R53" s="59">
        <v>62</v>
      </c>
      <c r="S53" s="59">
        <v>111</v>
      </c>
      <c r="T53" s="60">
        <v>44877</v>
      </c>
      <c r="U53" s="61" t="s">
        <v>131</v>
      </c>
    </row>
    <row r="54" spans="1:21" ht="14.25" customHeight="1" x14ac:dyDescent="0.3">
      <c r="A54" s="55" t="s">
        <v>115</v>
      </c>
      <c r="B54" s="55" t="s">
        <v>116</v>
      </c>
      <c r="C54" s="23" t="str">
        <f>IF(G54&lt;1,"",IF(F54&lt;10.1,"E",IF(F54&lt;12.1,"D",IF(F54&lt;15.1,"Schüler",IF(F54&lt;17.1,"Jugend",IF(F54&lt;20.1,"Jun.",IF(F54&lt;35.1,"Sen.","M")))))))</f>
        <v>Sen.</v>
      </c>
      <c r="D54" s="70">
        <f>IF(C54="E",1,IF(C54="D",2,IF(C54="Schüler",3,(IF(C54="Jugend",4,IF(C54="Jun.",5,IF(C54="Sen.",6,IF(C54="M",7,""))))))))</f>
        <v>6</v>
      </c>
      <c r="E54" s="22" t="s">
        <v>18</v>
      </c>
      <c r="F54" s="22">
        <f>$F$3-G54</f>
        <v>30</v>
      </c>
      <c r="G54" s="56">
        <v>1992</v>
      </c>
      <c r="H54" s="55" t="s">
        <v>113</v>
      </c>
      <c r="I54" s="40" t="str">
        <f>IF(C54="","",IF(C54="E",J54,IF(C54="D",K54,IF(C54="Schüler",L54,IF(C54="Jugend",M54,IF(C54="Jun.",N54,IF(C54="Sen.",O54,O54)))))))</f>
        <v>-59</v>
      </c>
      <c r="J54" s="40" t="str">
        <f>IF(P54="","",IF(P54&lt;25.01,"-25",IF(P54&lt;30.01,"-30",IF(P54&lt;35.01,"-35",IF(P54&lt;40.01,"-40",IF(P54&lt;45.01,"-45",IF(P54&lt;49.01,"-49",IF(P54&gt;49,"+49"))))))))</f>
        <v>+49</v>
      </c>
      <c r="K54" s="40" t="str">
        <f>IF(P54="","",IF(P54&lt;30.01,"-30",IF(P54&lt;35.01,"-35",IF(P54&lt;40.01,"-40",IF(P54&lt;45.01,"-45",IF(P54&lt;49.01,"-49",IF(P54&lt;55.01,"-55",IF(P54&gt;55,"+55"))))))))</f>
        <v>+55</v>
      </c>
      <c r="L54" s="40" t="str">
        <f>IF(P54="","",IF(P54&lt;35.01,"-35",IF(P54&lt;40.01,"-40",IF(P54&lt;45.01,"-45",IF(P54&lt;49.01,"-49",IF(P54&lt;55.01,"-55",IF(P54&lt;59.01,"-59",IF(P54&lt;64.01,"-64",IF(P54&lt;71.01,"-71",IF(P54&lt;76.01,"-76",IF(P54&gt;76.01,"+76")))))))))))</f>
        <v>-59</v>
      </c>
      <c r="M54" s="40" t="str">
        <f>IF(P54="","",IF(P54&lt;40.01,"-40",IF(P54&lt;45.01,"-45",IF(P54&lt;49.01,"-49",IF(P54&lt;55.01,"-55",IF(P54&lt;59.01,"-59",IF(P54&lt;64.01,"-64",IF(P54&lt;71.01,"-71",IF(P54&lt;76.01,"-76",IF(P54&lt;81.01,"-81",IF(P54&gt;81.01,"+81")))))))))))</f>
        <v>-59</v>
      </c>
      <c r="N54" s="40" t="str">
        <f>IF(P54="","",IF(P54&lt;45.01,"-45",IF(P54&lt;49.01,"-49",IF(P54&lt;55.01,"-55",IF(P54&lt;59.01,"-59",IF(P54&lt;64.01,"-64",IF(P54&lt;71.01,"-71",IF(P54&lt;76.01,"-76",IF(P54&lt;81.01,"-81",IF(P54&lt;87.01,"-87",IF(P54&gt;87.01,"+87")))))))))))</f>
        <v>-59</v>
      </c>
      <c r="O54" s="40" t="str">
        <f>IF(P54="","",IF(P54&lt;45.01,"-45",IF(P54&lt;49.01,"-49",IF(P54&lt;55.01,"-55",IF(P54&lt;59.01,"-59",IF(P54&lt;64.01,"-64",IF(P54&lt;71.01,"-71",IF(P54&lt;76.01,"-76",IF(P54&lt;81.01,"-81",IF(P54&lt;87.01,"-87",IF(P54&gt;87.01,"+87")))))))))))</f>
        <v>-59</v>
      </c>
      <c r="P54" s="57">
        <v>56.9</v>
      </c>
      <c r="Q54" s="58">
        <v>48</v>
      </c>
      <c r="R54" s="59">
        <v>62</v>
      </c>
      <c r="S54" s="59">
        <v>110</v>
      </c>
      <c r="T54" s="60">
        <v>44653</v>
      </c>
      <c r="U54" s="61" t="s">
        <v>114</v>
      </c>
    </row>
    <row r="55" spans="1:21" ht="14.25" customHeight="1" x14ac:dyDescent="0.3">
      <c r="A55" s="55" t="s">
        <v>149</v>
      </c>
      <c r="B55" s="55" t="s">
        <v>150</v>
      </c>
      <c r="C55" s="23" t="str">
        <f>IF(G55&lt;1,"",IF(F55&lt;10.1,"E",IF(F55&lt;12.1,"D",IF(F55&lt;15.1,"Schüler",IF(F55&lt;17.1,"Jugend",IF(F55&lt;20.1,"Jun.",IF(F55&lt;35.1,"Sen.","M")))))))</f>
        <v>Sen.</v>
      </c>
      <c r="D55" s="70">
        <f>IF(C55="E",1,IF(C55="D",2,IF(C55="Schüler",3,(IF(C55="Jugend",4,IF(C55="Jun.",5,IF(C55="Sen.",6,IF(C55="M",7,""))))))))</f>
        <v>6</v>
      </c>
      <c r="E55" s="22" t="s">
        <v>18</v>
      </c>
      <c r="F55" s="22">
        <f>$F$3-G55</f>
        <v>23</v>
      </c>
      <c r="G55" s="56">
        <v>1999</v>
      </c>
      <c r="H55" s="55" t="s">
        <v>113</v>
      </c>
      <c r="I55" s="40" t="str">
        <f>IF(C55="","",IF(C55="E",J55,IF(C55="D",K55,IF(C55="Schüler",L55,IF(C55="Jugend",M55,IF(C55="Jun.",N55,IF(C55="Sen.",O55,O55)))))))</f>
        <v>-59</v>
      </c>
      <c r="J55" s="40" t="str">
        <f>IF(P55="","",IF(P55&lt;25.01,"-25",IF(P55&lt;30.01,"-30",IF(P55&lt;35.01,"-35",IF(P55&lt;40.01,"-40",IF(P55&lt;45.01,"-45",IF(P55&lt;49.01,"-49",IF(P55&gt;49,"+49"))))))))</f>
        <v>+49</v>
      </c>
      <c r="K55" s="40" t="str">
        <f>IF(P55="","",IF(P55&lt;30.01,"-30",IF(P55&lt;35.01,"-35",IF(P55&lt;40.01,"-40",IF(P55&lt;45.01,"-45",IF(P55&lt;49.01,"-49",IF(P55&lt;55.01,"-55",IF(P55&gt;55,"+55"))))))))</f>
        <v>+55</v>
      </c>
      <c r="L55" s="40" t="str">
        <f>IF(P55="","",IF(P55&lt;35.01,"-35",IF(P55&lt;40.01,"-40",IF(P55&lt;45.01,"-45",IF(P55&lt;49.01,"-49",IF(P55&lt;55.01,"-55",IF(P55&lt;59.01,"-59",IF(P55&lt;64.01,"-64",IF(P55&lt;71.01,"-71",IF(P55&lt;76.01,"-76",IF(P55&gt;76.01,"+76")))))))))))</f>
        <v>-59</v>
      </c>
      <c r="M55" s="40" t="str">
        <f>IF(P55="","",IF(P55&lt;40.01,"-40",IF(P55&lt;45.01,"-45",IF(P55&lt;49.01,"-49",IF(P55&lt;55.01,"-55",IF(P55&lt;59.01,"-59",IF(P55&lt;64.01,"-64",IF(P55&lt;71.01,"-71",IF(P55&lt;76.01,"-76",IF(P55&lt;81.01,"-81",IF(P55&gt;81.01,"+81")))))))))))</f>
        <v>-59</v>
      </c>
      <c r="N55" s="40" t="str">
        <f>IF(P55="","",IF(P55&lt;45.01,"-45",IF(P55&lt;49.01,"-49",IF(P55&lt;55.01,"-55",IF(P55&lt;59.01,"-59",IF(P55&lt;64.01,"-64",IF(P55&lt;71.01,"-71",IF(P55&lt;76.01,"-76",IF(P55&lt;81.01,"-81",IF(P55&lt;87.01,"-87",IF(P55&gt;87.01,"+87")))))))))))</f>
        <v>-59</v>
      </c>
      <c r="O55" s="40" t="str">
        <f>IF(P55="","",IF(P55&lt;45.01,"-45",IF(P55&lt;49.01,"-49",IF(P55&lt;55.01,"-55",IF(P55&lt;59.01,"-59",IF(P55&lt;64.01,"-64",IF(P55&lt;71.01,"-71",IF(P55&lt;76.01,"-76",IF(P55&lt;81.01,"-81",IF(P55&lt;87.01,"-87",IF(P55&gt;87.01,"+87")))))))))))</f>
        <v>-59</v>
      </c>
      <c r="P55" s="57">
        <v>55.5</v>
      </c>
      <c r="Q55" s="58">
        <v>50</v>
      </c>
      <c r="R55" s="59">
        <v>57</v>
      </c>
      <c r="S55" s="59">
        <v>107</v>
      </c>
      <c r="T55" s="60">
        <v>44604</v>
      </c>
      <c r="U55" s="61" t="s">
        <v>114</v>
      </c>
    </row>
    <row r="56" spans="1:21" ht="14.25" customHeight="1" x14ac:dyDescent="0.3">
      <c r="A56" s="55" t="s">
        <v>310</v>
      </c>
      <c r="B56" s="55" t="s">
        <v>311</v>
      </c>
      <c r="C56" s="23" t="str">
        <f>IF(G56&lt;1,"",IF(F56&lt;10.1,"E",IF(F56&lt;12.1,"D",IF(F56&lt;15.1,"Schüler",IF(F56&lt;17.1,"Jugend",IF(F56&lt;20.1,"Jun.",IF(F56&lt;35.1,"Sen.","M")))))))</f>
        <v>Sen.</v>
      </c>
      <c r="D56" s="70">
        <f>IF(C56="E",1,IF(C56="D",2,IF(C56="Schüler",3,(IF(C56="Jugend",4,IF(C56="Jun.",5,IF(C56="Sen.",6,IF(C56="M",7,""))))))))</f>
        <v>6</v>
      </c>
      <c r="E56" s="22" t="s">
        <v>18</v>
      </c>
      <c r="F56" s="22">
        <f>$F$3-G56</f>
        <v>22</v>
      </c>
      <c r="G56" s="56">
        <v>2000</v>
      </c>
      <c r="H56" s="55" t="s">
        <v>130</v>
      </c>
      <c r="I56" s="40" t="str">
        <f>IF(C56="","",IF(C56="E",J56,IF(C56="D",K56,IF(C56="Schüler",L56,IF(C56="Jugend",M56,IF(C56="Jun.",N56,IF(C56="Sen.",O56,O56)))))))</f>
        <v>-59</v>
      </c>
      <c r="J56" s="40" t="str">
        <f>IF(P56="","",IF(P56&lt;25.01,"-25",IF(P56&lt;30.01,"-30",IF(P56&lt;35.01,"-35",IF(P56&lt;40.01,"-40",IF(P56&lt;45.01,"-45",IF(P56&lt;49.01,"-49",IF(P56&gt;49,"+49"))))))))</f>
        <v>+49</v>
      </c>
      <c r="K56" s="40" t="str">
        <f>IF(P56="","",IF(P56&lt;30.01,"-30",IF(P56&lt;35.01,"-35",IF(P56&lt;40.01,"-40",IF(P56&lt;45.01,"-45",IF(P56&lt;49.01,"-49",IF(P56&lt;55.01,"-55",IF(P56&gt;55,"+55"))))))))</f>
        <v>+55</v>
      </c>
      <c r="L56" s="40" t="str">
        <f>IF(P56="","",IF(P56&lt;35.01,"-35",IF(P56&lt;40.01,"-40",IF(P56&lt;45.01,"-45",IF(P56&lt;49.01,"-49",IF(P56&lt;55.01,"-55",IF(P56&lt;59.01,"-59",IF(P56&lt;64.01,"-64",IF(P56&lt;71.01,"-71",IF(P56&lt;76.01,"-76",IF(P56&gt;76.01,"+76")))))))))))</f>
        <v>-59</v>
      </c>
      <c r="M56" s="40" t="str">
        <f>IF(P56="","",IF(P56&lt;40.01,"-40",IF(P56&lt;45.01,"-45",IF(P56&lt;49.01,"-49",IF(P56&lt;55.01,"-55",IF(P56&lt;59.01,"-59",IF(P56&lt;64.01,"-64",IF(P56&lt;71.01,"-71",IF(P56&lt;76.01,"-76",IF(P56&lt;81.01,"-81",IF(P56&gt;81.01,"+81")))))))))))</f>
        <v>-59</v>
      </c>
      <c r="N56" s="40" t="str">
        <f>IF(P56="","",IF(P56&lt;45.01,"-45",IF(P56&lt;49.01,"-49",IF(P56&lt;55.01,"-55",IF(P56&lt;59.01,"-59",IF(P56&lt;64.01,"-64",IF(P56&lt;71.01,"-71",IF(P56&lt;76.01,"-76",IF(P56&lt;81.01,"-81",IF(P56&lt;87.01,"-87",IF(P56&gt;87.01,"+87")))))))))))</f>
        <v>-59</v>
      </c>
      <c r="O56" s="40" t="str">
        <f>IF(P56="","",IF(P56&lt;45.01,"-45",IF(P56&lt;49.01,"-49",IF(P56&lt;55.01,"-55",IF(P56&lt;59.01,"-59",IF(P56&lt;64.01,"-64",IF(P56&lt;71.01,"-71",IF(P56&lt;76.01,"-76",IF(P56&lt;81.01,"-81",IF(P56&lt;87.01,"-87",IF(P56&gt;87.01,"+87")))))))))))</f>
        <v>-59</v>
      </c>
      <c r="P56" s="57">
        <v>58</v>
      </c>
      <c r="Q56" s="58">
        <v>38</v>
      </c>
      <c r="R56" s="59">
        <v>49</v>
      </c>
      <c r="S56" s="59">
        <v>86</v>
      </c>
      <c r="T56" s="60">
        <v>44702</v>
      </c>
      <c r="U56" s="61" t="s">
        <v>314</v>
      </c>
    </row>
    <row r="57" spans="1:21" ht="14.25" customHeight="1" x14ac:dyDescent="0.3">
      <c r="A57" s="55" t="s">
        <v>54</v>
      </c>
      <c r="B57" s="55" t="s">
        <v>55</v>
      </c>
      <c r="C57" s="23" t="str">
        <f>IF(G57&lt;1,"",IF(F57&lt;10.1,"E",IF(F57&lt;12.1,"D",IF(F57&lt;15.1,"Schüler",IF(F57&lt;17.1,"Jugend",IF(F57&lt;20.1,"Jun.",IF(F57&lt;35.1,"Sen.","M")))))))</f>
        <v>Sen.</v>
      </c>
      <c r="D57" s="70">
        <f>IF(C57="E",1,IF(C57="D",2,IF(C57="Schüler",3,(IF(C57="Jugend",4,IF(C57="Jun.",5,IF(C57="Sen.",6,IF(C57="M",7,""))))))))</f>
        <v>6</v>
      </c>
      <c r="E57" s="22" t="s">
        <v>18</v>
      </c>
      <c r="F57" s="22">
        <f>$F$3-G57</f>
        <v>29</v>
      </c>
      <c r="G57" s="56">
        <v>1993</v>
      </c>
      <c r="H57" s="55" t="s">
        <v>56</v>
      </c>
      <c r="I57" s="40" t="str">
        <f>IF(C57="","",IF(C57="E",J57,IF(C57="D",K57,IF(C57="Schüler",L57,IF(C57="Jugend",M57,IF(C57="Jun.",N57,IF(C57="Sen.",O57,O57)))))))</f>
        <v>-64</v>
      </c>
      <c r="J57" s="40" t="str">
        <f>IF(P57="","",IF(P57&lt;25.01,"-25",IF(P57&lt;30.01,"-30",IF(P57&lt;35.01,"-35",IF(P57&lt;40.01,"-40",IF(P57&lt;45.01,"-45",IF(P57&lt;49.01,"-49",IF(P57&gt;49,"+49"))))))))</f>
        <v>+49</v>
      </c>
      <c r="K57" s="40" t="str">
        <f>IF(P57="","",IF(P57&lt;30.01,"-30",IF(P57&lt;35.01,"-35",IF(P57&lt;40.01,"-40",IF(P57&lt;45.01,"-45",IF(P57&lt;49.01,"-49",IF(P57&lt;55.01,"-55",IF(P57&gt;55,"+55"))))))))</f>
        <v>+55</v>
      </c>
      <c r="L57" s="40" t="str">
        <f>IF(P57="","",IF(P57&lt;35.01,"-35",IF(P57&lt;40.01,"-40",IF(P57&lt;45.01,"-45",IF(P57&lt;49.01,"-49",IF(P57&lt;55.01,"-55",IF(P57&lt;59.01,"-59",IF(P57&lt;64.01,"-64",IF(P57&lt;71.01,"-71",IF(P57&lt;76.01,"-76",IF(P57&gt;76.01,"+76")))))))))))</f>
        <v>-64</v>
      </c>
      <c r="M57" s="40" t="str">
        <f>IF(P57="","",IF(P57&lt;40.01,"-40",IF(P57&lt;45.01,"-45",IF(P57&lt;49.01,"-49",IF(P57&lt;55.01,"-55",IF(P57&lt;59.01,"-59",IF(P57&lt;64.01,"-64",IF(P57&lt;71.01,"-71",IF(P57&lt;76.01,"-76",IF(P57&lt;81.01,"-81",IF(P57&gt;81.01,"+81")))))))))))</f>
        <v>-64</v>
      </c>
      <c r="N57" s="40" t="str">
        <f>IF(P57="","",IF(P57&lt;45.01,"-45",IF(P57&lt;49.01,"-49",IF(P57&lt;55.01,"-55",IF(P57&lt;59.01,"-59",IF(P57&lt;64.01,"-64",IF(P57&lt;71.01,"-71",IF(P57&lt;76.01,"-76",IF(P57&lt;81.01,"-81",IF(P57&lt;87.01,"-87",IF(P57&gt;87.01,"+87")))))))))))</f>
        <v>-64</v>
      </c>
      <c r="O57" s="40" t="str">
        <f>IF(P57="","",IF(P57&lt;45.01,"-45",IF(P57&lt;49.01,"-49",IF(P57&lt;55.01,"-55",IF(P57&lt;59.01,"-59",IF(P57&lt;64.01,"-64",IF(P57&lt;71.01,"-71",IF(P57&lt;76.01,"-76",IF(P57&lt;81.01,"-81",IF(P57&lt;87.01,"-87",IF(P57&gt;87.01,"+87")))))))))))</f>
        <v>-64</v>
      </c>
      <c r="P57" s="57">
        <v>60.2</v>
      </c>
      <c r="Q57" s="58">
        <v>83</v>
      </c>
      <c r="R57" s="59">
        <v>104</v>
      </c>
      <c r="S57" s="59">
        <v>187</v>
      </c>
      <c r="T57" s="60">
        <v>44597</v>
      </c>
      <c r="U57" s="61" t="s">
        <v>57</v>
      </c>
    </row>
    <row r="58" spans="1:21" ht="14.25" customHeight="1" x14ac:dyDescent="0.3">
      <c r="A58" s="55" t="s">
        <v>301</v>
      </c>
      <c r="B58" s="55" t="s">
        <v>302</v>
      </c>
      <c r="C58" s="23" t="str">
        <f>IF(G58&lt;1,"",IF(F58&lt;10.1,"E",IF(F58&lt;12.1,"D",IF(F58&lt;15.1,"Schüler",IF(F58&lt;17.1,"Jugend",IF(F58&lt;20.1,"Jun.",IF(F58&lt;35.1,"Sen.","M")))))))</f>
        <v>Sen.</v>
      </c>
      <c r="D58" s="70">
        <f>IF(C58="E",1,IF(C58="D",2,IF(C58="Schüler",3,(IF(C58="Jugend",4,IF(C58="Jun.",5,IF(C58="Sen.",6,IF(C58="M",7,""))))))))</f>
        <v>6</v>
      </c>
      <c r="E58" s="22" t="s">
        <v>18</v>
      </c>
      <c r="F58" s="22">
        <f>$F$3-G58</f>
        <v>25</v>
      </c>
      <c r="G58" s="56">
        <v>1997</v>
      </c>
      <c r="H58" s="55" t="s">
        <v>56</v>
      </c>
      <c r="I58" s="40" t="str">
        <f>IF(C58="","",IF(C58="E",J58,IF(C58="D",K58,IF(C58="Schüler",L58,IF(C58="Jugend",M58,IF(C58="Jun.",N58,IF(C58="Sen.",O58,O58)))))))</f>
        <v>-64</v>
      </c>
      <c r="J58" s="40" t="str">
        <f>IF(P58="","",IF(P58&lt;25.01,"-25",IF(P58&lt;30.01,"-30",IF(P58&lt;35.01,"-35",IF(P58&lt;40.01,"-40",IF(P58&lt;45.01,"-45",IF(P58&lt;49.01,"-49",IF(P58&gt;49,"+49"))))))))</f>
        <v>+49</v>
      </c>
      <c r="K58" s="40" t="str">
        <f>IF(P58="","",IF(P58&lt;30.01,"-30",IF(P58&lt;35.01,"-35",IF(P58&lt;40.01,"-40",IF(P58&lt;45.01,"-45",IF(P58&lt;49.01,"-49",IF(P58&lt;55.01,"-55",IF(P58&gt;55,"+55"))))))))</f>
        <v>+55</v>
      </c>
      <c r="L58" s="40" t="str">
        <f>IF(P58="","",IF(P58&lt;35.01,"-35",IF(P58&lt;40.01,"-40",IF(P58&lt;45.01,"-45",IF(P58&lt;49.01,"-49",IF(P58&lt;55.01,"-55",IF(P58&lt;59.01,"-59",IF(P58&lt;64.01,"-64",IF(P58&lt;71.01,"-71",IF(P58&lt;76.01,"-76",IF(P58&gt;76.01,"+76")))))))))))</f>
        <v>-64</v>
      </c>
      <c r="M58" s="40" t="str">
        <f>IF(P58="","",IF(P58&lt;40.01,"-40",IF(P58&lt;45.01,"-45",IF(P58&lt;49.01,"-49",IF(P58&lt;55.01,"-55",IF(P58&lt;59.01,"-59",IF(P58&lt;64.01,"-64",IF(P58&lt;71.01,"-71",IF(P58&lt;76.01,"-76",IF(P58&lt;81.01,"-81",IF(P58&gt;81.01,"+81")))))))))))</f>
        <v>-64</v>
      </c>
      <c r="N58" s="40" t="str">
        <f>IF(P58="","",IF(P58&lt;45.01,"-45",IF(P58&lt;49.01,"-49",IF(P58&lt;55.01,"-55",IF(P58&lt;59.01,"-59",IF(P58&lt;64.01,"-64",IF(P58&lt;71.01,"-71",IF(P58&lt;76.01,"-76",IF(P58&lt;81.01,"-81",IF(P58&lt;87.01,"-87",IF(P58&gt;87.01,"+87")))))))))))</f>
        <v>-64</v>
      </c>
      <c r="O58" s="40" t="str">
        <f>IF(P58="","",IF(P58&lt;45.01,"-45",IF(P58&lt;49.01,"-49",IF(P58&lt;55.01,"-55",IF(P58&lt;59.01,"-59",IF(P58&lt;64.01,"-64",IF(P58&lt;71.01,"-71",IF(P58&lt;76.01,"-76",IF(P58&lt;81.01,"-81",IF(P58&lt;87.01,"-87",IF(P58&gt;87.01,"+87")))))))))))</f>
        <v>-64</v>
      </c>
      <c r="P58" s="57">
        <v>62.5</v>
      </c>
      <c r="Q58" s="58">
        <v>82</v>
      </c>
      <c r="R58" s="59">
        <v>103</v>
      </c>
      <c r="S58" s="59">
        <v>185</v>
      </c>
      <c r="T58" s="60">
        <v>44653</v>
      </c>
      <c r="U58" s="61" t="s">
        <v>114</v>
      </c>
    </row>
    <row r="59" spans="1:21" ht="14.25" customHeight="1" x14ac:dyDescent="0.3">
      <c r="A59" s="55" t="s">
        <v>96</v>
      </c>
      <c r="B59" s="55" t="s">
        <v>97</v>
      </c>
      <c r="C59" s="23" t="str">
        <f>IF(G59&lt;1,"",IF(F59&lt;10.1,"E",IF(F59&lt;12.1,"D",IF(F59&lt;15.1,"Schüler",IF(F59&lt;17.1,"Jugend",IF(F59&lt;20.1,"Jun.",IF(F59&lt;35.1,"Sen.","M")))))))</f>
        <v>Sen.</v>
      </c>
      <c r="D59" s="70">
        <f>IF(C59="E",1,IF(C59="D",2,IF(C59="Schüler",3,(IF(C59="Jugend",4,IF(C59="Jun.",5,IF(C59="Sen.",6,IF(C59="M",7,""))))))))</f>
        <v>6</v>
      </c>
      <c r="E59" s="22" t="s">
        <v>18</v>
      </c>
      <c r="F59" s="22">
        <f>$F$3-G59</f>
        <v>24</v>
      </c>
      <c r="G59" s="56">
        <v>1998</v>
      </c>
      <c r="H59" s="55" t="s">
        <v>56</v>
      </c>
      <c r="I59" s="40" t="str">
        <f>IF(C59="","",IF(C59="E",J59,IF(C59="D",K59,IF(C59="Schüler",L59,IF(C59="Jugend",M59,IF(C59="Jun.",N59,IF(C59="Sen.",O59,O59)))))))</f>
        <v>-64</v>
      </c>
      <c r="J59" s="40" t="str">
        <f>IF(P59="","",IF(P59&lt;25.01,"-25",IF(P59&lt;30.01,"-30",IF(P59&lt;35.01,"-35",IF(P59&lt;40.01,"-40",IF(P59&lt;45.01,"-45",IF(P59&lt;49.01,"-49",IF(P59&gt;49,"+49"))))))))</f>
        <v>+49</v>
      </c>
      <c r="K59" s="40" t="str">
        <f>IF(P59="","",IF(P59&lt;30.01,"-30",IF(P59&lt;35.01,"-35",IF(P59&lt;40.01,"-40",IF(P59&lt;45.01,"-45",IF(P59&lt;49.01,"-49",IF(P59&lt;55.01,"-55",IF(P59&gt;55,"+55"))))))))</f>
        <v>+55</v>
      </c>
      <c r="L59" s="40" t="str">
        <f>IF(P59="","",IF(P59&lt;35.01,"-35",IF(P59&lt;40.01,"-40",IF(P59&lt;45.01,"-45",IF(P59&lt;49.01,"-49",IF(P59&lt;55.01,"-55",IF(P59&lt;59.01,"-59",IF(P59&lt;64.01,"-64",IF(P59&lt;71.01,"-71",IF(P59&lt;76.01,"-76",IF(P59&gt;76.01,"+76")))))))))))</f>
        <v>-64</v>
      </c>
      <c r="M59" s="40" t="str">
        <f>IF(P59="","",IF(P59&lt;40.01,"-40",IF(P59&lt;45.01,"-45",IF(P59&lt;49.01,"-49",IF(P59&lt;55.01,"-55",IF(P59&lt;59.01,"-59",IF(P59&lt;64.01,"-64",IF(P59&lt;71.01,"-71",IF(P59&lt;76.01,"-76",IF(P59&lt;81.01,"-81",IF(P59&gt;81.01,"+81")))))))))))</f>
        <v>-64</v>
      </c>
      <c r="N59" s="40" t="str">
        <f>IF(P59="","",IF(P59&lt;45.01,"-45",IF(P59&lt;49.01,"-49",IF(P59&lt;55.01,"-55",IF(P59&lt;59.01,"-59",IF(P59&lt;64.01,"-64",IF(P59&lt;71.01,"-71",IF(P59&lt;76.01,"-76",IF(P59&lt;81.01,"-81",IF(P59&lt;87.01,"-87",IF(P59&gt;87.01,"+87")))))))))))</f>
        <v>-64</v>
      </c>
      <c r="O59" s="40" t="str">
        <f>IF(P59="","",IF(P59&lt;45.01,"-45",IF(P59&lt;49.01,"-49",IF(P59&lt;55.01,"-55",IF(P59&lt;59.01,"-59",IF(P59&lt;64.01,"-64",IF(P59&lt;71.01,"-71",IF(P59&lt;76.01,"-76",IF(P59&lt;81.01,"-81",IF(P59&lt;87.01,"-87",IF(P59&gt;87.01,"+87")))))))))))</f>
        <v>-64</v>
      </c>
      <c r="P59" s="57">
        <v>60.4</v>
      </c>
      <c r="Q59" s="58">
        <v>67</v>
      </c>
      <c r="R59" s="59">
        <v>82</v>
      </c>
      <c r="S59" s="59">
        <v>148</v>
      </c>
      <c r="T59" s="60">
        <v>44653</v>
      </c>
      <c r="U59" s="61" t="s">
        <v>114</v>
      </c>
    </row>
    <row r="60" spans="1:21" ht="14.25" customHeight="1" x14ac:dyDescent="0.3">
      <c r="A60" s="55" t="s">
        <v>117</v>
      </c>
      <c r="B60" s="55" t="s">
        <v>118</v>
      </c>
      <c r="C60" s="23" t="str">
        <f>IF(G60&lt;1,"",IF(F60&lt;10.1,"E",IF(F60&lt;12.1,"D",IF(F60&lt;15.1,"Schüler",IF(F60&lt;17.1,"Jugend",IF(F60&lt;20.1,"Jun.",IF(F60&lt;35.1,"Sen.","M")))))))</f>
        <v>Sen.</v>
      </c>
      <c r="D60" s="70">
        <f>IF(C60="E",1,IF(C60="D",2,IF(C60="Schüler",3,(IF(C60="Jugend",4,IF(C60="Jun.",5,IF(C60="Sen.",6,IF(C60="M",7,""))))))))</f>
        <v>6</v>
      </c>
      <c r="E60" s="22" t="s">
        <v>18</v>
      </c>
      <c r="F60" s="22">
        <f>$F$3-G60</f>
        <v>27</v>
      </c>
      <c r="G60" s="56">
        <v>1995</v>
      </c>
      <c r="H60" s="55" t="s">
        <v>113</v>
      </c>
      <c r="I60" s="40" t="str">
        <f>IF(C60="","",IF(C60="E",J60,IF(C60="D",K60,IF(C60="Schüler",L60,IF(C60="Jugend",M60,IF(C60="Jun.",N60,IF(C60="Sen.",O60,O60)))))))</f>
        <v>-64</v>
      </c>
      <c r="J60" s="40" t="str">
        <f>IF(P60="","",IF(P60&lt;25.01,"-25",IF(P60&lt;30.01,"-30",IF(P60&lt;35.01,"-35",IF(P60&lt;40.01,"-40",IF(P60&lt;45.01,"-45",IF(P60&lt;49.01,"-49",IF(P60&gt;49,"+49"))))))))</f>
        <v>+49</v>
      </c>
      <c r="K60" s="40" t="str">
        <f>IF(P60="","",IF(P60&lt;30.01,"-30",IF(P60&lt;35.01,"-35",IF(P60&lt;40.01,"-40",IF(P60&lt;45.01,"-45",IF(P60&lt;49.01,"-49",IF(P60&lt;55.01,"-55",IF(P60&gt;55,"+55"))))))))</f>
        <v>+55</v>
      </c>
      <c r="L60" s="40" t="str">
        <f>IF(P60="","",IF(P60&lt;35.01,"-35",IF(P60&lt;40.01,"-40",IF(P60&lt;45.01,"-45",IF(P60&lt;49.01,"-49",IF(P60&lt;55.01,"-55",IF(P60&lt;59.01,"-59",IF(P60&lt;64.01,"-64",IF(P60&lt;71.01,"-71",IF(P60&lt;76.01,"-76",IF(P60&gt;76.01,"+76")))))))))))</f>
        <v>-64</v>
      </c>
      <c r="M60" s="40" t="str">
        <f>IF(P60="","",IF(P60&lt;40.01,"-40",IF(P60&lt;45.01,"-45",IF(P60&lt;49.01,"-49",IF(P60&lt;55.01,"-55",IF(P60&lt;59.01,"-59",IF(P60&lt;64.01,"-64",IF(P60&lt;71.01,"-71",IF(P60&lt;76.01,"-76",IF(P60&lt;81.01,"-81",IF(P60&gt;81.01,"+81")))))))))))</f>
        <v>-64</v>
      </c>
      <c r="N60" s="40" t="str">
        <f>IF(P60="","",IF(P60&lt;45.01,"-45",IF(P60&lt;49.01,"-49",IF(P60&lt;55.01,"-55",IF(P60&lt;59.01,"-59",IF(P60&lt;64.01,"-64",IF(P60&lt;71.01,"-71",IF(P60&lt;76.01,"-76",IF(P60&lt;81.01,"-81",IF(P60&lt;87.01,"-87",IF(P60&gt;87.01,"+87")))))))))))</f>
        <v>-64</v>
      </c>
      <c r="O60" s="40" t="str">
        <f>IF(P60="","",IF(P60&lt;45.01,"-45",IF(P60&lt;49.01,"-49",IF(P60&lt;55.01,"-55",IF(P60&lt;59.01,"-59",IF(P60&lt;64.01,"-64",IF(P60&lt;71.01,"-71",IF(P60&lt;76.01,"-76",IF(P60&lt;81.01,"-81",IF(P60&lt;87.01,"-87",IF(P60&gt;87.01,"+87")))))))))))</f>
        <v>-64</v>
      </c>
      <c r="P60" s="57">
        <v>61.8</v>
      </c>
      <c r="Q60" s="58">
        <v>63</v>
      </c>
      <c r="R60" s="59">
        <v>87</v>
      </c>
      <c r="S60" s="59">
        <v>147</v>
      </c>
      <c r="T60" s="60">
        <v>44814</v>
      </c>
      <c r="U60" s="61" t="s">
        <v>88</v>
      </c>
    </row>
    <row r="61" spans="1:21" ht="14.25" customHeight="1" x14ac:dyDescent="0.3">
      <c r="A61" s="55" t="s">
        <v>175</v>
      </c>
      <c r="B61" s="55" t="s">
        <v>176</v>
      </c>
      <c r="C61" s="23" t="str">
        <f>IF(G61&lt;1,"",IF(F61&lt;10.1,"E",IF(F61&lt;12.1,"D",IF(F61&lt;15.1,"Schüler",IF(F61&lt;17.1,"Jugend",IF(F61&lt;20.1,"Jun.",IF(F61&lt;35.1,"Sen.","M")))))))</f>
        <v>Sen.</v>
      </c>
      <c r="D61" s="70">
        <f>IF(C61="E",1,IF(C61="D",2,IF(C61="Schüler",3,(IF(C61="Jugend",4,IF(C61="Jun.",5,IF(C61="Sen.",6,IF(C61="M",7,""))))))))</f>
        <v>6</v>
      </c>
      <c r="E61" s="22" t="s">
        <v>18</v>
      </c>
      <c r="F61" s="22">
        <f>$F$3-G61</f>
        <v>32</v>
      </c>
      <c r="G61" s="56">
        <v>1990</v>
      </c>
      <c r="H61" s="55" t="s">
        <v>65</v>
      </c>
      <c r="I61" s="40" t="str">
        <f>IF(C61="","",IF(C61="E",J61,IF(C61="D",K61,IF(C61="Schüler",L61,IF(C61="Jugend",M61,IF(C61="Jun.",N61,IF(C61="Sen.",O61,O61)))))))</f>
        <v>-64</v>
      </c>
      <c r="J61" s="40" t="str">
        <f>IF(P61="","",IF(P61&lt;25.01,"-25",IF(P61&lt;30.01,"-30",IF(P61&lt;35.01,"-35",IF(P61&lt;40.01,"-40",IF(P61&lt;45.01,"-45",IF(P61&lt;49.01,"-49",IF(P61&gt;49,"+49"))))))))</f>
        <v>+49</v>
      </c>
      <c r="K61" s="40" t="str">
        <f>IF(P61="","",IF(P61&lt;30.01,"-30",IF(P61&lt;35.01,"-35",IF(P61&lt;40.01,"-40",IF(P61&lt;45.01,"-45",IF(P61&lt;49.01,"-49",IF(P61&lt;55.01,"-55",IF(P61&gt;55,"+55"))))))))</f>
        <v>+55</v>
      </c>
      <c r="L61" s="40" t="str">
        <f>IF(P61="","",IF(P61&lt;35.01,"-35",IF(P61&lt;40.01,"-40",IF(P61&lt;45.01,"-45",IF(P61&lt;49.01,"-49",IF(P61&lt;55.01,"-55",IF(P61&lt;59.01,"-59",IF(P61&lt;64.01,"-64",IF(P61&lt;71.01,"-71",IF(P61&lt;76.01,"-76",IF(P61&gt;76.01,"+76")))))))))))</f>
        <v>-64</v>
      </c>
      <c r="M61" s="40" t="str">
        <f>IF(P61="","",IF(P61&lt;40.01,"-40",IF(P61&lt;45.01,"-45",IF(P61&lt;49.01,"-49",IF(P61&lt;55.01,"-55",IF(P61&lt;59.01,"-59",IF(P61&lt;64.01,"-64",IF(P61&lt;71.01,"-71",IF(P61&lt;76.01,"-76",IF(P61&lt;81.01,"-81",IF(P61&gt;81.01,"+81")))))))))))</f>
        <v>-64</v>
      </c>
      <c r="N61" s="40" t="str">
        <f>IF(P61="","",IF(P61&lt;45.01,"-45",IF(P61&lt;49.01,"-49",IF(P61&lt;55.01,"-55",IF(P61&lt;59.01,"-59",IF(P61&lt;64.01,"-64",IF(P61&lt;71.01,"-71",IF(P61&lt;76.01,"-76",IF(P61&lt;81.01,"-81",IF(P61&lt;87.01,"-87",IF(P61&gt;87.01,"+87")))))))))))</f>
        <v>-64</v>
      </c>
      <c r="O61" s="40" t="str">
        <f>IF(P61="","",IF(P61&lt;45.01,"-45",IF(P61&lt;49.01,"-49",IF(P61&lt;55.01,"-55",IF(P61&lt;59.01,"-59",IF(P61&lt;64.01,"-64",IF(P61&lt;71.01,"-71",IF(P61&lt;76.01,"-76",IF(P61&lt;81.01,"-81",IF(P61&lt;87.01,"-87",IF(P61&gt;87.01,"+87")))))))))))</f>
        <v>-64</v>
      </c>
      <c r="P61" s="57">
        <v>62.8</v>
      </c>
      <c r="Q61" s="58">
        <v>49</v>
      </c>
      <c r="R61" s="59">
        <v>63</v>
      </c>
      <c r="S61" s="59">
        <v>112</v>
      </c>
      <c r="T61" s="60">
        <v>44877</v>
      </c>
      <c r="U61" s="61" t="s">
        <v>131</v>
      </c>
    </row>
    <row r="62" spans="1:21" ht="14.25" customHeight="1" x14ac:dyDescent="0.3">
      <c r="A62" s="55" t="s">
        <v>178</v>
      </c>
      <c r="B62" s="55" t="s">
        <v>179</v>
      </c>
      <c r="C62" s="23" t="str">
        <f>IF(G62&lt;1,"",IF(F62&lt;10.1,"E",IF(F62&lt;12.1,"D",IF(F62&lt;15.1,"Schüler",IF(F62&lt;17.1,"Jugend",IF(F62&lt;20.1,"Jun.",IF(F62&lt;35.1,"Sen.","M")))))))</f>
        <v>Sen.</v>
      </c>
      <c r="D62" s="70">
        <f>IF(C62="E",1,IF(C62="D",2,IF(C62="Schüler",3,(IF(C62="Jugend",4,IF(C62="Jun.",5,IF(C62="Sen.",6,IF(C62="M",7,""))))))))</f>
        <v>6</v>
      </c>
      <c r="E62" s="22" t="s">
        <v>18</v>
      </c>
      <c r="F62" s="22">
        <f>$F$3-G62</f>
        <v>29</v>
      </c>
      <c r="G62" s="56">
        <v>1993</v>
      </c>
      <c r="H62" s="55" t="s">
        <v>65</v>
      </c>
      <c r="I62" s="40" t="str">
        <f>IF(C62="","",IF(C62="E",J62,IF(C62="D",K62,IF(C62="Schüler",L62,IF(C62="Jugend",M62,IF(C62="Jun.",N62,IF(C62="Sen.",O62,O62)))))))</f>
        <v>-64</v>
      </c>
      <c r="J62" s="40" t="str">
        <f>IF(P62="","",IF(P62&lt;25.01,"-25",IF(P62&lt;30.01,"-30",IF(P62&lt;35.01,"-35",IF(P62&lt;40.01,"-40",IF(P62&lt;45.01,"-45",IF(P62&lt;49.01,"-49",IF(P62&gt;49,"+49"))))))))</f>
        <v>+49</v>
      </c>
      <c r="K62" s="40" t="str">
        <f>IF(P62="","",IF(P62&lt;30.01,"-30",IF(P62&lt;35.01,"-35",IF(P62&lt;40.01,"-40",IF(P62&lt;45.01,"-45",IF(P62&lt;49.01,"-49",IF(P62&lt;55.01,"-55",IF(P62&gt;55,"+55"))))))))</f>
        <v>+55</v>
      </c>
      <c r="L62" s="40" t="str">
        <f>IF(P62="","",IF(P62&lt;35.01,"-35",IF(P62&lt;40.01,"-40",IF(P62&lt;45.01,"-45",IF(P62&lt;49.01,"-49",IF(P62&lt;55.01,"-55",IF(P62&lt;59.01,"-59",IF(P62&lt;64.01,"-64",IF(P62&lt;71.01,"-71",IF(P62&lt;76.01,"-76",IF(P62&gt;76.01,"+76")))))))))))</f>
        <v>-64</v>
      </c>
      <c r="M62" s="40" t="str">
        <f>IF(P62="","",IF(P62&lt;40.01,"-40",IF(P62&lt;45.01,"-45",IF(P62&lt;49.01,"-49",IF(P62&lt;55.01,"-55",IF(P62&lt;59.01,"-59",IF(P62&lt;64.01,"-64",IF(P62&lt;71.01,"-71",IF(P62&lt;76.01,"-76",IF(P62&lt;81.01,"-81",IF(P62&gt;81.01,"+81")))))))))))</f>
        <v>-64</v>
      </c>
      <c r="N62" s="40" t="str">
        <f>IF(P62="","",IF(P62&lt;45.01,"-45",IF(P62&lt;49.01,"-49",IF(P62&lt;55.01,"-55",IF(P62&lt;59.01,"-59",IF(P62&lt;64.01,"-64",IF(P62&lt;71.01,"-71",IF(P62&lt;76.01,"-76",IF(P62&lt;81.01,"-81",IF(P62&lt;87.01,"-87",IF(P62&gt;87.01,"+87")))))))))))</f>
        <v>-64</v>
      </c>
      <c r="O62" s="40" t="str">
        <f>IF(P62="","",IF(P62&lt;45.01,"-45",IF(P62&lt;49.01,"-49",IF(P62&lt;55.01,"-55",IF(P62&lt;59.01,"-59",IF(P62&lt;64.01,"-64",IF(P62&lt;71.01,"-71",IF(P62&lt;76.01,"-76",IF(P62&lt;81.01,"-81",IF(P62&lt;87.01,"-87",IF(P62&gt;87.01,"+87")))))))))))</f>
        <v>-64</v>
      </c>
      <c r="P62" s="57">
        <v>63.3</v>
      </c>
      <c r="Q62" s="58">
        <v>48</v>
      </c>
      <c r="R62" s="59">
        <v>64</v>
      </c>
      <c r="S62" s="59">
        <v>112</v>
      </c>
      <c r="T62" s="60">
        <v>44877</v>
      </c>
      <c r="U62" s="61" t="s">
        <v>131</v>
      </c>
    </row>
    <row r="63" spans="1:21" ht="14.25" customHeight="1" x14ac:dyDescent="0.3">
      <c r="A63" s="55" t="s">
        <v>157</v>
      </c>
      <c r="B63" s="55" t="s">
        <v>158</v>
      </c>
      <c r="C63" s="23" t="str">
        <f>IF(G63&lt;1,"",IF(F63&lt;10.1,"E",IF(F63&lt;12.1,"D",IF(F63&lt;15.1,"Schüler",IF(F63&lt;17.1,"Jugend",IF(F63&lt;20.1,"Jun.",IF(F63&lt;35.1,"Sen.","M")))))))</f>
        <v>Sen.</v>
      </c>
      <c r="D63" s="70">
        <f>IF(C63="E",1,IF(C63="D",2,IF(C63="Schüler",3,(IF(C63="Jugend",4,IF(C63="Jun.",5,IF(C63="Sen.",6,IF(C63="M",7,""))))))))</f>
        <v>6</v>
      </c>
      <c r="E63" s="22" t="s">
        <v>18</v>
      </c>
      <c r="F63" s="22">
        <f>$F$3-G63</f>
        <v>29</v>
      </c>
      <c r="G63" s="56">
        <v>1993</v>
      </c>
      <c r="H63" s="55" t="s">
        <v>159</v>
      </c>
      <c r="I63" s="40" t="str">
        <f>IF(C63="","",IF(C63="E",J63,IF(C63="D",K63,IF(C63="Schüler",L63,IF(C63="Jugend",M63,IF(C63="Jun.",N63,IF(C63="Sen.",O63,O63)))))))</f>
        <v>-64</v>
      </c>
      <c r="J63" s="40" t="str">
        <f>IF(P63="","",IF(P63&lt;25.01,"-25",IF(P63&lt;30.01,"-30",IF(P63&lt;35.01,"-35",IF(P63&lt;40.01,"-40",IF(P63&lt;45.01,"-45",IF(P63&lt;49.01,"-49",IF(P63&gt;49,"+49"))))))))</f>
        <v>+49</v>
      </c>
      <c r="K63" s="40" t="str">
        <f>IF(P63="","",IF(P63&lt;30.01,"-30",IF(P63&lt;35.01,"-35",IF(P63&lt;40.01,"-40",IF(P63&lt;45.01,"-45",IF(P63&lt;49.01,"-49",IF(P63&lt;55.01,"-55",IF(P63&gt;55,"+55"))))))))</f>
        <v>+55</v>
      </c>
      <c r="L63" s="40" t="str">
        <f>IF(P63="","",IF(P63&lt;35.01,"-35",IF(P63&lt;40.01,"-40",IF(P63&lt;45.01,"-45",IF(P63&lt;49.01,"-49",IF(P63&lt;55.01,"-55",IF(P63&lt;59.01,"-59",IF(P63&lt;64.01,"-64",IF(P63&lt;71.01,"-71",IF(P63&lt;76.01,"-76",IF(P63&gt;76.01,"+76")))))))))))</f>
        <v>-64</v>
      </c>
      <c r="M63" s="40" t="str">
        <f>IF(P63="","",IF(P63&lt;40.01,"-40",IF(P63&lt;45.01,"-45",IF(P63&lt;49.01,"-49",IF(P63&lt;55.01,"-55",IF(P63&lt;59.01,"-59",IF(P63&lt;64.01,"-64",IF(P63&lt;71.01,"-71",IF(P63&lt;76.01,"-76",IF(P63&lt;81.01,"-81",IF(P63&gt;81.01,"+81")))))))))))</f>
        <v>-64</v>
      </c>
      <c r="N63" s="40" t="str">
        <f>IF(P63="","",IF(P63&lt;45.01,"-45",IF(P63&lt;49.01,"-49",IF(P63&lt;55.01,"-55",IF(P63&lt;59.01,"-59",IF(P63&lt;64.01,"-64",IF(P63&lt;71.01,"-71",IF(P63&lt;76.01,"-76",IF(P63&lt;81.01,"-81",IF(P63&lt;87.01,"-87",IF(P63&gt;87.01,"+87")))))))))))</f>
        <v>-64</v>
      </c>
      <c r="O63" s="40" t="str">
        <f>IF(P63="","",IF(P63&lt;45.01,"-45",IF(P63&lt;49.01,"-49",IF(P63&lt;55.01,"-55",IF(P63&lt;59.01,"-59",IF(P63&lt;64.01,"-64",IF(P63&lt;71.01,"-71",IF(P63&lt;76.01,"-76",IF(P63&lt;81.01,"-81",IF(P63&lt;87.01,"-87",IF(P63&gt;87.01,"+87")))))))))))</f>
        <v>-64</v>
      </c>
      <c r="P63" s="57">
        <v>60</v>
      </c>
      <c r="Q63" s="58">
        <v>40</v>
      </c>
      <c r="R63" s="59">
        <v>55</v>
      </c>
      <c r="S63" s="59">
        <v>95</v>
      </c>
      <c r="T63" s="60">
        <v>44604</v>
      </c>
      <c r="U63" s="61" t="s">
        <v>160</v>
      </c>
    </row>
    <row r="64" spans="1:21" ht="14.25" customHeight="1" x14ac:dyDescent="0.3">
      <c r="A64" s="55" t="s">
        <v>107</v>
      </c>
      <c r="B64" s="55" t="s">
        <v>196</v>
      </c>
      <c r="C64" s="23" t="str">
        <f>IF(G64&lt;1,"",IF(F64&lt;10.1,"E",IF(F64&lt;12.1,"D",IF(F64&lt;15.1,"Schüler",IF(F64&lt;17.1,"Jugend",IF(F64&lt;20.1,"Jun.",IF(F64&lt;35.1,"Sen.","M")))))))</f>
        <v>Sen.</v>
      </c>
      <c r="D64" s="70">
        <f>IF(C64="E",1,IF(C64="D",2,IF(C64="Schüler",3,(IF(C64="Jugend",4,IF(C64="Jun.",5,IF(C64="Sen.",6,IF(C64="M",7,""))))))))</f>
        <v>6</v>
      </c>
      <c r="E64" s="22" t="s">
        <v>18</v>
      </c>
      <c r="F64" s="22">
        <f>$F$3-G64</f>
        <v>22</v>
      </c>
      <c r="G64" s="56">
        <v>2000</v>
      </c>
      <c r="H64" s="55" t="s">
        <v>81</v>
      </c>
      <c r="I64" s="40" t="str">
        <f>IF(C64="","",IF(C64="E",J64,IF(C64="D",K64,IF(C64="Schüler",L64,IF(C64="Jugend",M64,IF(C64="Jun.",N64,IF(C64="Sen.",O64,O64)))))))</f>
        <v>-64</v>
      </c>
      <c r="J64" s="40" t="str">
        <f>IF(P64="","",IF(P64&lt;25.01,"-25",IF(P64&lt;30.01,"-30",IF(P64&lt;35.01,"-35",IF(P64&lt;40.01,"-40",IF(P64&lt;45.01,"-45",IF(P64&lt;49.01,"-49",IF(P64&gt;49,"+49"))))))))</f>
        <v>+49</v>
      </c>
      <c r="K64" s="40" t="str">
        <f>IF(P64="","",IF(P64&lt;30.01,"-30",IF(P64&lt;35.01,"-35",IF(P64&lt;40.01,"-40",IF(P64&lt;45.01,"-45",IF(P64&lt;49.01,"-49",IF(P64&lt;55.01,"-55",IF(P64&gt;55,"+55"))))))))</f>
        <v>+55</v>
      </c>
      <c r="L64" s="40" t="str">
        <f>IF(P64="","",IF(P64&lt;35.01,"-35",IF(P64&lt;40.01,"-40",IF(P64&lt;45.01,"-45",IF(P64&lt;49.01,"-49",IF(P64&lt;55.01,"-55",IF(P64&lt;59.01,"-59",IF(P64&lt;64.01,"-64",IF(P64&lt;71.01,"-71",IF(P64&lt;76.01,"-76",IF(P64&gt;76.01,"+76")))))))))))</f>
        <v>-64</v>
      </c>
      <c r="M64" s="40" t="str">
        <f>IF(P64="","",IF(P64&lt;40.01,"-40",IF(P64&lt;45.01,"-45",IF(P64&lt;49.01,"-49",IF(P64&lt;55.01,"-55",IF(P64&lt;59.01,"-59",IF(P64&lt;64.01,"-64",IF(P64&lt;71.01,"-71",IF(P64&lt;76.01,"-76",IF(P64&lt;81.01,"-81",IF(P64&gt;81.01,"+81")))))))))))</f>
        <v>-64</v>
      </c>
      <c r="N64" s="40" t="str">
        <f>IF(P64="","",IF(P64&lt;45.01,"-45",IF(P64&lt;49.01,"-49",IF(P64&lt;55.01,"-55",IF(P64&lt;59.01,"-59",IF(P64&lt;64.01,"-64",IF(P64&lt;71.01,"-71",IF(P64&lt;76.01,"-76",IF(P64&lt;81.01,"-81",IF(P64&lt;87.01,"-87",IF(P64&gt;87.01,"+87")))))))))))</f>
        <v>-64</v>
      </c>
      <c r="O64" s="40" t="str">
        <f>IF(P64="","",IF(P64&lt;45.01,"-45",IF(P64&lt;49.01,"-49",IF(P64&lt;55.01,"-55",IF(P64&lt;59.01,"-59",IF(P64&lt;64.01,"-64",IF(P64&lt;71.01,"-71",IF(P64&lt;76.01,"-76",IF(P64&lt;81.01,"-81",IF(P64&lt;87.01,"-87",IF(P64&gt;87.01,"+87")))))))))))</f>
        <v>-64</v>
      </c>
      <c r="P64" s="57">
        <v>63.9</v>
      </c>
      <c r="Q64" s="58">
        <v>34</v>
      </c>
      <c r="R64" s="59">
        <v>46</v>
      </c>
      <c r="S64" s="59">
        <v>80</v>
      </c>
      <c r="T64" s="60">
        <v>44618</v>
      </c>
      <c r="U64" s="61" t="s">
        <v>88</v>
      </c>
    </row>
    <row r="65" spans="1:21" ht="14.25" customHeight="1" x14ac:dyDescent="0.3">
      <c r="A65" s="55" t="s">
        <v>293</v>
      </c>
      <c r="B65" s="55" t="s">
        <v>294</v>
      </c>
      <c r="C65" s="23" t="str">
        <f>IF(G65&lt;1,"",IF(F65&lt;10.1,"E",IF(F65&lt;12.1,"D",IF(F65&lt;15.1,"Schüler",IF(F65&lt;17.1,"Jugend",IF(F65&lt;20.1,"Jun.",IF(F65&lt;35.1,"Sen.","M")))))))</f>
        <v>Sen.</v>
      </c>
      <c r="D65" s="70">
        <f>IF(C65="E",1,IF(C65="D",2,IF(C65="Schüler",3,(IF(C65="Jugend",4,IF(C65="Jun.",5,IF(C65="Sen.",6,IF(C65="M",7,""))))))))</f>
        <v>6</v>
      </c>
      <c r="E65" s="22" t="s">
        <v>18</v>
      </c>
      <c r="F65" s="22">
        <f>$F$3-G65</f>
        <v>23</v>
      </c>
      <c r="G65" s="56">
        <v>1999</v>
      </c>
      <c r="H65" s="55" t="s">
        <v>56</v>
      </c>
      <c r="I65" s="40" t="str">
        <f>IF(C65="","",IF(C65="E",J65,IF(C65="D",K65,IF(C65="Schüler",L65,IF(C65="Jugend",M65,IF(C65="Jun.",N65,IF(C65="Sen.",O65,O65)))))))</f>
        <v>-64</v>
      </c>
      <c r="J65" s="40" t="str">
        <f>IF(P65="","",IF(P65&lt;25.01,"-25",IF(P65&lt;30.01,"-30",IF(P65&lt;35.01,"-35",IF(P65&lt;40.01,"-40",IF(P65&lt;45.01,"-45",IF(P65&lt;49.01,"-49",IF(P65&gt;49,"+49"))))))))</f>
        <v>+49</v>
      </c>
      <c r="K65" s="40" t="str">
        <f>IF(P65="","",IF(P65&lt;30.01,"-30",IF(P65&lt;35.01,"-35",IF(P65&lt;40.01,"-40",IF(P65&lt;45.01,"-45",IF(P65&lt;49.01,"-49",IF(P65&lt;55.01,"-55",IF(P65&gt;55,"+55"))))))))</f>
        <v>+55</v>
      </c>
      <c r="L65" s="40" t="str">
        <f>IF(P65="","",IF(P65&lt;35.01,"-35",IF(P65&lt;40.01,"-40",IF(P65&lt;45.01,"-45",IF(P65&lt;49.01,"-49",IF(P65&lt;55.01,"-55",IF(P65&lt;59.01,"-59",IF(P65&lt;64.01,"-64",IF(P65&lt;71.01,"-71",IF(P65&lt;76.01,"-76",IF(P65&gt;76.01,"+76")))))))))))</f>
        <v>-64</v>
      </c>
      <c r="M65" s="40" t="str">
        <f>IF(P65="","",IF(P65&lt;40.01,"-40",IF(P65&lt;45.01,"-45",IF(P65&lt;49.01,"-49",IF(P65&lt;55.01,"-55",IF(P65&lt;59.01,"-59",IF(P65&lt;64.01,"-64",IF(P65&lt;71.01,"-71",IF(P65&lt;76.01,"-76",IF(P65&lt;81.01,"-81",IF(P65&gt;81.01,"+81")))))))))))</f>
        <v>-64</v>
      </c>
      <c r="N65" s="40" t="str">
        <f>IF(P65="","",IF(P65&lt;45.01,"-45",IF(P65&lt;49.01,"-49",IF(P65&lt;55.01,"-55",IF(P65&lt;59.01,"-59",IF(P65&lt;64.01,"-64",IF(P65&lt;71.01,"-71",IF(P65&lt;76.01,"-76",IF(P65&lt;81.01,"-81",IF(P65&lt;87.01,"-87",IF(P65&gt;87.01,"+87")))))))))))</f>
        <v>-64</v>
      </c>
      <c r="O65" s="40" t="str">
        <f>IF(P65="","",IF(P65&lt;45.01,"-45",IF(P65&lt;49.01,"-49",IF(P65&lt;55.01,"-55",IF(P65&lt;59.01,"-59",IF(P65&lt;64.01,"-64",IF(P65&lt;71.01,"-71",IF(P65&lt;76.01,"-76",IF(P65&lt;81.01,"-81",IF(P65&lt;87.01,"-87",IF(P65&gt;87.01,"+87")))))))))))</f>
        <v>-64</v>
      </c>
      <c r="P65" s="57">
        <v>61.8</v>
      </c>
      <c r="Q65" s="58">
        <v>70</v>
      </c>
      <c r="R65" s="59"/>
      <c r="S65" s="59"/>
      <c r="T65" s="60">
        <v>44639</v>
      </c>
      <c r="U65" s="61" t="s">
        <v>290</v>
      </c>
    </row>
    <row r="66" spans="1:21" ht="14.25" customHeight="1" x14ac:dyDescent="0.3">
      <c r="A66" s="55" t="s">
        <v>71</v>
      </c>
      <c r="B66" s="55" t="s">
        <v>72</v>
      </c>
      <c r="C66" s="23" t="str">
        <f>IF(G66&lt;1,"",IF(F66&lt;10.1,"E",IF(F66&lt;12.1,"D",IF(F66&lt;15.1,"Schüler",IF(F66&lt;17.1,"Jugend",IF(F66&lt;20.1,"Jun.",IF(F66&lt;35.1,"Sen.","M")))))))</f>
        <v>Sen.</v>
      </c>
      <c r="D66" s="70">
        <f>IF(C66="E",1,IF(C66="D",2,IF(C66="Schüler",3,(IF(C66="Jugend",4,IF(C66="Jun.",5,IF(C66="Sen.",6,IF(C66="M",7,""))))))))</f>
        <v>6</v>
      </c>
      <c r="E66" s="22" t="s">
        <v>18</v>
      </c>
      <c r="F66" s="22">
        <f>$F$3-G66</f>
        <v>33</v>
      </c>
      <c r="G66" s="56">
        <v>1989</v>
      </c>
      <c r="H66" s="55" t="s">
        <v>65</v>
      </c>
      <c r="I66" s="40" t="str">
        <f>IF(C66="","",IF(C66="E",J66,IF(C66="D",K66,IF(C66="Schüler",L66,IF(C66="Jugend",M66,IF(C66="Jun.",N66,IF(C66="Sen.",O66,O66)))))))</f>
        <v>-71</v>
      </c>
      <c r="J66" s="40" t="str">
        <f>IF(P66="","",IF(P66&lt;25.01,"-25",IF(P66&lt;30.01,"-30",IF(P66&lt;35.01,"-35",IF(P66&lt;40.01,"-40",IF(P66&lt;45.01,"-45",IF(P66&lt;49.01,"-49",IF(P66&gt;49,"+49"))))))))</f>
        <v>+49</v>
      </c>
      <c r="K66" s="40" t="str">
        <f>IF(P66="","",IF(P66&lt;30.01,"-30",IF(P66&lt;35.01,"-35",IF(P66&lt;40.01,"-40",IF(P66&lt;45.01,"-45",IF(P66&lt;49.01,"-49",IF(P66&lt;55.01,"-55",IF(P66&gt;55,"+55"))))))))</f>
        <v>+55</v>
      </c>
      <c r="L66" s="40" t="str">
        <f>IF(P66="","",IF(P66&lt;35.01,"-35",IF(P66&lt;40.01,"-40",IF(P66&lt;45.01,"-45",IF(P66&lt;49.01,"-49",IF(P66&lt;55.01,"-55",IF(P66&lt;59.01,"-59",IF(P66&lt;64.01,"-64",IF(P66&lt;71.01,"-71",IF(P66&lt;76.01,"-76",IF(P66&gt;76.01,"+76")))))))))))</f>
        <v>-71</v>
      </c>
      <c r="M66" s="40" t="str">
        <f>IF(P66="","",IF(P66&lt;40.01,"-40",IF(P66&lt;45.01,"-45",IF(P66&lt;49.01,"-49",IF(P66&lt;55.01,"-55",IF(P66&lt;59.01,"-59",IF(P66&lt;64.01,"-64",IF(P66&lt;71.01,"-71",IF(P66&lt;76.01,"-76",IF(P66&lt;81.01,"-81",IF(P66&gt;81.01,"+81")))))))))))</f>
        <v>-71</v>
      </c>
      <c r="N66" s="40" t="str">
        <f>IF(P66="","",IF(P66&lt;45.01,"-45",IF(P66&lt;49.01,"-49",IF(P66&lt;55.01,"-55",IF(P66&lt;59.01,"-59",IF(P66&lt;64.01,"-64",IF(P66&lt;71.01,"-71",IF(P66&lt;76.01,"-76",IF(P66&lt;81.01,"-81",IF(P66&lt;87.01,"-87",IF(P66&gt;87.01,"+87")))))))))))</f>
        <v>-71</v>
      </c>
      <c r="O66" s="40" t="str">
        <f>IF(P66="","",IF(P66&lt;45.01,"-45",IF(P66&lt;49.01,"-49",IF(P66&lt;55.01,"-55",IF(P66&lt;59.01,"-59",IF(P66&lt;64.01,"-64",IF(P66&lt;71.01,"-71",IF(P66&lt;76.01,"-76",IF(P66&lt;81.01,"-81",IF(P66&lt;87.01,"-87",IF(P66&gt;87.01,"+87")))))))))))</f>
        <v>-71</v>
      </c>
      <c r="P66" s="57">
        <v>67.400000000000006</v>
      </c>
      <c r="Q66" s="58">
        <v>95</v>
      </c>
      <c r="R66" s="59">
        <v>125</v>
      </c>
      <c r="S66" s="59">
        <v>220</v>
      </c>
      <c r="T66" s="60">
        <v>44597</v>
      </c>
      <c r="U66" s="61" t="s">
        <v>66</v>
      </c>
    </row>
    <row r="67" spans="1:21" ht="14.25" customHeight="1" x14ac:dyDescent="0.3">
      <c r="A67" s="55" t="s">
        <v>69</v>
      </c>
      <c r="B67" s="55" t="s">
        <v>70</v>
      </c>
      <c r="C67" s="23" t="str">
        <f>IF(G67&lt;1,"",IF(F67&lt;10.1,"E",IF(F67&lt;12.1,"D",IF(F67&lt;15.1,"Schüler",IF(F67&lt;17.1,"Jugend",IF(F67&lt;20.1,"Jun.",IF(F67&lt;35.1,"Sen.","M")))))))</f>
        <v>Sen.</v>
      </c>
      <c r="D67" s="70">
        <f>IF(C67="E",1,IF(C67="D",2,IF(C67="Schüler",3,(IF(C67="Jugend",4,IF(C67="Jun.",5,IF(C67="Sen.",6,IF(C67="M",7,""))))))))</f>
        <v>6</v>
      </c>
      <c r="E67" s="22" t="s">
        <v>18</v>
      </c>
      <c r="F67" s="22">
        <f>$F$3-G67</f>
        <v>27</v>
      </c>
      <c r="G67" s="56">
        <v>1995</v>
      </c>
      <c r="H67" s="55" t="s">
        <v>65</v>
      </c>
      <c r="I67" s="40" t="str">
        <f>IF(C67="","",IF(C67="E",J67,IF(C67="D",K67,IF(C67="Schüler",L67,IF(C67="Jugend",M67,IF(C67="Jun.",N67,IF(C67="Sen.",O67,O67)))))))</f>
        <v>-71</v>
      </c>
      <c r="J67" s="40" t="str">
        <f>IF(P67="","",IF(P67&lt;25.01,"-25",IF(P67&lt;30.01,"-30",IF(P67&lt;35.01,"-35",IF(P67&lt;40.01,"-40",IF(P67&lt;45.01,"-45",IF(P67&lt;49.01,"-49",IF(P67&gt;49,"+49"))))))))</f>
        <v>+49</v>
      </c>
      <c r="K67" s="40" t="str">
        <f>IF(P67="","",IF(P67&lt;30.01,"-30",IF(P67&lt;35.01,"-35",IF(P67&lt;40.01,"-40",IF(P67&lt;45.01,"-45",IF(P67&lt;49.01,"-49",IF(P67&lt;55.01,"-55",IF(P67&gt;55,"+55"))))))))</f>
        <v>+55</v>
      </c>
      <c r="L67" s="40" t="str">
        <f>IF(P67="","",IF(P67&lt;35.01,"-35",IF(P67&lt;40.01,"-40",IF(P67&lt;45.01,"-45",IF(P67&lt;49.01,"-49",IF(P67&lt;55.01,"-55",IF(P67&lt;59.01,"-59",IF(P67&lt;64.01,"-64",IF(P67&lt;71.01,"-71",IF(P67&lt;76.01,"-76",IF(P67&gt;76.01,"+76")))))))))))</f>
        <v>-71</v>
      </c>
      <c r="M67" s="40" t="str">
        <f>IF(P67="","",IF(P67&lt;40.01,"-40",IF(P67&lt;45.01,"-45",IF(P67&lt;49.01,"-49",IF(P67&lt;55.01,"-55",IF(P67&lt;59.01,"-59",IF(P67&lt;64.01,"-64",IF(P67&lt;71.01,"-71",IF(P67&lt;76.01,"-76",IF(P67&lt;81.01,"-81",IF(P67&gt;81.01,"+81")))))))))))</f>
        <v>-71</v>
      </c>
      <c r="N67" s="40" t="str">
        <f>IF(P67="","",IF(P67&lt;45.01,"-45",IF(P67&lt;49.01,"-49",IF(P67&lt;55.01,"-55",IF(P67&lt;59.01,"-59",IF(P67&lt;64.01,"-64",IF(P67&lt;71.01,"-71",IF(P67&lt;76.01,"-76",IF(P67&lt;81.01,"-81",IF(P67&lt;87.01,"-87",IF(P67&gt;87.01,"+87")))))))))))</f>
        <v>-71</v>
      </c>
      <c r="O67" s="40" t="str">
        <f>IF(P67="","",IF(P67&lt;45.01,"-45",IF(P67&lt;49.01,"-49",IF(P67&lt;55.01,"-55",IF(P67&lt;59.01,"-59",IF(P67&lt;64.01,"-64",IF(P67&lt;71.01,"-71",IF(P67&lt;76.01,"-76",IF(P67&lt;81.01,"-81",IF(P67&lt;87.01,"-87",IF(P67&gt;87.01,"+87")))))))))))</f>
        <v>-71</v>
      </c>
      <c r="P67" s="57">
        <v>69.5</v>
      </c>
      <c r="Q67" s="58">
        <v>97</v>
      </c>
      <c r="R67" s="59">
        <v>115</v>
      </c>
      <c r="S67" s="59">
        <v>212</v>
      </c>
      <c r="T67" s="60">
        <v>44653</v>
      </c>
      <c r="U67" s="61" t="s">
        <v>177</v>
      </c>
    </row>
    <row r="68" spans="1:21" ht="14.25" customHeight="1" x14ac:dyDescent="0.3">
      <c r="A68" s="55" t="s">
        <v>337</v>
      </c>
      <c r="B68" s="55" t="s">
        <v>224</v>
      </c>
      <c r="C68" s="23" t="str">
        <f>IF(G68&lt;1,"",IF(F68&lt;10.1,"E",IF(F68&lt;12.1,"D",IF(F68&lt;15.1,"Schüler",IF(F68&lt;17.1,"Jugend",IF(F68&lt;20.1,"Jun.",IF(F68&lt;35.1,"Sen.","M")))))))</f>
        <v>Sen.</v>
      </c>
      <c r="D68" s="70">
        <f>IF(C68="E",1,IF(C68="D",2,IF(C68="Schüler",3,(IF(C68="Jugend",4,IF(C68="Jun.",5,IF(C68="Sen.",6,IF(C68="M",7,""))))))))</f>
        <v>6</v>
      </c>
      <c r="E68" s="22" t="s">
        <v>18</v>
      </c>
      <c r="F68" s="22">
        <f>$F$3-G68</f>
        <v>22</v>
      </c>
      <c r="G68" s="56">
        <v>2000</v>
      </c>
      <c r="H68" s="55" t="s">
        <v>81</v>
      </c>
      <c r="I68" s="40" t="str">
        <f>IF(C68="","",IF(C68="E",J68,IF(C68="D",K68,IF(C68="Schüler",L68,IF(C68="Jugend",M68,IF(C68="Jun.",N68,IF(C68="Sen.",O68,O68)))))))</f>
        <v>-71</v>
      </c>
      <c r="J68" s="40" t="str">
        <f>IF(P68="","",IF(P68&lt;25.01,"-25",IF(P68&lt;30.01,"-30",IF(P68&lt;35.01,"-35",IF(P68&lt;40.01,"-40",IF(P68&lt;45.01,"-45",IF(P68&lt;49.01,"-49",IF(P68&gt;49,"+49"))))))))</f>
        <v>+49</v>
      </c>
      <c r="K68" s="40" t="str">
        <f>IF(P68="","",IF(P68&lt;30.01,"-30",IF(P68&lt;35.01,"-35",IF(P68&lt;40.01,"-40",IF(P68&lt;45.01,"-45",IF(P68&lt;49.01,"-49",IF(P68&lt;55.01,"-55",IF(P68&gt;55,"+55"))))))))</f>
        <v>+55</v>
      </c>
      <c r="L68" s="40" t="str">
        <f>IF(P68="","",IF(P68&lt;35.01,"-35",IF(P68&lt;40.01,"-40",IF(P68&lt;45.01,"-45",IF(P68&lt;49.01,"-49",IF(P68&lt;55.01,"-55",IF(P68&lt;59.01,"-59",IF(P68&lt;64.01,"-64",IF(P68&lt;71.01,"-71",IF(P68&lt;76.01,"-76",IF(P68&gt;76.01,"+76")))))))))))</f>
        <v>-71</v>
      </c>
      <c r="M68" s="40" t="str">
        <f>IF(P68="","",IF(P68&lt;40.01,"-40",IF(P68&lt;45.01,"-45",IF(P68&lt;49.01,"-49",IF(P68&lt;55.01,"-55",IF(P68&lt;59.01,"-59",IF(P68&lt;64.01,"-64",IF(P68&lt;71.01,"-71",IF(P68&lt;76.01,"-76",IF(P68&lt;81.01,"-81",IF(P68&gt;81.01,"+81")))))))))))</f>
        <v>-71</v>
      </c>
      <c r="N68" s="40" t="str">
        <f>IF(P68="","",IF(P68&lt;45.01,"-45",IF(P68&lt;49.01,"-49",IF(P68&lt;55.01,"-55",IF(P68&lt;59.01,"-59",IF(P68&lt;64.01,"-64",IF(P68&lt;71.01,"-71",IF(P68&lt;76.01,"-76",IF(P68&lt;81.01,"-81",IF(P68&lt;87.01,"-87",IF(P68&gt;87.01,"+87")))))))))))</f>
        <v>-71</v>
      </c>
      <c r="O68" s="40" t="str">
        <f>IF(P68="","",IF(P68&lt;45.01,"-45",IF(P68&lt;49.01,"-49",IF(P68&lt;55.01,"-55",IF(P68&lt;59.01,"-59",IF(P68&lt;64.01,"-64",IF(P68&lt;71.01,"-71",IF(P68&lt;76.01,"-76",IF(P68&lt;81.01,"-81",IF(P68&lt;87.01,"-87",IF(P68&gt;87.01,"+87")))))))))))</f>
        <v>-71</v>
      </c>
      <c r="P68" s="57">
        <v>70.2</v>
      </c>
      <c r="Q68" s="58">
        <v>93</v>
      </c>
      <c r="R68" s="59">
        <v>103</v>
      </c>
      <c r="S68" s="59">
        <v>196</v>
      </c>
      <c r="T68" s="60">
        <v>44814</v>
      </c>
      <c r="U68" s="61" t="s">
        <v>88</v>
      </c>
    </row>
    <row r="69" spans="1:21" ht="14.25" customHeight="1" x14ac:dyDescent="0.3">
      <c r="A69" s="55" t="s">
        <v>52</v>
      </c>
      <c r="B69" s="55" t="s">
        <v>53</v>
      </c>
      <c r="C69" s="23" t="str">
        <f>IF(G69&lt;1,"",IF(F69&lt;10.1,"E",IF(F69&lt;12.1,"D",IF(F69&lt;15.1,"Schüler",IF(F69&lt;17.1,"Jugend",IF(F69&lt;20.1,"Jun.",IF(F69&lt;35.1,"Sen.","M")))))))</f>
        <v>Sen.</v>
      </c>
      <c r="D69" s="70">
        <f>IF(C69="E",1,IF(C69="D",2,IF(C69="Schüler",3,(IF(C69="Jugend",4,IF(C69="Jun.",5,IF(C69="Sen.",6,IF(C69="M",7,""))))))))</f>
        <v>6</v>
      </c>
      <c r="E69" s="22" t="s">
        <v>18</v>
      </c>
      <c r="F69" s="22">
        <f>$F$3-G69</f>
        <v>24</v>
      </c>
      <c r="G69" s="56">
        <v>1998</v>
      </c>
      <c r="H69" s="55" t="s">
        <v>56</v>
      </c>
      <c r="I69" s="40" t="str">
        <f>IF(C69="","",IF(C69="E",J69,IF(C69="D",K69,IF(C69="Schüler",L69,IF(C69="Jugend",M69,IF(C69="Jun.",N69,IF(C69="Sen.",O69,O69)))))))</f>
        <v>-71</v>
      </c>
      <c r="J69" s="40" t="str">
        <f>IF(P69="","",IF(P69&lt;25.01,"-25",IF(P69&lt;30.01,"-30",IF(P69&lt;35.01,"-35",IF(P69&lt;40.01,"-40",IF(P69&lt;45.01,"-45",IF(P69&lt;49.01,"-49",IF(P69&gt;49,"+49"))))))))</f>
        <v>+49</v>
      </c>
      <c r="K69" s="40" t="str">
        <f>IF(P69="","",IF(P69&lt;30.01,"-30",IF(P69&lt;35.01,"-35",IF(P69&lt;40.01,"-40",IF(P69&lt;45.01,"-45",IF(P69&lt;49.01,"-49",IF(P69&lt;55.01,"-55",IF(P69&gt;55,"+55"))))))))</f>
        <v>+55</v>
      </c>
      <c r="L69" s="40" t="str">
        <f>IF(P69="","",IF(P69&lt;35.01,"-35",IF(P69&lt;40.01,"-40",IF(P69&lt;45.01,"-45",IF(P69&lt;49.01,"-49",IF(P69&lt;55.01,"-55",IF(P69&lt;59.01,"-59",IF(P69&lt;64.01,"-64",IF(P69&lt;71.01,"-71",IF(P69&lt;76.01,"-76",IF(P69&gt;76.01,"+76")))))))))))</f>
        <v>-71</v>
      </c>
      <c r="M69" s="40" t="str">
        <f>IF(P69="","",IF(P69&lt;40.01,"-40",IF(P69&lt;45.01,"-45",IF(P69&lt;49.01,"-49",IF(P69&lt;55.01,"-55",IF(P69&lt;59.01,"-59",IF(P69&lt;64.01,"-64",IF(P69&lt;71.01,"-71",IF(P69&lt;76.01,"-76",IF(P69&lt;81.01,"-81",IF(P69&gt;81.01,"+81")))))))))))</f>
        <v>-71</v>
      </c>
      <c r="N69" s="40" t="str">
        <f>IF(P69="","",IF(P69&lt;45.01,"-45",IF(P69&lt;49.01,"-49",IF(P69&lt;55.01,"-55",IF(P69&lt;59.01,"-59",IF(P69&lt;64.01,"-64",IF(P69&lt;71.01,"-71",IF(P69&lt;76.01,"-76",IF(P69&lt;81.01,"-81",IF(P69&lt;87.01,"-87",IF(P69&gt;87.01,"+87")))))))))))</f>
        <v>-71</v>
      </c>
      <c r="O69" s="40" t="str">
        <f>IF(P69="","",IF(P69&lt;45.01,"-45",IF(P69&lt;49.01,"-49",IF(P69&lt;55.01,"-55",IF(P69&lt;59.01,"-59",IF(P69&lt;64.01,"-64",IF(P69&lt;71.01,"-71",IF(P69&lt;76.01,"-76",IF(P69&lt;81.01,"-81",IF(P69&lt;87.01,"-87",IF(P69&gt;87.01,"+87")))))))))))</f>
        <v>-71</v>
      </c>
      <c r="P69" s="57">
        <v>70.5</v>
      </c>
      <c r="Q69" s="58">
        <v>74</v>
      </c>
      <c r="R69" s="59">
        <v>90</v>
      </c>
      <c r="S69" s="59">
        <v>164</v>
      </c>
      <c r="T69" s="60">
        <v>44646</v>
      </c>
      <c r="U69" s="61" t="s">
        <v>95</v>
      </c>
    </row>
    <row r="70" spans="1:21" ht="14.25" customHeight="1" x14ac:dyDescent="0.3">
      <c r="A70" s="55" t="s">
        <v>151</v>
      </c>
      <c r="B70" s="55" t="s">
        <v>152</v>
      </c>
      <c r="C70" s="23" t="str">
        <f>IF(G70&lt;1,"",IF(F70&lt;10.1,"E",IF(F70&lt;12.1,"D",IF(F70&lt;15.1,"Schüler",IF(F70&lt;17.1,"Jugend",IF(F70&lt;20.1,"Jun.",IF(F70&lt;35.1,"Sen.","M")))))))</f>
        <v>Sen.</v>
      </c>
      <c r="D70" s="70">
        <f>IF(C70="E",1,IF(C70="D",2,IF(C70="Schüler",3,(IF(C70="Jugend",4,IF(C70="Jun.",5,IF(C70="Sen.",6,IF(C70="M",7,""))))))))</f>
        <v>6</v>
      </c>
      <c r="E70" s="22" t="s">
        <v>18</v>
      </c>
      <c r="F70" s="22">
        <f>$F$3-G70</f>
        <v>34</v>
      </c>
      <c r="G70" s="56">
        <v>1988</v>
      </c>
      <c r="H70" s="55" t="s">
        <v>113</v>
      </c>
      <c r="I70" s="40" t="str">
        <f>IF(C70="","",IF(C70="E",J70,IF(C70="D",K70,IF(C70="Schüler",L70,IF(C70="Jugend",M70,IF(C70="Jun.",N70,IF(C70="Sen.",O70,O70)))))))</f>
        <v>-71</v>
      </c>
      <c r="J70" s="40" t="str">
        <f>IF(P70="","",IF(P70&lt;25.01,"-25",IF(P70&lt;30.01,"-30",IF(P70&lt;35.01,"-35",IF(P70&lt;40.01,"-40",IF(P70&lt;45.01,"-45",IF(P70&lt;49.01,"-49",IF(P70&gt;49,"+49"))))))))</f>
        <v>+49</v>
      </c>
      <c r="K70" s="40" t="str">
        <f>IF(P70="","",IF(P70&lt;30.01,"-30",IF(P70&lt;35.01,"-35",IF(P70&lt;40.01,"-40",IF(P70&lt;45.01,"-45",IF(P70&lt;49.01,"-49",IF(P70&lt;55.01,"-55",IF(P70&gt;55,"+55"))))))))</f>
        <v>+55</v>
      </c>
      <c r="L70" s="40" t="str">
        <f>IF(P70="","",IF(P70&lt;35.01,"-35",IF(P70&lt;40.01,"-40",IF(P70&lt;45.01,"-45",IF(P70&lt;49.01,"-49",IF(P70&lt;55.01,"-55",IF(P70&lt;59.01,"-59",IF(P70&lt;64.01,"-64",IF(P70&lt;71.01,"-71",IF(P70&lt;76.01,"-76",IF(P70&gt;76.01,"+76")))))))))))</f>
        <v>-71</v>
      </c>
      <c r="M70" s="40" t="str">
        <f>IF(P70="","",IF(P70&lt;40.01,"-40",IF(P70&lt;45.01,"-45",IF(P70&lt;49.01,"-49",IF(P70&lt;55.01,"-55",IF(P70&lt;59.01,"-59",IF(P70&lt;64.01,"-64",IF(P70&lt;71.01,"-71",IF(P70&lt;76.01,"-76",IF(P70&lt;81.01,"-81",IF(P70&gt;81.01,"+81")))))))))))</f>
        <v>-71</v>
      </c>
      <c r="N70" s="40" t="str">
        <f>IF(P70="","",IF(P70&lt;45.01,"-45",IF(P70&lt;49.01,"-49",IF(P70&lt;55.01,"-55",IF(P70&lt;59.01,"-59",IF(P70&lt;64.01,"-64",IF(P70&lt;71.01,"-71",IF(P70&lt;76.01,"-76",IF(P70&lt;81.01,"-81",IF(P70&lt;87.01,"-87",IF(P70&gt;87.01,"+87")))))))))))</f>
        <v>-71</v>
      </c>
      <c r="O70" s="40" t="str">
        <f>IF(P70="","",IF(P70&lt;45.01,"-45",IF(P70&lt;49.01,"-49",IF(P70&lt;55.01,"-55",IF(P70&lt;59.01,"-59",IF(P70&lt;64.01,"-64",IF(P70&lt;71.01,"-71",IF(P70&lt;76.01,"-76",IF(P70&lt;81.01,"-81",IF(P70&lt;87.01,"-87",IF(P70&gt;87.01,"+87")))))))))))</f>
        <v>-71</v>
      </c>
      <c r="P70" s="57">
        <v>65.099999999999994</v>
      </c>
      <c r="Q70" s="58">
        <v>65</v>
      </c>
      <c r="R70" s="59">
        <v>80</v>
      </c>
      <c r="S70" s="59">
        <v>145</v>
      </c>
      <c r="T70" s="60">
        <v>44618</v>
      </c>
      <c r="U70" s="61" t="s">
        <v>114</v>
      </c>
    </row>
    <row r="71" spans="1:21" ht="14.25" customHeight="1" x14ac:dyDescent="0.3">
      <c r="A71" s="55" t="s">
        <v>153</v>
      </c>
      <c r="B71" s="55" t="s">
        <v>154</v>
      </c>
      <c r="C71" s="23" t="str">
        <f>IF(G71&lt;1,"",IF(F71&lt;10.1,"E",IF(F71&lt;12.1,"D",IF(F71&lt;15.1,"Schüler",IF(F71&lt;17.1,"Jugend",IF(F71&lt;20.1,"Jun.",IF(F71&lt;35.1,"Sen.","M")))))))</f>
        <v>Sen.</v>
      </c>
      <c r="D71" s="70">
        <f>IF(C71="E",1,IF(C71="D",2,IF(C71="Schüler",3,(IF(C71="Jugend",4,IF(C71="Jun.",5,IF(C71="Sen.",6,IF(C71="M",7,""))))))))</f>
        <v>6</v>
      </c>
      <c r="E71" s="22" t="s">
        <v>18</v>
      </c>
      <c r="F71" s="22">
        <f>$F$3-G71</f>
        <v>25</v>
      </c>
      <c r="G71" s="56">
        <v>1997</v>
      </c>
      <c r="H71" s="55" t="s">
        <v>155</v>
      </c>
      <c r="I71" s="40" t="str">
        <f>IF(C71="","",IF(C71="E",J71,IF(C71="D",K71,IF(C71="Schüler",L71,IF(C71="Jugend",M71,IF(C71="Jun.",N71,IF(C71="Sen.",O71,O71)))))))</f>
        <v>-71</v>
      </c>
      <c r="J71" s="40" t="str">
        <f>IF(P71="","",IF(P71&lt;25.01,"-25",IF(P71&lt;30.01,"-30",IF(P71&lt;35.01,"-35",IF(P71&lt;40.01,"-40",IF(P71&lt;45.01,"-45",IF(P71&lt;49.01,"-49",IF(P71&gt;49,"+49"))))))))</f>
        <v>+49</v>
      </c>
      <c r="K71" s="40" t="str">
        <f>IF(P71="","",IF(P71&lt;30.01,"-30",IF(P71&lt;35.01,"-35",IF(P71&lt;40.01,"-40",IF(P71&lt;45.01,"-45",IF(P71&lt;49.01,"-49",IF(P71&lt;55.01,"-55",IF(P71&gt;55,"+55"))))))))</f>
        <v>+55</v>
      </c>
      <c r="L71" s="40" t="str">
        <f>IF(P71="","",IF(P71&lt;35.01,"-35",IF(P71&lt;40.01,"-40",IF(P71&lt;45.01,"-45",IF(P71&lt;49.01,"-49",IF(P71&lt;55.01,"-55",IF(P71&lt;59.01,"-59",IF(P71&lt;64.01,"-64",IF(P71&lt;71.01,"-71",IF(P71&lt;76.01,"-76",IF(P71&gt;76.01,"+76")))))))))))</f>
        <v>-71</v>
      </c>
      <c r="M71" s="40" t="str">
        <f>IF(P71="","",IF(P71&lt;40.01,"-40",IF(P71&lt;45.01,"-45",IF(P71&lt;49.01,"-49",IF(P71&lt;55.01,"-55",IF(P71&lt;59.01,"-59",IF(P71&lt;64.01,"-64",IF(P71&lt;71.01,"-71",IF(P71&lt;76.01,"-76",IF(P71&lt;81.01,"-81",IF(P71&gt;81.01,"+81")))))))))))</f>
        <v>-71</v>
      </c>
      <c r="N71" s="40" t="str">
        <f>IF(P71="","",IF(P71&lt;45.01,"-45",IF(P71&lt;49.01,"-49",IF(P71&lt;55.01,"-55",IF(P71&lt;59.01,"-59",IF(P71&lt;64.01,"-64",IF(P71&lt;71.01,"-71",IF(P71&lt;76.01,"-76",IF(P71&lt;81.01,"-81",IF(P71&lt;87.01,"-87",IF(P71&gt;87.01,"+87")))))))))))</f>
        <v>-71</v>
      </c>
      <c r="O71" s="40" t="str">
        <f>IF(P71="","",IF(P71&lt;45.01,"-45",IF(P71&lt;49.01,"-49",IF(P71&lt;55.01,"-55",IF(P71&lt;59.01,"-59",IF(P71&lt;64.01,"-64",IF(P71&lt;71.01,"-71",IF(P71&lt;76.01,"-76",IF(P71&lt;81.01,"-81",IF(P71&lt;87.01,"-87",IF(P71&gt;87.01,"+87")))))))))))</f>
        <v>-71</v>
      </c>
      <c r="P71" s="57">
        <v>70.8</v>
      </c>
      <c r="Q71" s="58">
        <v>63</v>
      </c>
      <c r="R71" s="59">
        <v>78</v>
      </c>
      <c r="S71" s="59">
        <v>140</v>
      </c>
      <c r="T71" s="60">
        <v>44660</v>
      </c>
      <c r="U71" s="61" t="s">
        <v>131</v>
      </c>
    </row>
    <row r="72" spans="1:21" ht="14.25" customHeight="1" x14ac:dyDescent="0.3">
      <c r="A72" s="55" t="s">
        <v>334</v>
      </c>
      <c r="B72" s="55" t="s">
        <v>335</v>
      </c>
      <c r="C72" s="23" t="str">
        <f>IF(G72&lt;1,"",IF(F72&lt;10.1,"E",IF(F72&lt;12.1,"D",IF(F72&lt;15.1,"Schüler",IF(F72&lt;17.1,"Jugend",IF(F72&lt;20.1,"Jun.",IF(F72&lt;35.1,"Sen.","M")))))))</f>
        <v>Sen.</v>
      </c>
      <c r="D72" s="70">
        <f>IF(C72="E",1,IF(C72="D",2,IF(C72="Schüler",3,(IF(C72="Jugend",4,IF(C72="Jun.",5,IF(C72="Sen.",6,IF(C72="M",7,""))))))))</f>
        <v>6</v>
      </c>
      <c r="E72" s="22" t="s">
        <v>18</v>
      </c>
      <c r="F72" s="22">
        <f>$F$3-G72</f>
        <v>23</v>
      </c>
      <c r="G72" s="56">
        <v>1999</v>
      </c>
      <c r="H72" s="55" t="s">
        <v>336</v>
      </c>
      <c r="I72" s="40" t="str">
        <f>IF(C72="","",IF(C72="E",J72,IF(C72="D",K72,IF(C72="Schüler",L72,IF(C72="Jugend",M72,IF(C72="Jun.",N72,IF(C72="Sen.",O72,O72)))))))</f>
        <v>-71</v>
      </c>
      <c r="J72" s="40" t="str">
        <f>IF(P72="","",IF(P72&lt;25.01,"-25",IF(P72&lt;30.01,"-30",IF(P72&lt;35.01,"-35",IF(P72&lt;40.01,"-40",IF(P72&lt;45.01,"-45",IF(P72&lt;49.01,"-49",IF(P72&gt;49,"+49"))))))))</f>
        <v>+49</v>
      </c>
      <c r="K72" s="40" t="str">
        <f>IF(P72="","",IF(P72&lt;30.01,"-30",IF(P72&lt;35.01,"-35",IF(P72&lt;40.01,"-40",IF(P72&lt;45.01,"-45",IF(P72&lt;49.01,"-49",IF(P72&lt;55.01,"-55",IF(P72&gt;55,"+55"))))))))</f>
        <v>+55</v>
      </c>
      <c r="L72" s="40" t="str">
        <f>IF(P72="","",IF(P72&lt;35.01,"-35",IF(P72&lt;40.01,"-40",IF(P72&lt;45.01,"-45",IF(P72&lt;49.01,"-49",IF(P72&lt;55.01,"-55",IF(P72&lt;59.01,"-59",IF(P72&lt;64.01,"-64",IF(P72&lt;71.01,"-71",IF(P72&lt;76.01,"-76",IF(P72&gt;76.01,"+76")))))))))))</f>
        <v>-71</v>
      </c>
      <c r="M72" s="40" t="str">
        <f>IF(P72="","",IF(P72&lt;40.01,"-40",IF(P72&lt;45.01,"-45",IF(P72&lt;49.01,"-49",IF(P72&lt;55.01,"-55",IF(P72&lt;59.01,"-59",IF(P72&lt;64.01,"-64",IF(P72&lt;71.01,"-71",IF(P72&lt;76.01,"-76",IF(P72&lt;81.01,"-81",IF(P72&gt;81.01,"+81")))))))))))</f>
        <v>-71</v>
      </c>
      <c r="N72" s="40" t="str">
        <f>IF(P72="","",IF(P72&lt;45.01,"-45",IF(P72&lt;49.01,"-49",IF(P72&lt;55.01,"-55",IF(P72&lt;59.01,"-59",IF(P72&lt;64.01,"-64",IF(P72&lt;71.01,"-71",IF(P72&lt;76.01,"-76",IF(P72&lt;81.01,"-81",IF(P72&lt;87.01,"-87",IF(P72&gt;87.01,"+87")))))))))))</f>
        <v>-71</v>
      </c>
      <c r="O72" s="40" t="str">
        <f>IF(P72="","",IF(P72&lt;45.01,"-45",IF(P72&lt;49.01,"-49",IF(P72&lt;55.01,"-55",IF(P72&lt;59.01,"-59",IF(P72&lt;64.01,"-64",IF(P72&lt;71.01,"-71",IF(P72&lt;76.01,"-76",IF(P72&lt;81.01,"-81",IF(P72&lt;87.01,"-87",IF(P72&gt;87.01,"+87")))))))))))</f>
        <v>-71</v>
      </c>
      <c r="P72" s="57">
        <v>64.900000000000006</v>
      </c>
      <c r="Q72" s="58">
        <v>52</v>
      </c>
      <c r="R72" s="59">
        <v>67</v>
      </c>
      <c r="S72" s="59">
        <v>119</v>
      </c>
      <c r="T72" s="60">
        <v>44877</v>
      </c>
      <c r="U72" s="61" t="s">
        <v>156</v>
      </c>
    </row>
    <row r="73" spans="1:21" ht="14.25" customHeight="1" x14ac:dyDescent="0.3">
      <c r="A73" s="55" t="s">
        <v>93</v>
      </c>
      <c r="B73" s="55" t="s">
        <v>94</v>
      </c>
      <c r="C73" s="23" t="str">
        <f>IF(G73&lt;1,"",IF(F73&lt;10.1,"E",IF(F73&lt;12.1,"D",IF(F73&lt;15.1,"Schüler",IF(F73&lt;17.1,"Jugend",IF(F73&lt;20.1,"Jun.",IF(F73&lt;35.1,"Sen.","M")))))))</f>
        <v>Sen.</v>
      </c>
      <c r="D73" s="70">
        <f>IF(C73="E",1,IF(C73="D",2,IF(C73="Schüler",3,(IF(C73="Jugend",4,IF(C73="Jun.",5,IF(C73="Sen.",6,IF(C73="M",7,""))))))))</f>
        <v>6</v>
      </c>
      <c r="E73" s="22" t="s">
        <v>18</v>
      </c>
      <c r="F73" s="22">
        <f>$F$3-G73</f>
        <v>27</v>
      </c>
      <c r="G73" s="56">
        <v>1995</v>
      </c>
      <c r="H73" s="55" t="s">
        <v>56</v>
      </c>
      <c r="I73" s="40" t="str">
        <f>IF(C73="","",IF(C73="E",J73,IF(C73="D",K73,IF(C73="Schüler",L73,IF(C73="Jugend",M73,IF(C73="Jun.",N73,IF(C73="Sen.",O73,O73)))))))</f>
        <v>-76</v>
      </c>
      <c r="J73" s="40" t="str">
        <f>IF(P73="","",IF(P73&lt;25.01,"-25",IF(P73&lt;30.01,"-30",IF(P73&lt;35.01,"-35",IF(P73&lt;40.01,"-40",IF(P73&lt;45.01,"-45",IF(P73&lt;49.01,"-49",IF(P73&gt;49,"+49"))))))))</f>
        <v>+49</v>
      </c>
      <c r="K73" s="40" t="str">
        <f>IF(P73="","",IF(P73&lt;30.01,"-30",IF(P73&lt;35.01,"-35",IF(P73&lt;40.01,"-40",IF(P73&lt;45.01,"-45",IF(P73&lt;49.01,"-49",IF(P73&lt;55.01,"-55",IF(P73&gt;55,"+55"))))))))</f>
        <v>+55</v>
      </c>
      <c r="L73" s="40" t="str">
        <f>IF(P73="","",IF(P73&lt;35.01,"-35",IF(P73&lt;40.01,"-40",IF(P73&lt;45.01,"-45",IF(P73&lt;49.01,"-49",IF(P73&lt;55.01,"-55",IF(P73&lt;59.01,"-59",IF(P73&lt;64.01,"-64",IF(P73&lt;71.01,"-71",IF(P73&lt;76.01,"-76",IF(P73&gt;76.01,"+76")))))))))))</f>
        <v>-76</v>
      </c>
      <c r="M73" s="40" t="str">
        <f>IF(P73="","",IF(P73&lt;40.01,"-40",IF(P73&lt;45.01,"-45",IF(P73&lt;49.01,"-49",IF(P73&lt;55.01,"-55",IF(P73&lt;59.01,"-59",IF(P73&lt;64.01,"-64",IF(P73&lt;71.01,"-71",IF(P73&lt;76.01,"-76",IF(P73&lt;81.01,"-81",IF(P73&gt;81.01,"+81")))))))))))</f>
        <v>-76</v>
      </c>
      <c r="N73" s="40" t="str">
        <f>IF(P73="","",IF(P73&lt;45.01,"-45",IF(P73&lt;49.01,"-49",IF(P73&lt;55.01,"-55",IF(P73&lt;59.01,"-59",IF(P73&lt;64.01,"-64",IF(P73&lt;71.01,"-71",IF(P73&lt;76.01,"-76",IF(P73&lt;81.01,"-81",IF(P73&lt;87.01,"-87",IF(P73&gt;87.01,"+87")))))))))))</f>
        <v>-76</v>
      </c>
      <c r="O73" s="40" t="str">
        <f>IF(P73="","",IF(P73&lt;45.01,"-45",IF(P73&lt;49.01,"-49",IF(P73&lt;55.01,"-55",IF(P73&lt;59.01,"-59",IF(P73&lt;64.01,"-64",IF(P73&lt;71.01,"-71",IF(P73&lt;76.01,"-76",IF(P73&lt;81.01,"-81",IF(P73&lt;87.01,"-87",IF(P73&gt;87.01,"+87")))))))))))</f>
        <v>-76</v>
      </c>
      <c r="P73" s="57">
        <v>75.099999999999994</v>
      </c>
      <c r="Q73" s="58">
        <v>70</v>
      </c>
      <c r="R73" s="59">
        <v>97</v>
      </c>
      <c r="S73" s="59">
        <v>165</v>
      </c>
      <c r="T73" s="60">
        <v>44604</v>
      </c>
      <c r="U73" s="61" t="s">
        <v>95</v>
      </c>
    </row>
    <row r="74" spans="1:21" ht="14.25" customHeight="1" x14ac:dyDescent="0.3">
      <c r="A74" s="55" t="s">
        <v>180</v>
      </c>
      <c r="B74" s="55" t="s">
        <v>181</v>
      </c>
      <c r="C74" s="23" t="str">
        <f>IF(G74&lt;1,"",IF(F74&lt;10.1,"E",IF(F74&lt;12.1,"D",IF(F74&lt;15.1,"Schüler",IF(F74&lt;17.1,"Jugend",IF(F74&lt;20.1,"Jun.",IF(F74&lt;35.1,"Sen.","M")))))))</f>
        <v>Sen.</v>
      </c>
      <c r="D74" s="70">
        <f>IF(C74="E",1,IF(C74="D",2,IF(C74="Schüler",3,(IF(C74="Jugend",4,IF(C74="Jun.",5,IF(C74="Sen.",6,IF(C74="M",7,""))))))))</f>
        <v>6</v>
      </c>
      <c r="E74" s="22" t="s">
        <v>18</v>
      </c>
      <c r="F74" s="22">
        <f>$F$3-G74</f>
        <v>27</v>
      </c>
      <c r="G74" s="56">
        <v>1995</v>
      </c>
      <c r="H74" s="55" t="s">
        <v>65</v>
      </c>
      <c r="I74" s="40" t="str">
        <f>IF(C74="","",IF(C74="E",J74,IF(C74="D",K74,IF(C74="Schüler",L74,IF(C74="Jugend",M74,IF(C74="Jun.",N74,IF(C74="Sen.",O74,O74)))))))</f>
        <v>-76</v>
      </c>
      <c r="J74" s="40" t="str">
        <f>IF(P74="","",IF(P74&lt;25.01,"-25",IF(P74&lt;30.01,"-30",IF(P74&lt;35.01,"-35",IF(P74&lt;40.01,"-40",IF(P74&lt;45.01,"-45",IF(P74&lt;49.01,"-49",IF(P74&gt;49,"+49"))))))))</f>
        <v>+49</v>
      </c>
      <c r="K74" s="40" t="str">
        <f>IF(P74="","",IF(P74&lt;30.01,"-30",IF(P74&lt;35.01,"-35",IF(P74&lt;40.01,"-40",IF(P74&lt;45.01,"-45",IF(P74&lt;49.01,"-49",IF(P74&lt;55.01,"-55",IF(P74&gt;55,"+55"))))))))</f>
        <v>+55</v>
      </c>
      <c r="L74" s="40" t="str">
        <f>IF(P74="","",IF(P74&lt;35.01,"-35",IF(P74&lt;40.01,"-40",IF(P74&lt;45.01,"-45",IF(P74&lt;49.01,"-49",IF(P74&lt;55.01,"-55",IF(P74&lt;59.01,"-59",IF(P74&lt;64.01,"-64",IF(P74&lt;71.01,"-71",IF(P74&lt;76.01,"-76",IF(P74&gt;76.01,"+76")))))))))))</f>
        <v>-76</v>
      </c>
      <c r="M74" s="40" t="str">
        <f>IF(P74="","",IF(P74&lt;40.01,"-40",IF(P74&lt;45.01,"-45",IF(P74&lt;49.01,"-49",IF(P74&lt;55.01,"-55",IF(P74&lt;59.01,"-59",IF(P74&lt;64.01,"-64",IF(P74&lt;71.01,"-71",IF(P74&lt;76.01,"-76",IF(P74&lt;81.01,"-81",IF(P74&gt;81.01,"+81")))))))))))</f>
        <v>-76</v>
      </c>
      <c r="N74" s="40" t="str">
        <f>IF(P74="","",IF(P74&lt;45.01,"-45",IF(P74&lt;49.01,"-49",IF(P74&lt;55.01,"-55",IF(P74&lt;59.01,"-59",IF(P74&lt;64.01,"-64",IF(P74&lt;71.01,"-71",IF(P74&lt;76.01,"-76",IF(P74&lt;81.01,"-81",IF(P74&lt;87.01,"-87",IF(P74&gt;87.01,"+87")))))))))))</f>
        <v>-76</v>
      </c>
      <c r="O74" s="40" t="str">
        <f>IF(P74="","",IF(P74&lt;45.01,"-45",IF(P74&lt;49.01,"-49",IF(P74&lt;55.01,"-55",IF(P74&lt;59.01,"-59",IF(P74&lt;64.01,"-64",IF(P74&lt;71.01,"-71",IF(P74&lt;76.01,"-76",IF(P74&lt;81.01,"-81",IF(P74&lt;87.01,"-87",IF(P74&gt;87.01,"+87")))))))))))</f>
        <v>-76</v>
      </c>
      <c r="P74" s="57">
        <v>73.8</v>
      </c>
      <c r="Q74" s="58">
        <v>73</v>
      </c>
      <c r="R74" s="59">
        <v>92</v>
      </c>
      <c r="S74" s="59">
        <v>165</v>
      </c>
      <c r="T74" s="60">
        <v>44653</v>
      </c>
      <c r="U74" s="61" t="s">
        <v>177</v>
      </c>
    </row>
    <row r="75" spans="1:21" ht="14.25" customHeight="1" x14ac:dyDescent="0.3">
      <c r="A75" s="55" t="s">
        <v>84</v>
      </c>
      <c r="B75" s="55" t="s">
        <v>85</v>
      </c>
      <c r="C75" s="23" t="str">
        <f>IF(G75&lt;1,"",IF(F75&lt;10.1,"E",IF(F75&lt;12.1,"D",IF(F75&lt;15.1,"Schüler",IF(F75&lt;17.1,"Jugend",IF(F75&lt;20.1,"Jun.",IF(F75&lt;35.1,"Sen.","M")))))))</f>
        <v>Sen.</v>
      </c>
      <c r="D75" s="70">
        <f>IF(C75="E",1,IF(C75="D",2,IF(C75="Schüler",3,(IF(C75="Jugend",4,IF(C75="Jun.",5,IF(C75="Sen.",6,IF(C75="M",7,""))))))))</f>
        <v>6</v>
      </c>
      <c r="E75" s="22" t="s">
        <v>18</v>
      </c>
      <c r="F75" s="22">
        <f>$F$3-G75</f>
        <v>25</v>
      </c>
      <c r="G75" s="56">
        <v>1997</v>
      </c>
      <c r="H75" s="55" t="s">
        <v>81</v>
      </c>
      <c r="I75" s="40" t="str">
        <f>IF(C75="","",IF(C75="E",J75,IF(C75="D",K75,IF(C75="Schüler",L75,IF(C75="Jugend",M75,IF(C75="Jun.",N75,IF(C75="Sen.",O75,O75)))))))</f>
        <v>-76</v>
      </c>
      <c r="J75" s="40" t="str">
        <f>IF(P75="","",IF(P75&lt;25.01,"-25",IF(P75&lt;30.01,"-30",IF(P75&lt;35.01,"-35",IF(P75&lt;40.01,"-40",IF(P75&lt;45.01,"-45",IF(P75&lt;49.01,"-49",IF(P75&gt;49,"+49"))))))))</f>
        <v>+49</v>
      </c>
      <c r="K75" s="40" t="str">
        <f>IF(P75="","",IF(P75&lt;30.01,"-30",IF(P75&lt;35.01,"-35",IF(P75&lt;40.01,"-40",IF(P75&lt;45.01,"-45",IF(P75&lt;49.01,"-49",IF(P75&lt;55.01,"-55",IF(P75&gt;55,"+55"))))))))</f>
        <v>+55</v>
      </c>
      <c r="L75" s="40" t="str">
        <f>IF(P75="","",IF(P75&lt;35.01,"-35",IF(P75&lt;40.01,"-40",IF(P75&lt;45.01,"-45",IF(P75&lt;49.01,"-49",IF(P75&lt;55.01,"-55",IF(P75&lt;59.01,"-59",IF(P75&lt;64.01,"-64",IF(P75&lt;71.01,"-71",IF(P75&lt;76.01,"-76",IF(P75&gt;76.01,"+76")))))))))))</f>
        <v>-76</v>
      </c>
      <c r="M75" s="40" t="str">
        <f>IF(P75="","",IF(P75&lt;40.01,"-40",IF(P75&lt;45.01,"-45",IF(P75&lt;49.01,"-49",IF(P75&lt;55.01,"-55",IF(P75&lt;59.01,"-59",IF(P75&lt;64.01,"-64",IF(P75&lt;71.01,"-71",IF(P75&lt;76.01,"-76",IF(P75&lt;81.01,"-81",IF(P75&gt;81.01,"+81")))))))))))</f>
        <v>-76</v>
      </c>
      <c r="N75" s="40" t="str">
        <f>IF(P75="","",IF(P75&lt;45.01,"-45",IF(P75&lt;49.01,"-49",IF(P75&lt;55.01,"-55",IF(P75&lt;59.01,"-59",IF(P75&lt;64.01,"-64",IF(P75&lt;71.01,"-71",IF(P75&lt;76.01,"-76",IF(P75&lt;81.01,"-81",IF(P75&lt;87.01,"-87",IF(P75&gt;87.01,"+87")))))))))))</f>
        <v>-76</v>
      </c>
      <c r="O75" s="40" t="str">
        <f>IF(P75="","",IF(P75&lt;45.01,"-45",IF(P75&lt;49.01,"-49",IF(P75&lt;55.01,"-55",IF(P75&lt;59.01,"-59",IF(P75&lt;64.01,"-64",IF(P75&lt;71.01,"-71",IF(P75&lt;76.01,"-76",IF(P75&lt;81.01,"-81",IF(P75&lt;87.01,"-87",IF(P75&gt;87.01,"+87")))))))))))</f>
        <v>-76</v>
      </c>
      <c r="P75" s="57">
        <v>71.400000000000006</v>
      </c>
      <c r="Q75" s="58">
        <v>65</v>
      </c>
      <c r="R75" s="59">
        <v>88</v>
      </c>
      <c r="S75" s="59">
        <v>153</v>
      </c>
      <c r="T75" s="60">
        <v>44583</v>
      </c>
      <c r="U75" s="61" t="s">
        <v>88</v>
      </c>
    </row>
    <row r="76" spans="1:21" ht="14.25" customHeight="1" x14ac:dyDescent="0.3">
      <c r="A76" s="55" t="s">
        <v>153</v>
      </c>
      <c r="B76" s="55" t="s">
        <v>154</v>
      </c>
      <c r="C76" s="23" t="str">
        <f>IF(G76&lt;1,"",IF(F76&lt;10.1,"E",IF(F76&lt;12.1,"D",IF(F76&lt;15.1,"Schüler",IF(F76&lt;17.1,"Jugend",IF(F76&lt;20.1,"Jun.",IF(F76&lt;35.1,"Sen.","M")))))))</f>
        <v>Sen.</v>
      </c>
      <c r="D76" s="70">
        <f>IF(C76="E",1,IF(C76="D",2,IF(C76="Schüler",3,(IF(C76="Jugend",4,IF(C76="Jun.",5,IF(C76="Sen.",6,IF(C76="M",7,""))))))))</f>
        <v>6</v>
      </c>
      <c r="E76" s="22" t="s">
        <v>18</v>
      </c>
      <c r="F76" s="22">
        <f>$F$3-G76</f>
        <v>25</v>
      </c>
      <c r="G76" s="56">
        <v>1997</v>
      </c>
      <c r="H76" s="55" t="s">
        <v>155</v>
      </c>
      <c r="I76" s="40" t="str">
        <f>IF(C76="","",IF(C76="E",J76,IF(C76="D",K76,IF(C76="Schüler",L76,IF(C76="Jugend",M76,IF(C76="Jun.",N76,IF(C76="Sen.",O76,O76)))))))</f>
        <v>-76</v>
      </c>
      <c r="J76" s="40" t="str">
        <f>IF(P76="","",IF(P76&lt;25.01,"-25",IF(P76&lt;30.01,"-30",IF(P76&lt;35.01,"-35",IF(P76&lt;40.01,"-40",IF(P76&lt;45.01,"-45",IF(P76&lt;49.01,"-49",IF(P76&gt;49,"+49"))))))))</f>
        <v>+49</v>
      </c>
      <c r="K76" s="40" t="str">
        <f>IF(P76="","",IF(P76&lt;30.01,"-30",IF(P76&lt;35.01,"-35",IF(P76&lt;40.01,"-40",IF(P76&lt;45.01,"-45",IF(P76&lt;49.01,"-49",IF(P76&lt;55.01,"-55",IF(P76&gt;55,"+55"))))))))</f>
        <v>+55</v>
      </c>
      <c r="L76" s="40" t="str">
        <f>IF(P76="","",IF(P76&lt;35.01,"-35",IF(P76&lt;40.01,"-40",IF(P76&lt;45.01,"-45",IF(P76&lt;49.01,"-49",IF(P76&lt;55.01,"-55",IF(P76&lt;59.01,"-59",IF(P76&lt;64.01,"-64",IF(P76&lt;71.01,"-71",IF(P76&lt;76.01,"-76",IF(P76&gt;76.01,"+76")))))))))))</f>
        <v>-76</v>
      </c>
      <c r="M76" s="40" t="str">
        <f>IF(P76="","",IF(P76&lt;40.01,"-40",IF(P76&lt;45.01,"-45",IF(P76&lt;49.01,"-49",IF(P76&lt;55.01,"-55",IF(P76&lt;59.01,"-59",IF(P76&lt;64.01,"-64",IF(P76&lt;71.01,"-71",IF(P76&lt;76.01,"-76",IF(P76&lt;81.01,"-81",IF(P76&gt;81.01,"+81")))))))))))</f>
        <v>-76</v>
      </c>
      <c r="N76" s="40" t="str">
        <f>IF(P76="","",IF(P76&lt;45.01,"-45",IF(P76&lt;49.01,"-49",IF(P76&lt;55.01,"-55",IF(P76&lt;59.01,"-59",IF(P76&lt;64.01,"-64",IF(P76&lt;71.01,"-71",IF(P76&lt;76.01,"-76",IF(P76&lt;81.01,"-81",IF(P76&lt;87.01,"-87",IF(P76&gt;87.01,"+87")))))))))))</f>
        <v>-76</v>
      </c>
      <c r="O76" s="40" t="str">
        <f>IF(P76="","",IF(P76&lt;45.01,"-45",IF(P76&lt;49.01,"-49",IF(P76&lt;55.01,"-55",IF(P76&lt;59.01,"-59",IF(P76&lt;64.01,"-64",IF(P76&lt;71.01,"-71",IF(P76&lt;76.01,"-76",IF(P76&lt;81.01,"-81",IF(P76&lt;87.01,"-87",IF(P76&gt;87.01,"+87")))))))))))</f>
        <v>-76</v>
      </c>
      <c r="P76" s="57">
        <v>72</v>
      </c>
      <c r="Q76" s="58">
        <v>64</v>
      </c>
      <c r="R76" s="59">
        <v>74</v>
      </c>
      <c r="S76" s="59">
        <v>138</v>
      </c>
      <c r="T76" s="60">
        <v>44814</v>
      </c>
      <c r="U76" s="61" t="s">
        <v>88</v>
      </c>
    </row>
    <row r="77" spans="1:21" ht="14.25" customHeight="1" x14ac:dyDescent="0.3">
      <c r="A77" s="55" t="s">
        <v>363</v>
      </c>
      <c r="B77" s="55" t="s">
        <v>68</v>
      </c>
      <c r="C77" s="23" t="str">
        <f>IF(G77&lt;1,"",IF(F77&lt;10.1,"E",IF(F77&lt;12.1,"D",IF(F77&lt;15.1,"Schüler",IF(F77&lt;17.1,"Jugend",IF(F77&lt;19.1,"Jun.",IF(F77&lt;35.1,"Sen.","M")))))))</f>
        <v>Sen.</v>
      </c>
      <c r="D77" s="70">
        <f>IF(C77="E",1,IF(C77="D",2,IF(C77="Schüler",3,(IF(C77="Jugend",4,IF(C77="Jun.",5,IF(C77="Sen.",6,IF(C77="M",7,""))))))))</f>
        <v>6</v>
      </c>
      <c r="E77" s="22" t="s">
        <v>18</v>
      </c>
      <c r="F77" s="22">
        <f>$F$3-G77</f>
        <v>29</v>
      </c>
      <c r="G77" s="56">
        <v>1993</v>
      </c>
      <c r="H77" s="55" t="s">
        <v>65</v>
      </c>
      <c r="I77" s="40" t="str">
        <f>IF(C77="","",IF(C77="E",J77,IF(C77="D",K77,IF(C77="Schüler",L77,IF(C77="Jugend",M77,IF(C77="Jun.",N77,IF(C77="Sen.",O77,O77)))))))</f>
        <v>-76</v>
      </c>
      <c r="J77" s="40" t="str">
        <f>IF(P77="","",IF(P77&lt;25.01,"-25",IF(P77&lt;30.01,"-30",IF(P77&lt;35.01,"-35",IF(P77&lt;40.01,"-40",IF(P77&lt;45.01,"-45",IF(P77&lt;49.01,"-49",IF(P77&gt;49,"+49"))))))))</f>
        <v>+49</v>
      </c>
      <c r="K77" s="40" t="str">
        <f>IF(P77="","",IF(P77&lt;30.01,"-30",IF(P77&lt;35.01,"-35",IF(P77&lt;40.01,"-40",IF(P77&lt;45.01,"-45",IF(P77&lt;49.01,"-49",IF(P77&lt;55.01,"-55",IF(P77&gt;55,"+55"))))))))</f>
        <v>+55</v>
      </c>
      <c r="L77" s="40" t="str">
        <f>IF(P77="","",IF(P77&lt;35.01,"-35",IF(P77&lt;40.01,"-40",IF(P77&lt;45.01,"-45",IF(P77&lt;49.01,"-49",IF(P77&lt;55.01,"-55",IF(P77&lt;59.01,"-59",IF(P77&lt;64.01,"-64",IF(P77&lt;71.01,"-71",IF(P77&lt;76.01,"-76",IF(P77&gt;76.01,"+76")))))))))))</f>
        <v>-76</v>
      </c>
      <c r="M77" s="40" t="str">
        <f>IF(P77="","",IF(P77&lt;40.01,"-40",IF(P77&lt;45.01,"-45",IF(P77&lt;49.01,"-49",IF(P77&lt;55.01,"-55",IF(P77&lt;59.01,"-59",IF(P77&lt;64.01,"-64",IF(P77&lt;71.01,"-71",IF(P77&lt;76.01,"-76",IF(P77&lt;81.01,"-81",IF(P77&gt;81.01,"+81")))))))))))</f>
        <v>-76</v>
      </c>
      <c r="N77" s="40" t="str">
        <f>IF(P77="","",IF(P77&lt;45.01,"-45",IF(P77&lt;49.01,"-49",IF(P77&lt;55.01,"-55",IF(P77&lt;59.01,"-59",IF(P77&lt;64.01,"-64",IF(P77&lt;71.01,"-71",IF(P77&lt;76.01,"-76",IF(P77&lt;81.01,"-81",IF(P77&lt;87.01,"-87",IF(P77&gt;87.01,"+87")))))))))))</f>
        <v>-76</v>
      </c>
      <c r="O77" s="40" t="str">
        <f>IF(P77="","",IF(P77&lt;45.01,"-45",IF(P77&lt;49.01,"-49",IF(P77&lt;55.01,"-55",IF(P77&lt;59.01,"-59",IF(P77&lt;64.01,"-64",IF(P77&lt;71.01,"-71",IF(P77&lt;76.01,"-76",IF(P77&lt;81.01,"-81",IF(P77&lt;87.01,"-87",IF(P77&gt;87.01,"+87")))))))))))</f>
        <v>-76</v>
      </c>
      <c r="P77" s="57">
        <v>71.5</v>
      </c>
      <c r="Q77" s="58">
        <v>48</v>
      </c>
      <c r="R77" s="59">
        <v>58</v>
      </c>
      <c r="S77" s="59">
        <v>106</v>
      </c>
      <c r="T77" s="60">
        <v>44877</v>
      </c>
      <c r="U77" s="61" t="s">
        <v>131</v>
      </c>
    </row>
    <row r="78" spans="1:21" ht="14.25" customHeight="1" x14ac:dyDescent="0.3">
      <c r="A78" s="55" t="s">
        <v>199</v>
      </c>
      <c r="B78" s="55" t="s">
        <v>362</v>
      </c>
      <c r="C78" s="23" t="str">
        <f>IF(G78&lt;1,"",IF(F78&lt;10.1,"E",IF(F78&lt;12.1,"D",IF(F78&lt;15.1,"Schüler",IF(F78&lt;17.1,"Jugend",IF(F78&lt;19.1,"Jun.",IF(F78&lt;35.1,"Sen.","M")))))))</f>
        <v>Sen.</v>
      </c>
      <c r="D78" s="70">
        <f>IF(C78="E",1,IF(C78="D",2,IF(C78="Schüler",3,(IF(C78="Jugend",4,IF(C78="Jun.",5,IF(C78="Sen.",6,IF(C78="M",7,""))))))))</f>
        <v>6</v>
      </c>
      <c r="E78" s="22" t="s">
        <v>18</v>
      </c>
      <c r="F78" s="22">
        <f>$F$3-G78</f>
        <v>22</v>
      </c>
      <c r="G78" s="56">
        <v>2000</v>
      </c>
      <c r="H78" s="55" t="s">
        <v>130</v>
      </c>
      <c r="I78" s="40" t="str">
        <f>IF(C78="","",IF(C78="E",J78,IF(C78="D",K78,IF(C78="Schüler",L78,IF(C78="Jugend",M78,IF(C78="Jun.",N78,IF(C78="Sen.",O78,O78)))))))</f>
        <v>-81</v>
      </c>
      <c r="J78" s="40" t="str">
        <f>IF(P78="","",IF(P78&lt;25.01,"-25",IF(P78&lt;30.01,"-30",IF(P78&lt;35.01,"-35",IF(P78&lt;40.01,"-40",IF(P78&lt;45.01,"-45",IF(P78&lt;49.01,"-49",IF(P78&gt;49,"+49"))))))))</f>
        <v>+49</v>
      </c>
      <c r="K78" s="40" t="str">
        <f>IF(P78="","",IF(P78&lt;30.01,"-30",IF(P78&lt;35.01,"-35",IF(P78&lt;40.01,"-40",IF(P78&lt;45.01,"-45",IF(P78&lt;49.01,"-49",IF(P78&lt;55.01,"-55",IF(P78&gt;55,"+55"))))))))</f>
        <v>+55</v>
      </c>
      <c r="L78" s="40" t="str">
        <f>IF(P78="","",IF(P78&lt;35.01,"-35",IF(P78&lt;40.01,"-40",IF(P78&lt;45.01,"-45",IF(P78&lt;49.01,"-49",IF(P78&lt;55.01,"-55",IF(P78&lt;59.01,"-59",IF(P78&lt;64.01,"-64",IF(P78&lt;71.01,"-71",IF(P78&lt;76.01,"-76",IF(P78&gt;76.01,"+76")))))))))))</f>
        <v>+76</v>
      </c>
      <c r="M78" s="40" t="str">
        <f>IF(P78="","",IF(P78&lt;40.01,"-40",IF(P78&lt;45.01,"-45",IF(P78&lt;49.01,"-49",IF(P78&lt;55.01,"-55",IF(P78&lt;59.01,"-59",IF(P78&lt;64.01,"-64",IF(P78&lt;71.01,"-71",IF(P78&lt;76.01,"-76",IF(P78&lt;81.01,"-81",IF(P78&gt;81.01,"+81")))))))))))</f>
        <v>-81</v>
      </c>
      <c r="N78" s="40" t="str">
        <f>IF(P78="","",IF(P78&lt;45.01,"-45",IF(P78&lt;49.01,"-49",IF(P78&lt;55.01,"-55",IF(P78&lt;59.01,"-59",IF(P78&lt;64.01,"-64",IF(P78&lt;71.01,"-71",IF(P78&lt;76.01,"-76",IF(P78&lt;81.01,"-81",IF(P78&lt;87.01,"-87",IF(P78&gt;87.01,"+87")))))))))))</f>
        <v>-81</v>
      </c>
      <c r="O78" s="40" t="str">
        <f>IF(P78="","",IF(P78&lt;45.01,"-45",IF(P78&lt;49.01,"-49",IF(P78&lt;55.01,"-55",IF(P78&lt;59.01,"-59",IF(P78&lt;64.01,"-64",IF(P78&lt;71.01,"-71",IF(P78&lt;76.01,"-76",IF(P78&lt;81.01,"-81",IF(P78&lt;87.01,"-87",IF(P78&gt;87.01,"+87")))))))))))</f>
        <v>-81</v>
      </c>
      <c r="P78" s="57">
        <v>79.5</v>
      </c>
      <c r="Q78" s="58"/>
      <c r="R78" s="59">
        <v>61</v>
      </c>
      <c r="S78" s="59"/>
      <c r="T78" s="60">
        <v>44877</v>
      </c>
      <c r="U78" s="61" t="s">
        <v>131</v>
      </c>
    </row>
    <row r="79" spans="1:21" ht="14.25" customHeight="1" x14ac:dyDescent="0.3">
      <c r="A79" s="55" t="s">
        <v>50</v>
      </c>
      <c r="B79" s="55" t="s">
        <v>51</v>
      </c>
      <c r="C79" s="23" t="str">
        <f>IF(G79&lt;1,"",IF(F79&lt;10.1,"E",IF(F79&lt;12.1,"D",IF(F79&lt;15.1,"Schüler",IF(F79&lt;17.1,"Jugend",IF(F79&lt;20.1,"Jun.",IF(F79&lt;35.1,"Sen.","M")))))))</f>
        <v>Sen.</v>
      </c>
      <c r="D79" s="70">
        <f>IF(C79="E",1,IF(C79="D",2,IF(C79="Schüler",3,(IF(C79="Jugend",4,IF(C79="Jun.",5,IF(C79="Sen.",6,IF(C79="M",7,""))))))))</f>
        <v>6</v>
      </c>
      <c r="E79" s="22" t="s">
        <v>18</v>
      </c>
      <c r="F79" s="22">
        <f>$F$3-G79</f>
        <v>31</v>
      </c>
      <c r="G79" s="56">
        <v>1991</v>
      </c>
      <c r="H79" s="55" t="s">
        <v>56</v>
      </c>
      <c r="I79" s="40" t="str">
        <f>IF(C79="","",IF(C79="E",J79,IF(C79="D",K79,IF(C79="Schüler",L79,IF(C79="Jugend",M79,IF(C79="Jun.",N79,IF(C79="Sen.",O79,O79)))))))</f>
        <v>-87</v>
      </c>
      <c r="J79" s="40" t="str">
        <f>IF(P79="","",IF(P79&lt;25.01,"-25",IF(P79&lt;30.01,"-30",IF(P79&lt;35.01,"-35",IF(P79&lt;40.01,"-40",IF(P79&lt;45.01,"-45",IF(P79&lt;49.01,"-49",IF(P79&gt;49,"+49"))))))))</f>
        <v>+49</v>
      </c>
      <c r="K79" s="40" t="str">
        <f>IF(P79="","",IF(P79&lt;30.01,"-30",IF(P79&lt;35.01,"-35",IF(P79&lt;40.01,"-40",IF(P79&lt;45.01,"-45",IF(P79&lt;49.01,"-49",IF(P79&lt;55.01,"-55",IF(P79&gt;55,"+55"))))))))</f>
        <v>+55</v>
      </c>
      <c r="L79" s="40" t="str">
        <f>IF(P79="","",IF(P79&lt;35.01,"-35",IF(P79&lt;40.01,"-40",IF(P79&lt;45.01,"-45",IF(P79&lt;49.01,"-49",IF(P79&lt;55.01,"-55",IF(P79&lt;59.01,"-59",IF(P79&lt;64.01,"-64",IF(P79&lt;71.01,"-71",IF(P79&lt;76.01,"-76",IF(P79&gt;76.01,"+76")))))))))))</f>
        <v>+76</v>
      </c>
      <c r="M79" s="40" t="str">
        <f>IF(P79="","",IF(P79&lt;40.01,"-40",IF(P79&lt;45.01,"-45",IF(P79&lt;49.01,"-49",IF(P79&lt;55.01,"-55",IF(P79&lt;59.01,"-59",IF(P79&lt;64.01,"-64",IF(P79&lt;71.01,"-71",IF(P79&lt;76.01,"-76",IF(P79&lt;81.01,"-81",IF(P79&gt;81.01,"+81")))))))))))</f>
        <v>+81</v>
      </c>
      <c r="N79" s="40" t="str">
        <f>IF(P79="","",IF(P79&lt;45.01,"-45",IF(P79&lt;49.01,"-49",IF(P79&lt;55.01,"-55",IF(P79&lt;59.01,"-59",IF(P79&lt;64.01,"-64",IF(P79&lt;71.01,"-71",IF(P79&lt;76.01,"-76",IF(P79&lt;81.01,"-81",IF(P79&lt;87.01,"-87",IF(P79&gt;87.01,"+87")))))))))))</f>
        <v>-87</v>
      </c>
      <c r="O79" s="40" t="str">
        <f>IF(P79="","",IF(P79&lt;45.01,"-45",IF(P79&lt;49.01,"-49",IF(P79&lt;55.01,"-55",IF(P79&lt;59.01,"-59",IF(P79&lt;64.01,"-64",IF(P79&lt;71.01,"-71",IF(P79&lt;76.01,"-76",IF(P79&lt;81.01,"-81",IF(P79&lt;87.01,"-87",IF(P79&gt;87.01,"+87")))))))))))</f>
        <v>-87</v>
      </c>
      <c r="P79" s="57">
        <v>82.7</v>
      </c>
      <c r="Q79" s="58">
        <v>104</v>
      </c>
      <c r="R79" s="59">
        <v>124</v>
      </c>
      <c r="S79" s="59">
        <v>228</v>
      </c>
      <c r="T79" s="60">
        <v>44877</v>
      </c>
      <c r="U79" s="61" t="s">
        <v>95</v>
      </c>
    </row>
    <row r="80" spans="1:21" ht="14.25" customHeight="1" x14ac:dyDescent="0.3">
      <c r="A80" s="55" t="s">
        <v>297</v>
      </c>
      <c r="B80" s="55" t="s">
        <v>298</v>
      </c>
      <c r="C80" s="23" t="str">
        <f>IF(G80&lt;1,"",IF(F80&lt;10.1,"E",IF(F80&lt;12.1,"D",IF(F80&lt;15.1,"Schüler",IF(F80&lt;17.1,"Jugend",IF(F80&lt;20.1,"Jun.",IF(F80&lt;35.1,"Sen.","M")))))))</f>
        <v>Sen.</v>
      </c>
      <c r="D80" s="70">
        <f>IF(C80="E",1,IF(C80="D",2,IF(C80="Schüler",3,(IF(C80="Jugend",4,IF(C80="Jun.",5,IF(C80="Sen.",6,IF(C80="M",7,""))))))))</f>
        <v>6</v>
      </c>
      <c r="E80" s="22" t="s">
        <v>18</v>
      </c>
      <c r="F80" s="22">
        <f>$F$3-G80</f>
        <v>32</v>
      </c>
      <c r="G80" s="56">
        <v>1990</v>
      </c>
      <c r="H80" s="55" t="s">
        <v>186</v>
      </c>
      <c r="I80" s="40" t="str">
        <f>IF(C80="","",IF(C80="E",J80,IF(C80="D",K80,IF(C80="Schüler",L80,IF(C80="Jugend",M80,IF(C80="Jun.",N80,IF(C80="Sen.",O80,O80)))))))</f>
        <v>-87</v>
      </c>
      <c r="J80" s="40" t="str">
        <f>IF(P80="","",IF(P80&lt;25.01,"-25",IF(P80&lt;30.01,"-30",IF(P80&lt;35.01,"-35",IF(P80&lt;40.01,"-40",IF(P80&lt;45.01,"-45",IF(P80&lt;49.01,"-49",IF(P80&gt;49,"+49"))))))))</f>
        <v>+49</v>
      </c>
      <c r="K80" s="40" t="str">
        <f>IF(P80="","",IF(P80&lt;30.01,"-30",IF(P80&lt;35.01,"-35",IF(P80&lt;40.01,"-40",IF(P80&lt;45.01,"-45",IF(P80&lt;49.01,"-49",IF(P80&lt;55.01,"-55",IF(P80&gt;55,"+55"))))))))</f>
        <v>+55</v>
      </c>
      <c r="L80" s="40" t="str">
        <f>IF(P80="","",IF(P80&lt;35.01,"-35",IF(P80&lt;40.01,"-40",IF(P80&lt;45.01,"-45",IF(P80&lt;49.01,"-49",IF(P80&lt;55.01,"-55",IF(P80&lt;59.01,"-59",IF(P80&lt;64.01,"-64",IF(P80&lt;71.01,"-71",IF(P80&lt;76.01,"-76",IF(P80&gt;76.01,"+76")))))))))))</f>
        <v>+76</v>
      </c>
      <c r="M80" s="40" t="str">
        <f>IF(P80="","",IF(P80&lt;40.01,"-40",IF(P80&lt;45.01,"-45",IF(P80&lt;49.01,"-49",IF(P80&lt;55.01,"-55",IF(P80&lt;59.01,"-59",IF(P80&lt;64.01,"-64",IF(P80&lt;71.01,"-71",IF(P80&lt;76.01,"-76",IF(P80&lt;81.01,"-81",IF(P80&gt;81.01,"+81")))))))))))</f>
        <v>+81</v>
      </c>
      <c r="N80" s="40" t="str">
        <f>IF(P80="","",IF(P80&lt;45.01,"-45",IF(P80&lt;49.01,"-49",IF(P80&lt;55.01,"-55",IF(P80&lt;59.01,"-59",IF(P80&lt;64.01,"-64",IF(P80&lt;71.01,"-71",IF(P80&lt;76.01,"-76",IF(P80&lt;81.01,"-81",IF(P80&lt;87.01,"-87",IF(P80&gt;87.01,"+87")))))))))))</f>
        <v>-87</v>
      </c>
      <c r="O80" s="40" t="str">
        <f>IF(P80="","",IF(P80&lt;45.01,"-45",IF(P80&lt;49.01,"-49",IF(P80&lt;55.01,"-55",IF(P80&lt;59.01,"-59",IF(P80&lt;64.01,"-64",IF(P80&lt;71.01,"-71",IF(P80&lt;76.01,"-76",IF(P80&lt;81.01,"-81",IF(P80&lt;87.01,"-87",IF(P80&gt;87.01,"+87")))))))))))</f>
        <v>-87</v>
      </c>
      <c r="P80" s="57">
        <v>83</v>
      </c>
      <c r="Q80" s="58">
        <v>53</v>
      </c>
      <c r="R80" s="59">
        <v>70</v>
      </c>
      <c r="S80" s="59">
        <v>123</v>
      </c>
      <c r="T80" s="60">
        <v>44646</v>
      </c>
      <c r="U80" s="61" t="s">
        <v>187</v>
      </c>
    </row>
    <row r="81" spans="1:21" ht="14.25" customHeight="1" x14ac:dyDescent="0.3">
      <c r="A81" s="55" t="s">
        <v>104</v>
      </c>
      <c r="B81" s="55" t="s">
        <v>105</v>
      </c>
      <c r="C81" s="23" t="str">
        <f>IF(G81&lt;1,"",IF(F81&lt;10.1,"E",IF(F81&lt;12.1,"D",IF(F81&lt;15.1,"Schüler",IF(F81&lt;17.1,"Jugend",IF(F81&lt;20.1,"Jun.",IF(F81&lt;35.1,"Sen.","M")))))))</f>
        <v>M</v>
      </c>
      <c r="D81" s="70">
        <f>IF(C81="E",1,IF(C81="D",2,IF(C81="Schüler",3,(IF(C81="Jugend",4,IF(C81="Jun.",5,IF(C81="Sen.",6,IF(C81="M",7,""))))))))</f>
        <v>7</v>
      </c>
      <c r="E81" s="22" t="s">
        <v>18</v>
      </c>
      <c r="F81" s="22">
        <f>$F$3-G81</f>
        <v>41</v>
      </c>
      <c r="G81" s="56">
        <v>1981</v>
      </c>
      <c r="H81" s="55" t="s">
        <v>81</v>
      </c>
      <c r="I81" s="40" t="str">
        <f>IF(C81="","",IF(C81="E",J81,IF(C81="D",K81,IF(C81="Schüler",L81,IF(C81="Jugend",M81,IF(C81="Jun.",N81,IF(C81="Sen.",O81,O81)))))))</f>
        <v>-59</v>
      </c>
      <c r="J81" s="40" t="str">
        <f>IF(P81="","",IF(P81&lt;25.01,"-25",IF(P81&lt;30.01,"-30",IF(P81&lt;35.01,"-35",IF(P81&lt;40.01,"-40",IF(P81&lt;45.01,"-45",IF(P81&lt;49.01,"-49",IF(P81&gt;49,"+49"))))))))</f>
        <v>+49</v>
      </c>
      <c r="K81" s="40" t="str">
        <f>IF(P81="","",IF(P81&lt;30.01,"-30",IF(P81&lt;35.01,"-35",IF(P81&lt;40.01,"-40",IF(P81&lt;45.01,"-45",IF(P81&lt;49.01,"-49",IF(P81&lt;55.01,"-55",IF(P81&gt;55,"+55"))))))))</f>
        <v>+55</v>
      </c>
      <c r="L81" s="40" t="str">
        <f>IF(P81="","",IF(P81&lt;35.01,"-35",IF(P81&lt;40.01,"-40",IF(P81&lt;45.01,"-45",IF(P81&lt;49.01,"-49",IF(P81&lt;55.01,"-55",IF(P81&lt;59.01,"-59",IF(P81&lt;64.01,"-64",IF(P81&lt;71.01,"-71",IF(P81&lt;76.01,"-76",IF(P81&gt;76.01,"+76")))))))))))</f>
        <v>-59</v>
      </c>
      <c r="M81" s="40" t="str">
        <f>IF(P81="","",IF(P81&lt;40.01,"-40",IF(P81&lt;45.01,"-45",IF(P81&lt;49.01,"-49",IF(P81&lt;55.01,"-55",IF(P81&lt;59.01,"-59",IF(P81&lt;64.01,"-64",IF(P81&lt;71.01,"-71",IF(P81&lt;76.01,"-76",IF(P81&lt;81.01,"-81",IF(P81&gt;81.01,"+81")))))))))))</f>
        <v>-59</v>
      </c>
      <c r="N81" s="40" t="str">
        <f>IF(P81="","",IF(P81&lt;45.01,"-45",IF(P81&lt;49.01,"-49",IF(P81&lt;55.01,"-55",IF(P81&lt;59.01,"-59",IF(P81&lt;64.01,"-64",IF(P81&lt;71.01,"-71",IF(P81&lt;76.01,"-76",IF(P81&lt;81.01,"-81",IF(P81&lt;87.01,"-87",IF(P81&gt;87.01,"+87")))))))))))</f>
        <v>-59</v>
      </c>
      <c r="O81" s="40" t="str">
        <f>IF(P81="","",IF(P81&lt;45.01,"-45",IF(P81&lt;49.01,"-49",IF(P81&lt;55.01,"-55",IF(P81&lt;59.01,"-59",IF(P81&lt;64.01,"-64",IF(P81&lt;71.01,"-71",IF(P81&lt;76.01,"-76",IF(P81&lt;81.01,"-81",IF(P81&lt;87.01,"-87",IF(P81&gt;87.01,"+87")))))))))))</f>
        <v>-59</v>
      </c>
      <c r="P81" s="57">
        <v>57.8</v>
      </c>
      <c r="Q81" s="58">
        <v>47</v>
      </c>
      <c r="R81" s="59">
        <v>63</v>
      </c>
      <c r="S81" s="59">
        <v>110</v>
      </c>
      <c r="T81" s="60">
        <v>44646</v>
      </c>
      <c r="U81" s="61" t="s">
        <v>95</v>
      </c>
    </row>
    <row r="82" spans="1:21" ht="14.25" customHeight="1" x14ac:dyDescent="0.3">
      <c r="A82" s="55" t="s">
        <v>107</v>
      </c>
      <c r="B82" s="55" t="s">
        <v>116</v>
      </c>
      <c r="C82" s="23" t="str">
        <f>IF(G82&lt;1,"",IF(F82&lt;10.1,"E",IF(F82&lt;12.1,"D",IF(F82&lt;15.1,"Schüler",IF(F82&lt;17.1,"Jugend",IF(F82&lt;20.1,"Jun.",IF(F82&lt;35.1,"Sen.","M")))))))</f>
        <v>M</v>
      </c>
      <c r="D82" s="70">
        <f>IF(C82="E",1,IF(C82="D",2,IF(C82="Schüler",3,(IF(C82="Jugend",4,IF(C82="Jun.",5,IF(C82="Sen.",6,IF(C82="M",7,""))))))))</f>
        <v>7</v>
      </c>
      <c r="E82" s="22" t="s">
        <v>18</v>
      </c>
      <c r="F82" s="22">
        <f>$F$3-G82</f>
        <v>43</v>
      </c>
      <c r="G82" s="56">
        <v>1979</v>
      </c>
      <c r="H82" s="55" t="s">
        <v>81</v>
      </c>
      <c r="I82" s="40" t="str">
        <f>IF(C82="","",IF(C82="E",J82,IF(C82="D",K82,IF(C82="Schüler",L82,IF(C82="Jugend",M82,IF(C82="Jun.",N82,IF(C82="Sen.",O82,O82)))))))</f>
        <v>-59</v>
      </c>
      <c r="J82" s="40" t="str">
        <f>IF(P82="","",IF(P82&lt;25.01,"-25",IF(P82&lt;30.01,"-30",IF(P82&lt;35.01,"-35",IF(P82&lt;40.01,"-40",IF(P82&lt;45.01,"-45",IF(P82&lt;49.01,"-49",IF(P82&gt;49,"+49"))))))))</f>
        <v>+49</v>
      </c>
      <c r="K82" s="40" t="str">
        <f>IF(P82="","",IF(P82&lt;30.01,"-30",IF(P82&lt;35.01,"-35",IF(P82&lt;40.01,"-40",IF(P82&lt;45.01,"-45",IF(P82&lt;49.01,"-49",IF(P82&lt;55.01,"-55",IF(P82&gt;55,"+55"))))))))</f>
        <v>+55</v>
      </c>
      <c r="L82" s="40" t="str">
        <f>IF(P82="","",IF(P82&lt;35.01,"-35",IF(P82&lt;40.01,"-40",IF(P82&lt;45.01,"-45",IF(P82&lt;49.01,"-49",IF(P82&lt;55.01,"-55",IF(P82&lt;59.01,"-59",IF(P82&lt;64.01,"-64",IF(P82&lt;71.01,"-71",IF(P82&lt;76.01,"-76",IF(P82&gt;76.01,"+76")))))))))))</f>
        <v>-59</v>
      </c>
      <c r="M82" s="40" t="str">
        <f>IF(P82="","",IF(P82&lt;40.01,"-40",IF(P82&lt;45.01,"-45",IF(P82&lt;49.01,"-49",IF(P82&lt;55.01,"-55",IF(P82&lt;59.01,"-59",IF(P82&lt;64.01,"-64",IF(P82&lt;71.01,"-71",IF(P82&lt;76.01,"-76",IF(P82&lt;81.01,"-81",IF(P82&gt;81.01,"+81")))))))))))</f>
        <v>-59</v>
      </c>
      <c r="N82" s="40" t="str">
        <f>IF(P82="","",IF(P82&lt;45.01,"-45",IF(P82&lt;49.01,"-49",IF(P82&lt;55.01,"-55",IF(P82&lt;59.01,"-59",IF(P82&lt;64.01,"-64",IF(P82&lt;71.01,"-71",IF(P82&lt;76.01,"-76",IF(P82&lt;81.01,"-81",IF(P82&lt;87.01,"-87",IF(P82&gt;87.01,"+87")))))))))))</f>
        <v>-59</v>
      </c>
      <c r="O82" s="40" t="str">
        <f>IF(P82="","",IF(P82&lt;45.01,"-45",IF(P82&lt;49.01,"-49",IF(P82&lt;55.01,"-55",IF(P82&lt;59.01,"-59",IF(P82&lt;64.01,"-64",IF(P82&lt;71.01,"-71",IF(P82&lt;76.01,"-76",IF(P82&lt;81.01,"-81",IF(P82&lt;87.01,"-87",IF(P82&gt;87.01,"+87")))))))))))</f>
        <v>-59</v>
      </c>
      <c r="P82" s="57">
        <v>59</v>
      </c>
      <c r="Q82" s="58">
        <v>50</v>
      </c>
      <c r="R82" s="59">
        <v>60</v>
      </c>
      <c r="S82" s="59">
        <v>110</v>
      </c>
      <c r="T82" s="60">
        <v>44814</v>
      </c>
      <c r="U82" s="61" t="s">
        <v>88</v>
      </c>
    </row>
    <row r="83" spans="1:21" ht="14.25" customHeight="1" x14ac:dyDescent="0.3">
      <c r="A83" s="55" t="s">
        <v>199</v>
      </c>
      <c r="B83" s="55" t="s">
        <v>200</v>
      </c>
      <c r="C83" s="23" t="str">
        <f>IF(G83&lt;1,"",IF(F83&lt;10.1,"E",IF(F83&lt;12.1,"D",IF(F83&lt;15.1,"Schüler",IF(F83&lt;17.1,"Jugend",IF(F83&lt;20.1,"Jun.",IF(F83&lt;35.1,"Sen.","M")))))))</f>
        <v>M</v>
      </c>
      <c r="D83" s="70">
        <f>IF(C83="E",1,IF(C83="D",2,IF(C83="Schüler",3,(IF(C83="Jugend",4,IF(C83="Jun.",5,IF(C83="Sen.",6,IF(C83="M",7,""))))))))</f>
        <v>7</v>
      </c>
      <c r="E83" s="22" t="s">
        <v>18</v>
      </c>
      <c r="F83" s="22">
        <f>$F$3-G83</f>
        <v>36</v>
      </c>
      <c r="G83" s="56">
        <v>1986</v>
      </c>
      <c r="H83" s="55" t="s">
        <v>159</v>
      </c>
      <c r="I83" s="40" t="str">
        <f>IF(C83="","",IF(C83="E",J83,IF(C83="D",K83,IF(C83="Schüler",L83,IF(C83="Jugend",M83,IF(C83="Jun.",N83,IF(C83="Sen.",O83,O83)))))))</f>
        <v>-59</v>
      </c>
      <c r="J83" s="40" t="str">
        <f>IF(P83="","",IF(P83&lt;25.01,"-25",IF(P83&lt;30.01,"-30",IF(P83&lt;35.01,"-35",IF(P83&lt;40.01,"-40",IF(P83&lt;45.01,"-45",IF(P83&lt;49.01,"-49",IF(P83&gt;49,"+49"))))))))</f>
        <v>+49</v>
      </c>
      <c r="K83" s="40" t="str">
        <f>IF(P83="","",IF(P83&lt;30.01,"-30",IF(P83&lt;35.01,"-35",IF(P83&lt;40.01,"-40",IF(P83&lt;45.01,"-45",IF(P83&lt;49.01,"-49",IF(P83&lt;55.01,"-55",IF(P83&gt;55,"+55"))))))))</f>
        <v>+55</v>
      </c>
      <c r="L83" s="40" t="str">
        <f>IF(P83="","",IF(P83&lt;35.01,"-35",IF(P83&lt;40.01,"-40",IF(P83&lt;45.01,"-45",IF(P83&lt;49.01,"-49",IF(P83&lt;55.01,"-55",IF(P83&lt;59.01,"-59",IF(P83&lt;64.01,"-64",IF(P83&lt;71.01,"-71",IF(P83&lt;76.01,"-76",IF(P83&gt;76.01,"+76")))))))))))</f>
        <v>-59</v>
      </c>
      <c r="M83" s="40" t="str">
        <f>IF(P83="","",IF(P83&lt;40.01,"-40",IF(P83&lt;45.01,"-45",IF(P83&lt;49.01,"-49",IF(P83&lt;55.01,"-55",IF(P83&lt;59.01,"-59",IF(P83&lt;64.01,"-64",IF(P83&lt;71.01,"-71",IF(P83&lt;76.01,"-76",IF(P83&lt;81.01,"-81",IF(P83&gt;81.01,"+81")))))))))))</f>
        <v>-59</v>
      </c>
      <c r="N83" s="40" t="str">
        <f>IF(P83="","",IF(P83&lt;45.01,"-45",IF(P83&lt;49.01,"-49",IF(P83&lt;55.01,"-55",IF(P83&lt;59.01,"-59",IF(P83&lt;64.01,"-64",IF(P83&lt;71.01,"-71",IF(P83&lt;76.01,"-76",IF(P83&lt;81.01,"-81",IF(P83&lt;87.01,"-87",IF(P83&gt;87.01,"+87")))))))))))</f>
        <v>-59</v>
      </c>
      <c r="O83" s="40" t="str">
        <f>IF(P83="","",IF(P83&lt;45.01,"-45",IF(P83&lt;49.01,"-49",IF(P83&lt;55.01,"-55",IF(P83&lt;59.01,"-59",IF(P83&lt;64.01,"-64",IF(P83&lt;71.01,"-71",IF(P83&lt;76.01,"-76",IF(P83&lt;81.01,"-81",IF(P83&lt;87.01,"-87",IF(P83&gt;87.01,"+87")))))))))))</f>
        <v>-59</v>
      </c>
      <c r="P83" s="57">
        <v>55.2</v>
      </c>
      <c r="Q83" s="58">
        <v>37</v>
      </c>
      <c r="R83" s="59">
        <v>48</v>
      </c>
      <c r="S83" s="59">
        <v>84</v>
      </c>
      <c r="T83" s="60">
        <v>44660</v>
      </c>
      <c r="U83" s="61" t="s">
        <v>160</v>
      </c>
    </row>
    <row r="84" spans="1:21" ht="14.25" customHeight="1" x14ac:dyDescent="0.3">
      <c r="A84" s="55" t="s">
        <v>193</v>
      </c>
      <c r="B84" s="55" t="s">
        <v>125</v>
      </c>
      <c r="C84" s="23" t="str">
        <f>IF(G84&lt;1,"",IF(F84&lt;10.1,"E",IF(F84&lt;12.1,"D",IF(F84&lt;15.1,"Schüler",IF(F84&lt;17.1,"Jugend",IF(F84&lt;20.1,"Jun.",IF(F84&lt;35.1,"Sen.","M")))))))</f>
        <v>M</v>
      </c>
      <c r="D84" s="70">
        <f>IF(C84="E",1,IF(C84="D",2,IF(C84="Schüler",3,(IF(C84="Jugend",4,IF(C84="Jun.",5,IF(C84="Sen.",6,IF(C84="M",7,""))))))))</f>
        <v>7</v>
      </c>
      <c r="E84" s="22" t="s">
        <v>18</v>
      </c>
      <c r="F84" s="22">
        <f>$F$3-G84</f>
        <v>37</v>
      </c>
      <c r="G84" s="56">
        <v>1985</v>
      </c>
      <c r="H84" s="55" t="s">
        <v>81</v>
      </c>
      <c r="I84" s="40" t="str">
        <f>IF(C84="","",IF(C84="E",J84,IF(C84="D",K84,IF(C84="Schüler",L84,IF(C84="Jugend",M84,IF(C84="Jun.",N84,IF(C84="Sen.",O84,O84)))))))</f>
        <v>-64</v>
      </c>
      <c r="J84" s="40" t="str">
        <f>IF(P84="","",IF(P84&lt;25.01,"-25",IF(P84&lt;30.01,"-30",IF(P84&lt;35.01,"-35",IF(P84&lt;40.01,"-40",IF(P84&lt;45.01,"-45",IF(P84&lt;49.01,"-49",IF(P84&gt;49,"+49"))))))))</f>
        <v>+49</v>
      </c>
      <c r="K84" s="40" t="str">
        <f>IF(P84="","",IF(P84&lt;30.01,"-30",IF(P84&lt;35.01,"-35",IF(P84&lt;40.01,"-40",IF(P84&lt;45.01,"-45",IF(P84&lt;49.01,"-49",IF(P84&lt;55.01,"-55",IF(P84&gt;55,"+55"))))))))</f>
        <v>+55</v>
      </c>
      <c r="L84" s="40" t="str">
        <f>IF(P84="","",IF(P84&lt;35.01,"-35",IF(P84&lt;40.01,"-40",IF(P84&lt;45.01,"-45",IF(P84&lt;49.01,"-49",IF(P84&lt;55.01,"-55",IF(P84&lt;59.01,"-59",IF(P84&lt;64.01,"-64",IF(P84&lt;71.01,"-71",IF(P84&lt;76.01,"-76",IF(P84&gt;76.01,"+76")))))))))))</f>
        <v>-64</v>
      </c>
      <c r="M84" s="40" t="str">
        <f>IF(P84="","",IF(P84&lt;40.01,"-40",IF(P84&lt;45.01,"-45",IF(P84&lt;49.01,"-49",IF(P84&lt;55.01,"-55",IF(P84&lt;59.01,"-59",IF(P84&lt;64.01,"-64",IF(P84&lt;71.01,"-71",IF(P84&lt;76.01,"-76",IF(P84&lt;81.01,"-81",IF(P84&gt;81.01,"+81")))))))))))</f>
        <v>-64</v>
      </c>
      <c r="N84" s="40" t="str">
        <f>IF(P84="","",IF(P84&lt;45.01,"-45",IF(P84&lt;49.01,"-49",IF(P84&lt;55.01,"-55",IF(P84&lt;59.01,"-59",IF(P84&lt;64.01,"-64",IF(P84&lt;71.01,"-71",IF(P84&lt;76.01,"-76",IF(P84&lt;81.01,"-81",IF(P84&lt;87.01,"-87",IF(P84&gt;87.01,"+87")))))))))))</f>
        <v>-64</v>
      </c>
      <c r="O84" s="40" t="str">
        <f>IF(P84="","",IF(P84&lt;45.01,"-45",IF(P84&lt;49.01,"-49",IF(P84&lt;55.01,"-55",IF(P84&lt;59.01,"-59",IF(P84&lt;64.01,"-64",IF(P84&lt;71.01,"-71",IF(P84&lt;76.01,"-76",IF(P84&lt;81.01,"-81",IF(P84&lt;87.01,"-87",IF(P84&gt;87.01,"+87")))))))))))</f>
        <v>-64</v>
      </c>
      <c r="P84" s="57">
        <v>63.9</v>
      </c>
      <c r="Q84" s="58">
        <v>60</v>
      </c>
      <c r="R84" s="59">
        <v>76</v>
      </c>
      <c r="S84" s="59">
        <v>136</v>
      </c>
      <c r="T84" s="60">
        <v>44646</v>
      </c>
      <c r="U84" s="61" t="s">
        <v>88</v>
      </c>
    </row>
    <row r="85" spans="1:21" ht="14.25" customHeight="1" x14ac:dyDescent="0.3">
      <c r="A85" s="55" t="s">
        <v>203</v>
      </c>
      <c r="B85" s="55" t="s">
        <v>204</v>
      </c>
      <c r="C85" s="23" t="str">
        <f>IF(G85&lt;1,"",IF(F85&lt;10.1,"E",IF(F85&lt;12.1,"D",IF(F85&lt;15.1,"Schüler",IF(F85&lt;17.1,"Jugend",IF(F85&lt;20.1,"Jun.",IF(F85&lt;35.1,"Sen.","M")))))))</f>
        <v>M</v>
      </c>
      <c r="D85" s="70">
        <f>IF(C85="E",1,IF(C85="D",2,IF(C85="Schüler",3,(IF(C85="Jugend",4,IF(C85="Jun.",5,IF(C85="Sen.",6,IF(C85="M",7,""))))))))</f>
        <v>7</v>
      </c>
      <c r="E85" s="22" t="s">
        <v>18</v>
      </c>
      <c r="F85" s="22">
        <f>$F$3-G85</f>
        <v>37</v>
      </c>
      <c r="G85" s="56">
        <v>1985</v>
      </c>
      <c r="H85" s="55" t="s">
        <v>113</v>
      </c>
      <c r="I85" s="40" t="str">
        <f>IF(C85="","",IF(C85="E",J85,IF(C85="D",K85,IF(C85="Schüler",L85,IF(C85="Jugend",M85,IF(C85="Jun.",N85,IF(C85="Sen.",O85,O85)))))))</f>
        <v>-64</v>
      </c>
      <c r="J85" s="40" t="str">
        <f>IF(P85="","",IF(P85&lt;25.01,"-25",IF(P85&lt;30.01,"-30",IF(P85&lt;35.01,"-35",IF(P85&lt;40.01,"-40",IF(P85&lt;45.01,"-45",IF(P85&lt;49.01,"-49",IF(P85&gt;49,"+49"))))))))</f>
        <v>+49</v>
      </c>
      <c r="K85" s="40" t="str">
        <f>IF(P85="","",IF(P85&lt;30.01,"-30",IF(P85&lt;35.01,"-35",IF(P85&lt;40.01,"-40",IF(P85&lt;45.01,"-45",IF(P85&lt;49.01,"-49",IF(P85&lt;55.01,"-55",IF(P85&gt;55,"+55"))))))))</f>
        <v>+55</v>
      </c>
      <c r="L85" s="40" t="str">
        <f>IF(P85="","",IF(P85&lt;35.01,"-35",IF(P85&lt;40.01,"-40",IF(P85&lt;45.01,"-45",IF(P85&lt;49.01,"-49",IF(P85&lt;55.01,"-55",IF(P85&lt;59.01,"-59",IF(P85&lt;64.01,"-64",IF(P85&lt;71.01,"-71",IF(P85&lt;76.01,"-76",IF(P85&gt;76.01,"+76")))))))))))</f>
        <v>-64</v>
      </c>
      <c r="M85" s="40" t="str">
        <f>IF(P85="","",IF(P85&lt;40.01,"-40",IF(P85&lt;45.01,"-45",IF(P85&lt;49.01,"-49",IF(P85&lt;55.01,"-55",IF(P85&lt;59.01,"-59",IF(P85&lt;64.01,"-64",IF(P85&lt;71.01,"-71",IF(P85&lt;76.01,"-76",IF(P85&lt;81.01,"-81",IF(P85&gt;81.01,"+81")))))))))))</f>
        <v>-64</v>
      </c>
      <c r="N85" s="40" t="str">
        <f>IF(P85="","",IF(P85&lt;45.01,"-45",IF(P85&lt;49.01,"-49",IF(P85&lt;55.01,"-55",IF(P85&lt;59.01,"-59",IF(P85&lt;64.01,"-64",IF(P85&lt;71.01,"-71",IF(P85&lt;76.01,"-76",IF(P85&lt;81.01,"-81",IF(P85&lt;87.01,"-87",IF(P85&gt;87.01,"+87")))))))))))</f>
        <v>-64</v>
      </c>
      <c r="O85" s="40" t="str">
        <f>IF(P85="","",IF(P85&lt;45.01,"-45",IF(P85&lt;49.01,"-49",IF(P85&lt;55.01,"-55",IF(P85&lt;59.01,"-59",IF(P85&lt;64.01,"-64",IF(P85&lt;71.01,"-71",IF(P85&lt;76.01,"-76",IF(P85&lt;81.01,"-81",IF(P85&lt;87.01,"-87",IF(P85&gt;87.01,"+87")))))))))))</f>
        <v>-64</v>
      </c>
      <c r="P85" s="57">
        <v>60.8</v>
      </c>
      <c r="Q85" s="58">
        <v>51</v>
      </c>
      <c r="R85" s="59">
        <v>70</v>
      </c>
      <c r="S85" s="59">
        <v>121</v>
      </c>
      <c r="T85" s="60">
        <v>44618</v>
      </c>
      <c r="U85" s="61" t="s">
        <v>114</v>
      </c>
    </row>
    <row r="86" spans="1:21" ht="14.25" customHeight="1" x14ac:dyDescent="0.3">
      <c r="A86" s="55" t="s">
        <v>193</v>
      </c>
      <c r="B86" s="55" t="s">
        <v>125</v>
      </c>
      <c r="C86" s="23" t="str">
        <f>IF(G86&lt;1,"",IF(F86&lt;10.1,"E",IF(F86&lt;12.1,"D",IF(F86&lt;15.1,"Schüler",IF(F86&lt;17.1,"Jugend",IF(F86&lt;20.1,"Jun.",IF(F86&lt;35.1,"Sen.","M")))))))</f>
        <v>M</v>
      </c>
      <c r="D86" s="70">
        <f>IF(C86="E",1,IF(C86="D",2,IF(C86="Schüler",3,(IF(C86="Jugend",4,IF(C86="Jun.",5,IF(C86="Sen.",6,IF(C86="M",7,""))))))))</f>
        <v>7</v>
      </c>
      <c r="E86" s="22" t="s">
        <v>18</v>
      </c>
      <c r="F86" s="22">
        <f>$F$3-G86</f>
        <v>37</v>
      </c>
      <c r="G86" s="56">
        <v>1985</v>
      </c>
      <c r="H86" s="55" t="s">
        <v>81</v>
      </c>
      <c r="I86" s="40" t="str">
        <f>IF(C86="","",IF(C86="E",J86,IF(C86="D",K86,IF(C86="Schüler",L86,IF(C86="Jugend",M86,IF(C86="Jun.",N86,IF(C86="Sen.",O86,O86)))))))</f>
        <v>-71</v>
      </c>
      <c r="J86" s="40" t="str">
        <f>IF(P86="","",IF(P86&lt;25.01,"-25",IF(P86&lt;30.01,"-30",IF(P86&lt;35.01,"-35",IF(P86&lt;40.01,"-40",IF(P86&lt;45.01,"-45",IF(P86&lt;49.01,"-49",IF(P86&gt;49,"+49"))))))))</f>
        <v>+49</v>
      </c>
      <c r="K86" s="40" t="str">
        <f>IF(P86="","",IF(P86&lt;30.01,"-30",IF(P86&lt;35.01,"-35",IF(P86&lt;40.01,"-40",IF(P86&lt;45.01,"-45",IF(P86&lt;49.01,"-49",IF(P86&lt;55.01,"-55",IF(P86&gt;55,"+55"))))))))</f>
        <v>+55</v>
      </c>
      <c r="L86" s="40" t="str">
        <f>IF(P86="","",IF(P86&lt;35.01,"-35",IF(P86&lt;40.01,"-40",IF(P86&lt;45.01,"-45",IF(P86&lt;49.01,"-49",IF(P86&lt;55.01,"-55",IF(P86&lt;59.01,"-59",IF(P86&lt;64.01,"-64",IF(P86&lt;71.01,"-71",IF(P86&lt;76.01,"-76",IF(P86&gt;76.01,"+76")))))))))))</f>
        <v>-71</v>
      </c>
      <c r="M86" s="40" t="str">
        <f>IF(P86="","",IF(P86&lt;40.01,"-40",IF(P86&lt;45.01,"-45",IF(P86&lt;49.01,"-49",IF(P86&lt;55.01,"-55",IF(P86&lt;59.01,"-59",IF(P86&lt;64.01,"-64",IF(P86&lt;71.01,"-71",IF(P86&lt;76.01,"-76",IF(P86&lt;81.01,"-81",IF(P86&gt;81.01,"+81")))))))))))</f>
        <v>-71</v>
      </c>
      <c r="N86" s="40" t="str">
        <f>IF(P86="","",IF(P86&lt;45.01,"-45",IF(P86&lt;49.01,"-49",IF(P86&lt;55.01,"-55",IF(P86&lt;59.01,"-59",IF(P86&lt;64.01,"-64",IF(P86&lt;71.01,"-71",IF(P86&lt;76.01,"-76",IF(P86&lt;81.01,"-81",IF(P86&lt;87.01,"-87",IF(P86&gt;87.01,"+87")))))))))))</f>
        <v>-71</v>
      </c>
      <c r="O86" s="40" t="str">
        <f>IF(P86="","",IF(P86&lt;45.01,"-45",IF(P86&lt;49.01,"-49",IF(P86&lt;55.01,"-55",IF(P86&lt;59.01,"-59",IF(P86&lt;64.01,"-64",IF(P86&lt;71.01,"-71",IF(P86&lt;76.01,"-76",IF(P86&lt;81.01,"-81",IF(P86&lt;87.01,"-87",IF(P86&gt;87.01,"+87")))))))))))</f>
        <v>-71</v>
      </c>
      <c r="P86" s="57">
        <v>64.5</v>
      </c>
      <c r="Q86" s="58">
        <v>59</v>
      </c>
      <c r="R86" s="59">
        <v>76</v>
      </c>
      <c r="S86" s="59">
        <v>135</v>
      </c>
      <c r="T86" s="60">
        <v>44653</v>
      </c>
      <c r="U86" s="61" t="s">
        <v>88</v>
      </c>
    </row>
    <row r="87" spans="1:21" ht="14.25" customHeight="1" x14ac:dyDescent="0.3">
      <c r="A87" s="55" t="s">
        <v>284</v>
      </c>
      <c r="B87" s="55" t="s">
        <v>285</v>
      </c>
      <c r="C87" s="23" t="str">
        <f>IF(G87&lt;1,"",IF(F87&lt;10.1,"E",IF(F87&lt;12.1,"D",IF(F87&lt;15.1,"Schüler",IF(F87&lt;17.1,"Jugend",IF(F87&lt;20.1,"Jun.",IF(F87&lt;35.1,"Sen.","M")))))))</f>
        <v>M</v>
      </c>
      <c r="D87" s="70">
        <f>IF(C87="E",1,IF(C87="D",2,IF(C87="Schüler",3,(IF(C87="Jugend",4,IF(C87="Jun.",5,IF(C87="Sen.",6,IF(C87="M",7,""))))))))</f>
        <v>7</v>
      </c>
      <c r="E87" s="22" t="s">
        <v>18</v>
      </c>
      <c r="F87" s="22">
        <f>$F$3-G87</f>
        <v>37</v>
      </c>
      <c r="G87" s="56">
        <v>1985</v>
      </c>
      <c r="H87" s="55" t="s">
        <v>65</v>
      </c>
      <c r="I87" s="40" t="str">
        <f>IF(C87="","",IF(C87="E",J87,IF(C87="D",K87,IF(C87="Schüler",L87,IF(C87="Jugend",M87,IF(C87="Jun.",N87,IF(C87="Sen.",O87,O87)))))))</f>
        <v>-71</v>
      </c>
      <c r="J87" s="40" t="str">
        <f>IF(P87="","",IF(P87&lt;25.01,"-25",IF(P87&lt;30.01,"-30",IF(P87&lt;35.01,"-35",IF(P87&lt;40.01,"-40",IF(P87&lt;45.01,"-45",IF(P87&lt;49.01,"-49",IF(P87&gt;49,"+49"))))))))</f>
        <v>+49</v>
      </c>
      <c r="K87" s="40" t="str">
        <f>IF(P87="","",IF(P87&lt;30.01,"-30",IF(P87&lt;35.01,"-35",IF(P87&lt;40.01,"-40",IF(P87&lt;45.01,"-45",IF(P87&lt;49.01,"-49",IF(P87&lt;55.01,"-55",IF(P87&gt;55,"+55"))))))))</f>
        <v>+55</v>
      </c>
      <c r="L87" s="40" t="str">
        <f>IF(P87="","",IF(P87&lt;35.01,"-35",IF(P87&lt;40.01,"-40",IF(P87&lt;45.01,"-45",IF(P87&lt;49.01,"-49",IF(P87&lt;55.01,"-55",IF(P87&lt;59.01,"-59",IF(P87&lt;64.01,"-64",IF(P87&lt;71.01,"-71",IF(P87&lt;76.01,"-76",IF(P87&gt;76.01,"+76")))))))))))</f>
        <v>-71</v>
      </c>
      <c r="M87" s="40" t="str">
        <f>IF(P87="","",IF(P87&lt;40.01,"-40",IF(P87&lt;45.01,"-45",IF(P87&lt;49.01,"-49",IF(P87&lt;55.01,"-55",IF(P87&lt;59.01,"-59",IF(P87&lt;64.01,"-64",IF(P87&lt;71.01,"-71",IF(P87&lt;76.01,"-76",IF(P87&lt;81.01,"-81",IF(P87&gt;81.01,"+81")))))))))))</f>
        <v>-71</v>
      </c>
      <c r="N87" s="40" t="str">
        <f>IF(P87="","",IF(P87&lt;45.01,"-45",IF(P87&lt;49.01,"-49",IF(P87&lt;55.01,"-55",IF(P87&lt;59.01,"-59",IF(P87&lt;64.01,"-64",IF(P87&lt;71.01,"-71",IF(P87&lt;76.01,"-76",IF(P87&lt;81.01,"-81",IF(P87&lt;87.01,"-87",IF(P87&gt;87.01,"+87")))))))))))</f>
        <v>-71</v>
      </c>
      <c r="O87" s="40" t="str">
        <f>IF(P87="","",IF(P87&lt;45.01,"-45",IF(P87&lt;49.01,"-49",IF(P87&lt;55.01,"-55",IF(P87&lt;59.01,"-59",IF(P87&lt;64.01,"-64",IF(P87&lt;71.01,"-71",IF(P87&lt;76.01,"-76",IF(P87&lt;81.01,"-81",IF(P87&lt;87.01,"-87",IF(P87&gt;87.01,"+87")))))))))))</f>
        <v>-71</v>
      </c>
      <c r="P87" s="57">
        <v>67</v>
      </c>
      <c r="Q87" s="58">
        <v>55</v>
      </c>
      <c r="R87" s="59">
        <v>74</v>
      </c>
      <c r="S87" s="59">
        <v>127</v>
      </c>
      <c r="T87" s="60">
        <v>44877</v>
      </c>
      <c r="U87" s="61" t="s">
        <v>131</v>
      </c>
    </row>
    <row r="88" spans="1:21" ht="14.25" customHeight="1" x14ac:dyDescent="0.3">
      <c r="A88" s="55"/>
      <c r="B88" s="55"/>
      <c r="C88" s="23" t="str">
        <f>IF(G88&lt;1,"",IF(F88&lt;10.1,"E",IF(F88&lt;12.1,"D",IF(F88&lt;15.1,"Schüler",IF(F88&lt;17.1,"Jugend",IF(F88&lt;19.1,"Jun.",IF(F88&lt;35.1,"Sen.","M")))))))</f>
        <v/>
      </c>
      <c r="D88" s="70" t="str">
        <f t="shared" ref="D72:D105" si="0">IF(C88="E",1,IF(C88="D",2,IF(C88="Schüler",3,(IF(C88="Jugend",4,IF(C88="Jun.",5,IF(C88="Sen.",6,IF(C88="M",7,""))))))))</f>
        <v/>
      </c>
      <c r="E88" s="22" t="s">
        <v>18</v>
      </c>
      <c r="F88" s="22">
        <f t="shared" ref="F72:F105" si="1">$F$3-G88</f>
        <v>2022</v>
      </c>
      <c r="G88" s="56"/>
      <c r="H88" s="55"/>
      <c r="I88" s="40" t="str">
        <f t="shared" ref="I72:I105" si="2">IF(C88="","",IF(C88="E",J88,IF(C88="D",K88,IF(C88="Schüler",L88,IF(C88="Jugend",M88,IF(C88="Jun.",N88,IF(C88="Sen.",O88,O88)))))))</f>
        <v/>
      </c>
      <c r="J88" s="40" t="str">
        <f t="shared" ref="J72:J88" si="3">IF(P88="","",IF(P88&lt;25.01,"-25",IF(P88&lt;30.01,"-30",IF(P88&lt;35.01,"-35",IF(P88&lt;40.01,"-40",IF(P88&lt;45.01,"-45",IF(P88&lt;49.01,"-49",IF(P88&gt;49,"+49"))))))))</f>
        <v/>
      </c>
      <c r="K88" s="40" t="str">
        <f t="shared" ref="K72:K88" si="4">IF(P88="","",IF(P88&lt;30.01,"-30",IF(P88&lt;35.01,"-35",IF(P88&lt;40.01,"-40",IF(P88&lt;45.01,"-45",IF(P88&lt;49.01,"-49",IF(P88&lt;55.01,"-55",IF(P88&gt;55,"+55"))))))))</f>
        <v/>
      </c>
      <c r="L88" s="40" t="str">
        <f t="shared" ref="L72:L88" si="5">IF(P88="","",IF(P88&lt;35.01,"-35",IF(P88&lt;40.01,"-40",IF(P88&lt;45.01,"-45",IF(P88&lt;49.01,"-49",IF(P88&lt;55.01,"-55",IF(P88&lt;59.01,"-59",IF(P88&lt;64.01,"-64",IF(P88&lt;71.01,"-71",IF(P88&lt;76.01,"-76",IF(P88&gt;76.01,"+76")))))))))))</f>
        <v/>
      </c>
      <c r="M88" s="40" t="str">
        <f t="shared" ref="M72:M88" si="6">IF(P88="","",IF(P88&lt;40.01,"-40",IF(P88&lt;45.01,"-45",IF(P88&lt;49.01,"-49",IF(P88&lt;55.01,"-55",IF(P88&lt;59.01,"-59",IF(P88&lt;64.01,"-64",IF(P88&lt;71.01,"-71",IF(P88&lt;76.01,"-76",IF(P88&lt;81.01,"-81",IF(P88&gt;81.01,"+81")))))))))))</f>
        <v/>
      </c>
      <c r="N88" s="40" t="str">
        <f t="shared" ref="N72:N88" si="7">IF(P88="","",IF(P88&lt;45.01,"-45",IF(P88&lt;49.01,"-49",IF(P88&lt;55.01,"-55",IF(P88&lt;59.01,"-59",IF(P88&lt;64.01,"-64",IF(P88&lt;71.01,"-71",IF(P88&lt;76.01,"-76",IF(P88&lt;81.01,"-81",IF(P88&lt;87.01,"-87",IF(P88&gt;87.01,"+87")))))))))))</f>
        <v/>
      </c>
      <c r="O88" s="40" t="str">
        <f t="shared" ref="O72:O105" si="8">IF(P88="","",IF(P88&lt;45.01,"-45",IF(P88&lt;49.01,"-49",IF(P88&lt;55.01,"-55",IF(P88&lt;59.01,"-59",IF(P88&lt;64.01,"-64",IF(P88&lt;71.01,"-71",IF(P88&lt;76.01,"-76",IF(P88&lt;81.01,"-81",IF(P88&lt;87.01,"-87",IF(P88&gt;87.01,"+87")))))))))))</f>
        <v/>
      </c>
      <c r="P88" s="57"/>
      <c r="Q88" s="58"/>
      <c r="R88" s="59"/>
      <c r="S88" s="59"/>
      <c r="T88" s="60"/>
      <c r="U88" s="61"/>
    </row>
    <row r="89" spans="1:21" ht="23.25" customHeight="1" x14ac:dyDescent="0.3">
      <c r="A89" s="79" t="s">
        <v>19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1"/>
    </row>
    <row r="90" spans="1:21" ht="14.25" customHeight="1" x14ac:dyDescent="0.3">
      <c r="A90" s="55" t="s">
        <v>303</v>
      </c>
      <c r="B90" s="55" t="s">
        <v>304</v>
      </c>
      <c r="C90" s="70" t="str">
        <f>IF(G90&lt;1,"",IF(F90&lt;10.1,"E",IF(F90&lt;12.1,"D",IF(F90&lt;15.1,"Schüler",IF(F90&lt;17.1,"Jugend",IF(F90&lt;20.1,"Jun.",IF(F90&lt;35.1,"Sen.","M")))))))</f>
        <v>E</v>
      </c>
      <c r="D90" s="70">
        <f>IF(C90="E",1,IF(C90="D",2,IF(C90="Schüler",3,(IF(C90="Jugend",4,IF(C90="Jun.",5,IF(C90="Sen.",6,IF(C90="M",7,""))))))))</f>
        <v>1</v>
      </c>
      <c r="E90" s="22" t="s">
        <v>20</v>
      </c>
      <c r="F90" s="22">
        <f>$F$3-G90</f>
        <v>10</v>
      </c>
      <c r="G90" s="56">
        <v>2012</v>
      </c>
      <c r="H90" s="55" t="s">
        <v>81</v>
      </c>
      <c r="I90" s="71" t="str">
        <f>IF(C90="","",IF(C90="E",J90,IF(C90="D",K90,IF(C90="Schüler",L90,IF(C90="Jugend",M90,IF(C90="Jun.",N90,IF(C90="Sen.",O90,O90)))))))</f>
        <v>+49</v>
      </c>
      <c r="J90" s="71" t="str">
        <f>IF(P90="","",IF(P90&lt;25.01,"-25",IF(P90&lt;30.01,"-30",IF(P90&lt;35.01,"-35",IF(P90&lt;40.01,"-40",IF(P90&lt;45.01,"-45",IF(P90&lt;49.01,"-49",IF(P90&gt;49,"+49"))))))))</f>
        <v>+49</v>
      </c>
      <c r="K90" s="71" t="str">
        <f>IF(P90="","",IF(P90&lt;30.01,"-30",IF(P90&lt;35.01,"-35",IF(P90&lt;40.01,"-40",IF(P90&lt;45.01,"-45",IF(P90&lt;49.01,"-49",IF(P90&lt;55.01,"-55",IF(P90&gt;55,"+55"))))))))</f>
        <v>+55</v>
      </c>
      <c r="L90" s="71" t="str">
        <f>IF(P90="","",IF(P90&lt;35.01,"-35",IF(P90&lt;40.01,"-40",IF(P90&lt;45.01,"-45",IF(P90&lt;49.01,"-49",IF(P90&lt;55.01,"-55",IF(P90&lt;61.01,"-61",IF(P90&lt;67.01,"-67",IF(P90&lt;73.01,"-73",IF(P90&lt;81.01,"-81",IF(P90&gt;81.01,"+81")))))))))))</f>
        <v>-67</v>
      </c>
      <c r="M90" s="71" t="str">
        <f>IF(P90="","",IF(P90&lt;49.01,"-49",IF(P90&lt;55.01,"-55",IF(P90&lt;61.01,"-61",IF(P90&lt;67.01,"-67",IF(P90&lt;73.01,"-73",IF(P90&lt;81.01,"-81",IF(P90&lt;89.01,"-89",IF(P90&lt;96.01,"-96",IF(P90&lt;102.01,"-102",IF(P90&gt;102.01,"+102")))))))))))</f>
        <v>-67</v>
      </c>
      <c r="N90" s="71" t="str">
        <f>IF(P90="","",IF(P90&lt;55.01,"-55",IF(P90&lt;61.01,"-61",IF(P90&lt;67.01,"-67",IF(P90&lt;73.01,"-73",IF(P90&lt;81.01,"-81",IF(P90&lt;89.01,"-89",IF(P90&lt;96.01,"-96",IF(P90&lt;102.01,"-102",IF(P90&lt;109.01,"-109",IF(P90&gt;109.01,"+109")))))))))))</f>
        <v>-67</v>
      </c>
      <c r="O90" s="71" t="str">
        <f>IF(P90="","",IF(P90&lt;55.01,"-55",IF(P90&lt;61.01,"-61",IF(P90&lt;67.01,"-67",IF(P90&lt;73.01,"-73",IF(P90&lt;81.01,"-81",IF(P90&lt;89.01,"-89",IF(P90&lt;96.01,"-96",IF(P90&lt;102.01,"-102",IF(P90&lt;109.01,"-109",IF(P90&gt;109.01,"+109")))))))))))</f>
        <v>-67</v>
      </c>
      <c r="P90" s="57">
        <v>62.4</v>
      </c>
      <c r="Q90" s="58">
        <v>22</v>
      </c>
      <c r="R90" s="59">
        <v>27</v>
      </c>
      <c r="S90" s="59">
        <v>49</v>
      </c>
      <c r="T90" s="60">
        <v>44871</v>
      </c>
      <c r="U90" s="61" t="s">
        <v>177</v>
      </c>
    </row>
    <row r="91" spans="1:21" ht="14.25" customHeight="1" x14ac:dyDescent="0.3">
      <c r="A91" s="55" t="s">
        <v>354</v>
      </c>
      <c r="B91" s="55" t="s">
        <v>349</v>
      </c>
      <c r="C91" s="70" t="str">
        <f>IF(G91&lt;1,"",IF(F91&lt;10.1,"E",IF(F91&lt;12.1,"D",IF(F91&lt;15.1,"Schüler",IF(F91&lt;17.1,"Jugend",IF(F91&lt;20.1,"Jun.",IF(F91&lt;35.1,"Sen.","M")))))))</f>
        <v>E</v>
      </c>
      <c r="D91" s="70">
        <f>IF(C91="E",1,IF(C91="D",2,IF(C91="Schüler",3,(IF(C91="Jugend",4,IF(C91="Jun.",5,IF(C91="Sen.",6,IF(C91="M",7,""))))))))</f>
        <v>1</v>
      </c>
      <c r="E91" s="22" t="s">
        <v>20</v>
      </c>
      <c r="F91" s="22">
        <f>$F$3-G91</f>
        <v>9</v>
      </c>
      <c r="G91" s="56">
        <v>2013</v>
      </c>
      <c r="H91" s="55" t="s">
        <v>155</v>
      </c>
      <c r="I91" s="71" t="str">
        <f>IF(C91="","",IF(C91="E",J91,IF(C91="D",K91,IF(C91="Schüler",L91,IF(C91="Jugend",M91,IF(C91="Jun.",N91,IF(C91="Sen.",O91,O91)))))))</f>
        <v>+49</v>
      </c>
      <c r="J91" s="71" t="str">
        <f>IF(P91="","",IF(P91&lt;25.01,"-25",IF(P91&lt;30.01,"-30",IF(P91&lt;35.01,"-35",IF(P91&lt;40.01,"-40",IF(P91&lt;45.01,"-45",IF(P91&lt;49.01,"-49",IF(P91&gt;49,"+49"))))))))</f>
        <v>+49</v>
      </c>
      <c r="K91" s="71" t="str">
        <f>IF(P91="","",IF(P91&lt;30.01,"-30",IF(P91&lt;35.01,"-35",IF(P91&lt;40.01,"-40",IF(P91&lt;45.01,"-45",IF(P91&lt;49.01,"-49",IF(P91&lt;55.01,"-55",IF(P91&gt;55,"+55"))))))))</f>
        <v>-55</v>
      </c>
      <c r="L91" s="71" t="str">
        <f>IF(P91="","",IF(P91&lt;35.01,"-35",IF(P91&lt;40.01,"-40",IF(P91&lt;45.01,"-45",IF(P91&lt;49.01,"-49",IF(P91&lt;55.01,"-55",IF(P91&lt;61.01,"-61",IF(P91&lt;67.01,"-67",IF(P91&lt;73.01,"-73",IF(P91&lt;81.01,"-81",IF(P91&gt;81.01,"+81")))))))))))</f>
        <v>-55</v>
      </c>
      <c r="M91" s="71" t="str">
        <f>IF(P91="","",IF(P91&lt;49.01,"-49",IF(P91&lt;55.01,"-55",IF(P91&lt;61.01,"-61",IF(P91&lt;67.01,"-67",IF(P91&lt;73.01,"-73",IF(P91&lt;81.01,"-81",IF(P91&lt;89.01,"-89",IF(P91&lt;96.01,"-96",IF(P91&lt;102.01,"-102",IF(P91&gt;102.01,"+102")))))))))))</f>
        <v>-55</v>
      </c>
      <c r="N91" s="71" t="str">
        <f>IF(P91="","",IF(P91&lt;55.01,"-55",IF(P91&lt;61.01,"-61",IF(P91&lt;67.01,"-67",IF(P91&lt;73.01,"-73",IF(P91&lt;81.01,"-81",IF(P91&lt;89.01,"-89",IF(P91&lt;96.01,"-96",IF(P91&lt;102.01,"-102",IF(P91&lt;109.01,"-109",IF(P91&gt;109.01,"+109")))))))))))</f>
        <v>-55</v>
      </c>
      <c r="O91" s="71" t="str">
        <f>IF(P91="","",IF(P91&lt;55.01,"-55",IF(P91&lt;61.01,"-61",IF(P91&lt;67.01,"-67",IF(P91&lt;73.01,"-73",IF(P91&lt;81.01,"-81",IF(P91&lt;89.01,"-89",IF(P91&lt;96.01,"-96",IF(P91&lt;102.01,"-102",IF(P91&lt;109.01,"-109",IF(P91&gt;109.01,"+109")))))))))))</f>
        <v>-55</v>
      </c>
      <c r="P91" s="57">
        <v>51.4</v>
      </c>
      <c r="Q91" s="58">
        <v>11</v>
      </c>
      <c r="R91" s="59">
        <v>12</v>
      </c>
      <c r="S91" s="59">
        <v>23</v>
      </c>
      <c r="T91" s="60">
        <v>44871</v>
      </c>
      <c r="U91" s="61" t="s">
        <v>177</v>
      </c>
    </row>
    <row r="92" spans="1:21" ht="14.25" customHeight="1" x14ac:dyDescent="0.3">
      <c r="A92" s="55" t="s">
        <v>263</v>
      </c>
      <c r="B92" s="55" t="s">
        <v>325</v>
      </c>
      <c r="C92" s="70" t="str">
        <f>IF(G92&lt;1,"",IF(F92&lt;10.1,"E",IF(F92&lt;12.1,"D",IF(F92&lt;15.1,"Schüler",IF(F92&lt;17.1,"Jugend",IF(F92&lt;20.1,"Jun.",IF(F92&lt;35.1,"Sen.","M")))))))</f>
        <v>E</v>
      </c>
      <c r="D92" s="70">
        <f>IF(C92="E",1,IF(C92="D",2,IF(C92="Schüler",3,(IF(C92="Jugend",4,IF(C92="Jun.",5,IF(C92="Sen.",6,IF(C92="M",7,""))))))))</f>
        <v>1</v>
      </c>
      <c r="E92" s="22" t="s">
        <v>20</v>
      </c>
      <c r="F92" s="22">
        <f>$F$3-G92</f>
        <v>8</v>
      </c>
      <c r="G92" s="56">
        <v>2014</v>
      </c>
      <c r="H92" s="55" t="s">
        <v>65</v>
      </c>
      <c r="I92" s="71" t="str">
        <f>IF(C92="","",IF(C92="E",J92,IF(C92="D",K92,IF(C92="Schüler",L92,IF(C92="Jugend",M92,IF(C92="Jun.",N92,IF(C92="Sen.",O92,O92)))))))</f>
        <v>-30</v>
      </c>
      <c r="J92" s="71" t="str">
        <f>IF(P92="","",IF(P92&lt;25.01,"-25",IF(P92&lt;30.01,"-30",IF(P92&lt;35.01,"-35",IF(P92&lt;40.01,"-40",IF(P92&lt;45.01,"-45",IF(P92&lt;49.01,"-49",IF(P92&gt;49,"+49"))))))))</f>
        <v>-30</v>
      </c>
      <c r="K92" s="71" t="str">
        <f>IF(P92="","",IF(P92&lt;30.01,"-30",IF(P92&lt;35.01,"-35",IF(P92&lt;40.01,"-40",IF(P92&lt;45.01,"-45",IF(P92&lt;49.01,"-49",IF(P92&lt;55.01,"-55",IF(P92&gt;55,"+55"))))))))</f>
        <v>-30</v>
      </c>
      <c r="L92" s="71" t="str">
        <f>IF(P92="","",IF(P92&lt;35.01,"-35",IF(P92&lt;40.01,"-40",IF(P92&lt;45.01,"-45",IF(P92&lt;49.01,"-49",IF(P92&lt;55.01,"-55",IF(P92&lt;61.01,"-61",IF(P92&lt;67.01,"-67",IF(P92&lt;73.01,"-73",IF(P92&lt;81.01,"-81",IF(P92&gt;81.01,"+81")))))))))))</f>
        <v>-35</v>
      </c>
      <c r="M92" s="71" t="str">
        <f>IF(P92="","",IF(P92&lt;49.01,"-49",IF(P92&lt;55.01,"-55",IF(P92&lt;61.01,"-61",IF(P92&lt;67.01,"-67",IF(P92&lt;73.01,"-73",IF(P92&lt;81.01,"-81",IF(P92&lt;89.01,"-89",IF(P92&lt;96.01,"-96",IF(P92&lt;102.01,"-102",IF(P92&gt;102.01,"+102")))))))))))</f>
        <v>-49</v>
      </c>
      <c r="N92" s="71" t="str">
        <f>IF(P92="","",IF(P92&lt;55.01,"-55",IF(P92&lt;61.01,"-61",IF(P92&lt;67.01,"-67",IF(P92&lt;73.01,"-73",IF(P92&lt;81.01,"-81",IF(P92&lt;89.01,"-89",IF(P92&lt;96.01,"-96",IF(P92&lt;102.01,"-102",IF(P92&lt;109.01,"-109",IF(P92&gt;109.01,"+109")))))))))))</f>
        <v>-55</v>
      </c>
      <c r="O92" s="71" t="str">
        <f>IF(P92="","",IF(P92&lt;55.01,"-55",IF(P92&lt;61.01,"-61",IF(P92&lt;67.01,"-67",IF(P92&lt;73.01,"-73",IF(P92&lt;81.01,"-81",IF(P92&lt;89.01,"-89",IF(P92&lt;96.01,"-96",IF(P92&lt;102.01,"-102",IF(P92&lt;109.01,"-109",IF(P92&gt;109.01,"+109")))))))))))</f>
        <v>-55</v>
      </c>
      <c r="P92" s="57">
        <v>28.8</v>
      </c>
      <c r="Q92" s="58">
        <v>14</v>
      </c>
      <c r="R92" s="59">
        <v>18</v>
      </c>
      <c r="S92" s="59">
        <v>32</v>
      </c>
      <c r="T92" s="60">
        <v>44723</v>
      </c>
      <c r="U92" s="61" t="s">
        <v>156</v>
      </c>
    </row>
    <row r="93" spans="1:21" ht="14.25" customHeight="1" x14ac:dyDescent="0.3">
      <c r="A93" s="55" t="s">
        <v>219</v>
      </c>
      <c r="B93" s="55" t="s">
        <v>183</v>
      </c>
      <c r="C93" s="70" t="str">
        <f>IF(G93&lt;1,"",IF(F93&lt;10.1,"E",IF(F93&lt;12.1,"D",IF(F93&lt;15.1,"Schüler",IF(F93&lt;17.1,"Jugend",IF(F93&lt;20.1,"Jun.",IF(F93&lt;35.1,"Sen.","M")))))))</f>
        <v>E</v>
      </c>
      <c r="D93" s="70">
        <f>IF(C93="E",1,IF(C93="D",2,IF(C93="Schüler",3,(IF(C93="Jugend",4,IF(C93="Jun.",5,IF(C93="Sen.",6,IF(C93="M",7,""))))))))</f>
        <v>1</v>
      </c>
      <c r="E93" s="22" t="s">
        <v>20</v>
      </c>
      <c r="F93" s="22">
        <f>$F$3-G93</f>
        <v>10</v>
      </c>
      <c r="G93" s="56">
        <v>2012</v>
      </c>
      <c r="H93" s="55" t="s">
        <v>221</v>
      </c>
      <c r="I93" s="71" t="str">
        <f>IF(C93="","",IF(C93="E",J93,IF(C93="D",K93,IF(C93="Schüler",L93,IF(C93="Jugend",M93,IF(C93="Jun.",N93,IF(C93="Sen.",O93,O93)))))))</f>
        <v>-30</v>
      </c>
      <c r="J93" s="71" t="str">
        <f>IF(P93="","",IF(P93&lt;25.01,"-25",IF(P93&lt;30.01,"-30",IF(P93&lt;35.01,"-35",IF(P93&lt;40.01,"-40",IF(P93&lt;45.01,"-45",IF(P93&lt;49.01,"-49",IF(P93&gt;49,"+49"))))))))</f>
        <v>-30</v>
      </c>
      <c r="K93" s="71" t="str">
        <f>IF(P93="","",IF(P93&lt;30.01,"-30",IF(P93&lt;35.01,"-35",IF(P93&lt;40.01,"-40",IF(P93&lt;45.01,"-45",IF(P93&lt;49.01,"-49",IF(P93&lt;55.01,"-55",IF(P93&gt;55,"+55"))))))))</f>
        <v>-30</v>
      </c>
      <c r="L93" s="71" t="str">
        <f>IF(P93="","",IF(P93&lt;35.01,"-35",IF(P93&lt;40.01,"-40",IF(P93&lt;45.01,"-45",IF(P93&lt;49.01,"-49",IF(P93&lt;55.01,"-55",IF(P93&lt;61.01,"-61",IF(P93&lt;67.01,"-67",IF(P93&lt;73.01,"-73",IF(P93&lt;81.01,"-81",IF(P93&gt;81.01,"+81")))))))))))</f>
        <v>-35</v>
      </c>
      <c r="M93" s="71" t="str">
        <f>IF(P93="","",IF(P93&lt;49.01,"-49",IF(P93&lt;55.01,"-55",IF(P93&lt;61.01,"-61",IF(P93&lt;67.01,"-67",IF(P93&lt;73.01,"-73",IF(P93&lt;81.01,"-81",IF(P93&lt;89.01,"-89",IF(P93&lt;96.01,"-96",IF(P93&lt;102.01,"-102",IF(P93&gt;102.01,"+102")))))))))))</f>
        <v>-49</v>
      </c>
      <c r="N93" s="71" t="str">
        <f>IF(P93="","",IF(P93&lt;55.01,"-55",IF(P93&lt;61.01,"-61",IF(P93&lt;67.01,"-67",IF(P93&lt;73.01,"-73",IF(P93&lt;81.01,"-81",IF(P93&lt;89.01,"-89",IF(P93&lt;96.01,"-96",IF(P93&lt;102.01,"-102",IF(P93&lt;109.01,"-109",IF(P93&gt;109.01,"+109")))))))))))</f>
        <v>-55</v>
      </c>
      <c r="O93" s="71" t="str">
        <f>IF(P93="","",IF(P93&lt;55.01,"-55",IF(P93&lt;61.01,"-61",IF(P93&lt;67.01,"-67",IF(P93&lt;73.01,"-73",IF(P93&lt;81.01,"-81",IF(P93&lt;89.01,"-89",IF(P93&lt;96.01,"-96",IF(P93&lt;102.01,"-102",IF(P93&lt;109.01,"-109",IF(P93&gt;109.01,"+109")))))))))))</f>
        <v>-55</v>
      </c>
      <c r="P93" s="57">
        <v>29.7</v>
      </c>
      <c r="Q93" s="58">
        <v>14</v>
      </c>
      <c r="R93" s="59">
        <v>18</v>
      </c>
      <c r="S93" s="59">
        <v>32</v>
      </c>
      <c r="T93" s="60">
        <v>44871</v>
      </c>
      <c r="U93" s="61" t="s">
        <v>114</v>
      </c>
    </row>
    <row r="94" spans="1:21" ht="14.25" customHeight="1" x14ac:dyDescent="0.3">
      <c r="A94" s="55" t="s">
        <v>256</v>
      </c>
      <c r="B94" s="55" t="s">
        <v>257</v>
      </c>
      <c r="C94" s="70" t="str">
        <f>IF(G94&lt;1,"",IF(F94&lt;10.1,"E",IF(F94&lt;12.1,"D",IF(F94&lt;15.1,"Schüler",IF(F94&lt;17.1,"Jugend",IF(F94&lt;20.1,"Jun.",IF(F94&lt;35.1,"Sen.","M")))))))</f>
        <v>E</v>
      </c>
      <c r="D94" s="70">
        <f>IF(C94="E",1,IF(C94="D",2,IF(C94="Schüler",3,(IF(C94="Jugend",4,IF(C94="Jun.",5,IF(C94="Sen.",6,IF(C94="M",7,""))))))))</f>
        <v>1</v>
      </c>
      <c r="E94" s="22" t="s">
        <v>20</v>
      </c>
      <c r="F94" s="22">
        <f>$F$3-G94</f>
        <v>9</v>
      </c>
      <c r="G94" s="56">
        <v>2013</v>
      </c>
      <c r="H94" s="55" t="s">
        <v>243</v>
      </c>
      <c r="I94" s="71" t="str">
        <f>IF(C94="","",IF(C94="E",J94,IF(C94="D",K94,IF(C94="Schüler",L94,IF(C94="Jugend",M94,IF(C94="Jun.",N94,IF(C94="Sen.",O94,O94)))))))</f>
        <v>-30</v>
      </c>
      <c r="J94" s="71" t="str">
        <f>IF(P94="","",IF(P94&lt;25.01,"-25",IF(P94&lt;30.01,"-30",IF(P94&lt;35.01,"-35",IF(P94&lt;40.01,"-40",IF(P94&lt;45.01,"-45",IF(P94&lt;49.01,"-49",IF(P94&gt;49,"+49"))))))))</f>
        <v>-30</v>
      </c>
      <c r="K94" s="71" t="str">
        <f>IF(P94="","",IF(P94&lt;30.01,"-30",IF(P94&lt;35.01,"-35",IF(P94&lt;40.01,"-40",IF(P94&lt;45.01,"-45",IF(P94&lt;49.01,"-49",IF(P94&lt;55.01,"-55",IF(P94&gt;55,"+55"))))))))</f>
        <v>-30</v>
      </c>
      <c r="L94" s="71" t="str">
        <f>IF(P94="","",IF(P94&lt;35.01,"-35",IF(P94&lt;40.01,"-40",IF(P94&lt;45.01,"-45",IF(P94&lt;49.01,"-49",IF(P94&lt;55.01,"-55",IF(P94&lt;61.01,"-61",IF(P94&lt;67.01,"-67",IF(P94&lt;73.01,"-73",IF(P94&lt;81.01,"-81",IF(P94&gt;81.01,"+81")))))))))))</f>
        <v>-35</v>
      </c>
      <c r="M94" s="71" t="str">
        <f>IF(P94="","",IF(P94&lt;49.01,"-49",IF(P94&lt;55.01,"-55",IF(P94&lt;61.01,"-61",IF(P94&lt;67.01,"-67",IF(P94&lt;73.01,"-73",IF(P94&lt;81.01,"-81",IF(P94&lt;89.01,"-89",IF(P94&lt;96.01,"-96",IF(P94&lt;102.01,"-102",IF(P94&gt;102.01,"+102")))))))))))</f>
        <v>-49</v>
      </c>
      <c r="N94" s="71" t="str">
        <f>IF(P94="","",IF(P94&lt;55.01,"-55",IF(P94&lt;61.01,"-61",IF(P94&lt;67.01,"-67",IF(P94&lt;73.01,"-73",IF(P94&lt;81.01,"-81",IF(P94&lt;89.01,"-89",IF(P94&lt;96.01,"-96",IF(P94&lt;102.01,"-102",IF(P94&lt;109.01,"-109",IF(P94&gt;109.01,"+109")))))))))))</f>
        <v>-55</v>
      </c>
      <c r="O94" s="71" t="str">
        <f>IF(P94="","",IF(P94&lt;55.01,"-55",IF(P94&lt;61.01,"-61",IF(P94&lt;67.01,"-67",IF(P94&lt;73.01,"-73",IF(P94&lt;81.01,"-81",IF(P94&lt;89.01,"-89",IF(P94&lt;96.01,"-96",IF(P94&lt;102.01,"-102",IF(P94&lt;109.01,"-109",IF(P94&gt;109.01,"+109")))))))))))</f>
        <v>-55</v>
      </c>
      <c r="P94" s="57">
        <v>27.8</v>
      </c>
      <c r="Q94" s="58">
        <v>12</v>
      </c>
      <c r="R94" s="59">
        <v>15</v>
      </c>
      <c r="S94" s="59">
        <v>27</v>
      </c>
      <c r="T94" s="60">
        <v>44843</v>
      </c>
      <c r="U94" s="61" t="s">
        <v>131</v>
      </c>
    </row>
    <row r="95" spans="1:21" ht="14.25" customHeight="1" x14ac:dyDescent="0.3">
      <c r="A95" s="55" t="s">
        <v>230</v>
      </c>
      <c r="B95" s="55" t="s">
        <v>326</v>
      </c>
      <c r="C95" s="70" t="str">
        <f>IF(G95&lt;1,"",IF(F95&lt;10.1,"E",IF(F95&lt;12.1,"D",IF(F95&lt;15.1,"Schüler",IF(F95&lt;17.1,"Jugend",IF(F95&lt;20.1,"Jun.",IF(F95&lt;35.1,"Sen.","M")))))))</f>
        <v>E</v>
      </c>
      <c r="D95" s="70">
        <f>IF(C95="E",1,IF(C95="D",2,IF(C95="Schüler",3,(IF(C95="Jugend",4,IF(C95="Jun.",5,IF(C95="Sen.",6,IF(C95="M",7,""))))))))</f>
        <v>1</v>
      </c>
      <c r="E95" s="22" t="s">
        <v>20</v>
      </c>
      <c r="F95" s="22">
        <f>$F$3-G95</f>
        <v>8</v>
      </c>
      <c r="G95" s="56">
        <v>2014</v>
      </c>
      <c r="H95" s="55" t="s">
        <v>130</v>
      </c>
      <c r="I95" s="71" t="str">
        <f>IF(C95="","",IF(C95="E",J95,IF(C95="D",K95,IF(C95="Schüler",L95,IF(C95="Jugend",M95,IF(C95="Jun.",N95,IF(C95="Sen.",O95,O95)))))))</f>
        <v>-30</v>
      </c>
      <c r="J95" s="71" t="str">
        <f>IF(P95="","",IF(P95&lt;25.01,"-25",IF(P95&lt;30.01,"-30",IF(P95&lt;35.01,"-35",IF(P95&lt;40.01,"-40",IF(P95&lt;45.01,"-45",IF(P95&lt;49.01,"-49",IF(P95&gt;49,"+49"))))))))</f>
        <v>-30</v>
      </c>
      <c r="K95" s="71" t="str">
        <f>IF(P95="","",IF(P95&lt;30.01,"-30",IF(P95&lt;35.01,"-35",IF(P95&lt;40.01,"-40",IF(P95&lt;45.01,"-45",IF(P95&lt;49.01,"-49",IF(P95&lt;55.01,"-55",IF(P95&gt;55,"+55"))))))))</f>
        <v>-30</v>
      </c>
      <c r="L95" s="71" t="str">
        <f>IF(P95="","",IF(P95&lt;35.01,"-35",IF(P95&lt;40.01,"-40",IF(P95&lt;45.01,"-45",IF(P95&lt;49.01,"-49",IF(P95&lt;55.01,"-55",IF(P95&lt;61.01,"-61",IF(P95&lt;67.01,"-67",IF(P95&lt;73.01,"-73",IF(P95&lt;81.01,"-81",IF(P95&gt;81.01,"+81")))))))))))</f>
        <v>-35</v>
      </c>
      <c r="M95" s="71" t="str">
        <f>IF(P95="","",IF(P95&lt;49.01,"-49",IF(P95&lt;55.01,"-55",IF(P95&lt;61.01,"-61",IF(P95&lt;67.01,"-67",IF(P95&lt;73.01,"-73",IF(P95&lt;81.01,"-81",IF(P95&lt;89.01,"-89",IF(P95&lt;96.01,"-96",IF(P95&lt;102.01,"-102",IF(P95&gt;102.01,"+102")))))))))))</f>
        <v>-49</v>
      </c>
      <c r="N95" s="71" t="str">
        <f>IF(P95="","",IF(P95&lt;55.01,"-55",IF(P95&lt;61.01,"-61",IF(P95&lt;67.01,"-67",IF(P95&lt;73.01,"-73",IF(P95&lt;81.01,"-81",IF(P95&lt;89.01,"-89",IF(P95&lt;96.01,"-96",IF(P95&lt;102.01,"-102",IF(P95&lt;109.01,"-109",IF(P95&gt;109.01,"+109")))))))))))</f>
        <v>-55</v>
      </c>
      <c r="O95" s="71" t="str">
        <f>IF(P95="","",IF(P95&lt;55.01,"-55",IF(P95&lt;61.01,"-61",IF(P95&lt;67.01,"-67",IF(P95&lt;73.01,"-73",IF(P95&lt;81.01,"-81",IF(P95&lt;89.01,"-89",IF(P95&lt;96.01,"-96",IF(P95&lt;102.01,"-102",IF(P95&lt;109.01,"-109",IF(P95&gt;109.01,"+109")))))))))))</f>
        <v>-55</v>
      </c>
      <c r="P95" s="57">
        <v>27.7</v>
      </c>
      <c r="Q95" s="58">
        <v>12</v>
      </c>
      <c r="R95" s="59">
        <v>14</v>
      </c>
      <c r="S95" s="59">
        <v>26</v>
      </c>
      <c r="T95" s="60">
        <v>44723</v>
      </c>
      <c r="U95" s="61" t="s">
        <v>156</v>
      </c>
    </row>
    <row r="96" spans="1:21" ht="14.25" customHeight="1" x14ac:dyDescent="0.3">
      <c r="A96" s="55" t="s">
        <v>254</v>
      </c>
      <c r="B96" s="55" t="s">
        <v>255</v>
      </c>
      <c r="C96" s="70" t="str">
        <f>IF(G96&lt;1,"",IF(F96&lt;10.1,"E",IF(F96&lt;12.1,"D",IF(F96&lt;15.1,"Schüler",IF(F96&lt;17.1,"Jugend",IF(F96&lt;20.1,"Jun.",IF(F96&lt;35.1,"Sen.","M")))))))</f>
        <v>E</v>
      </c>
      <c r="D96" s="70">
        <f>IF(C96="E",1,IF(C96="D",2,IF(C96="Schüler",3,(IF(C96="Jugend",4,IF(C96="Jun.",5,IF(C96="Sen.",6,IF(C96="M",7,""))))))))</f>
        <v>1</v>
      </c>
      <c r="E96" s="22" t="s">
        <v>20</v>
      </c>
      <c r="F96" s="22">
        <f>$F$3-G96</f>
        <v>9</v>
      </c>
      <c r="G96" s="56">
        <v>2013</v>
      </c>
      <c r="H96" s="55" t="s">
        <v>221</v>
      </c>
      <c r="I96" s="71" t="str">
        <f>IF(C96="","",IF(C96="E",J96,IF(C96="D",K96,IF(C96="Schüler",L96,IF(C96="Jugend",M96,IF(C96="Jun.",N96,IF(C96="Sen.",O96,O96)))))))</f>
        <v>-30</v>
      </c>
      <c r="J96" s="71" t="str">
        <f>IF(P96="","",IF(P96&lt;25.01,"-25",IF(P96&lt;30.01,"-30",IF(P96&lt;35.01,"-35",IF(P96&lt;40.01,"-40",IF(P96&lt;45.01,"-45",IF(P96&lt;49.01,"-49",IF(P96&gt;49,"+49"))))))))</f>
        <v>-30</v>
      </c>
      <c r="K96" s="71" t="str">
        <f>IF(P96="","",IF(P96&lt;30.01,"-30",IF(P96&lt;35.01,"-35",IF(P96&lt;40.01,"-40",IF(P96&lt;45.01,"-45",IF(P96&lt;49.01,"-49",IF(P96&lt;55.01,"-55",IF(P96&gt;55,"+55"))))))))</f>
        <v>-30</v>
      </c>
      <c r="L96" s="71" t="str">
        <f>IF(P96="","",IF(P96&lt;35.01,"-35",IF(P96&lt;40.01,"-40",IF(P96&lt;45.01,"-45",IF(P96&lt;49.01,"-49",IF(P96&lt;55.01,"-55",IF(P96&lt;61.01,"-61",IF(P96&lt;67.01,"-67",IF(P96&lt;73.01,"-73",IF(P96&lt;81.01,"-81",IF(P96&gt;81.01,"+81")))))))))))</f>
        <v>-35</v>
      </c>
      <c r="M96" s="71" t="str">
        <f>IF(P96="","",IF(P96&lt;49.01,"-49",IF(P96&lt;55.01,"-55",IF(P96&lt;61.01,"-61",IF(P96&lt;67.01,"-67",IF(P96&lt;73.01,"-73",IF(P96&lt;81.01,"-81",IF(P96&lt;89.01,"-89",IF(P96&lt;96.01,"-96",IF(P96&lt;102.01,"-102",IF(P96&gt;102.01,"+102")))))))))))</f>
        <v>-49</v>
      </c>
      <c r="N96" s="71" t="str">
        <f>IF(P96="","",IF(P96&lt;55.01,"-55",IF(P96&lt;61.01,"-61",IF(P96&lt;67.01,"-67",IF(P96&lt;73.01,"-73",IF(P96&lt;81.01,"-81",IF(P96&lt;89.01,"-89",IF(P96&lt;96.01,"-96",IF(P96&lt;102.01,"-102",IF(P96&lt;109.01,"-109",IF(P96&gt;109.01,"+109")))))))))))</f>
        <v>-55</v>
      </c>
      <c r="O96" s="71" t="str">
        <f>IF(P96="","",IF(P96&lt;55.01,"-55",IF(P96&lt;61.01,"-61",IF(P96&lt;67.01,"-67",IF(P96&lt;73.01,"-73",IF(P96&lt;81.01,"-81",IF(P96&lt;89.01,"-89",IF(P96&lt;96.01,"-96",IF(P96&lt;102.01,"-102",IF(P96&lt;109.01,"-109",IF(P96&gt;109.01,"+109")))))))))))</f>
        <v>-55</v>
      </c>
      <c r="P96" s="57">
        <v>25.1</v>
      </c>
      <c r="Q96" s="58">
        <v>7</v>
      </c>
      <c r="R96" s="59">
        <v>8</v>
      </c>
      <c r="S96" s="59">
        <v>15</v>
      </c>
      <c r="T96" s="60">
        <v>44633</v>
      </c>
      <c r="U96" s="61" t="s">
        <v>222</v>
      </c>
    </row>
    <row r="97" spans="1:21" ht="14.25" customHeight="1" x14ac:dyDescent="0.3">
      <c r="A97" s="55" t="s">
        <v>211</v>
      </c>
      <c r="B97" s="55" t="s">
        <v>253</v>
      </c>
      <c r="C97" s="70" t="str">
        <f>IF(G97&lt;1,"",IF(F97&lt;10.1,"E",IF(F97&lt;12.1,"D",IF(F97&lt;15.1,"Schüler",IF(F97&lt;17.1,"Jugend",IF(F97&lt;20.1,"Jun.",IF(F97&lt;35.1,"Sen.","M")))))))</f>
        <v>E</v>
      </c>
      <c r="D97" s="70">
        <f>IF(C97="E",1,IF(C97="D",2,IF(C97="Schüler",3,(IF(C97="Jugend",4,IF(C97="Jun.",5,IF(C97="Sen.",6,IF(C97="M",7,""))))))))</f>
        <v>1</v>
      </c>
      <c r="E97" s="22" t="s">
        <v>20</v>
      </c>
      <c r="F97" s="22">
        <f>$F$3-G97</f>
        <v>10</v>
      </c>
      <c r="G97" s="56">
        <v>2012</v>
      </c>
      <c r="H97" s="55" t="s">
        <v>220</v>
      </c>
      <c r="I97" s="71" t="str">
        <f>IF(C97="","",IF(C97="E",J97,IF(C97="D",K97,IF(C97="Schüler",L97,IF(C97="Jugend",M97,IF(C97="Jun.",N97,IF(C97="Sen.",O97,O97)))))))</f>
        <v>-35</v>
      </c>
      <c r="J97" s="71" t="str">
        <f>IF(P97="","",IF(P97&lt;25.01,"-25",IF(P97&lt;30.01,"-30",IF(P97&lt;35.01,"-35",IF(P97&lt;40.01,"-40",IF(P97&lt;45.01,"-45",IF(P97&lt;49.01,"-49",IF(P97&gt;49,"+49"))))))))</f>
        <v>-35</v>
      </c>
      <c r="K97" s="71" t="str">
        <f>IF(P97="","",IF(P97&lt;30.01,"-30",IF(P97&lt;35.01,"-35",IF(P97&lt;40.01,"-40",IF(P97&lt;45.01,"-45",IF(P97&lt;49.01,"-49",IF(P97&lt;55.01,"-55",IF(P97&gt;55,"+55"))))))))</f>
        <v>-35</v>
      </c>
      <c r="L97" s="71" t="str">
        <f>IF(P97="","",IF(P97&lt;35.01,"-35",IF(P97&lt;40.01,"-40",IF(P97&lt;45.01,"-45",IF(P97&lt;49.01,"-49",IF(P97&lt;55.01,"-55",IF(P97&lt;61.01,"-61",IF(P97&lt;67.01,"-67",IF(P97&lt;73.01,"-73",IF(P97&lt;81.01,"-81",IF(P97&gt;81.01,"+81")))))))))))</f>
        <v>-35</v>
      </c>
      <c r="M97" s="71" t="str">
        <f>IF(P97="","",IF(P97&lt;49.01,"-49",IF(P97&lt;55.01,"-55",IF(P97&lt;61.01,"-61",IF(P97&lt;67.01,"-67",IF(P97&lt;73.01,"-73",IF(P97&lt;81.01,"-81",IF(P97&lt;89.01,"-89",IF(P97&lt;96.01,"-96",IF(P97&lt;102.01,"-102",IF(P97&gt;102.01,"+102")))))))))))</f>
        <v>-49</v>
      </c>
      <c r="N97" s="71" t="str">
        <f>IF(P97="","",IF(P97&lt;55.01,"-55",IF(P97&lt;61.01,"-61",IF(P97&lt;67.01,"-67",IF(P97&lt;73.01,"-73",IF(P97&lt;81.01,"-81",IF(P97&lt;89.01,"-89",IF(P97&lt;96.01,"-96",IF(P97&lt;102.01,"-102",IF(P97&lt;109.01,"-109",IF(P97&gt;109.01,"+109")))))))))))</f>
        <v>-55</v>
      </c>
      <c r="O97" s="71" t="str">
        <f>IF(P97="","",IF(P97&lt;55.01,"-55",IF(P97&lt;61.01,"-61",IF(P97&lt;67.01,"-67",IF(P97&lt;73.01,"-73",IF(P97&lt;81.01,"-81",IF(P97&lt;89.01,"-89",IF(P97&lt;96.01,"-96",IF(P97&lt;102.01,"-102",IF(P97&lt;109.01,"-109",IF(P97&gt;109.01,"+109")))))))))))</f>
        <v>-55</v>
      </c>
      <c r="P97" s="57">
        <v>33.200000000000003</v>
      </c>
      <c r="Q97" s="58">
        <v>12</v>
      </c>
      <c r="R97" s="59">
        <v>16</v>
      </c>
      <c r="S97" s="59">
        <v>28</v>
      </c>
      <c r="T97" s="60">
        <v>44904</v>
      </c>
      <c r="U97" s="61" t="s">
        <v>131</v>
      </c>
    </row>
    <row r="98" spans="1:21" ht="14.25" customHeight="1" x14ac:dyDescent="0.3">
      <c r="A98" s="55" t="s">
        <v>165</v>
      </c>
      <c r="B98" s="55" t="s">
        <v>327</v>
      </c>
      <c r="C98" s="70" t="str">
        <f>IF(G98&lt;1,"",IF(F98&lt;10.1,"E",IF(F98&lt;12.1,"D",IF(F98&lt;15.1,"Schüler",IF(F98&lt;17.1,"Jugend",IF(F98&lt;20.1,"Jun.",IF(F98&lt;35.1,"Sen.","M")))))))</f>
        <v>E</v>
      </c>
      <c r="D98" s="70">
        <f>IF(C98="E",1,IF(C98="D",2,IF(C98="Schüler",3,(IF(C98="Jugend",4,IF(C98="Jun.",5,IF(C98="Sen.",6,IF(C98="M",7,""))))))))</f>
        <v>1</v>
      </c>
      <c r="E98" s="22" t="s">
        <v>20</v>
      </c>
      <c r="F98" s="22">
        <f>$F$3-G98</f>
        <v>8</v>
      </c>
      <c r="G98" s="56">
        <v>2014</v>
      </c>
      <c r="H98" s="55" t="s">
        <v>155</v>
      </c>
      <c r="I98" s="71" t="str">
        <f>IF(C98="","",IF(C98="E",J98,IF(C98="D",K98,IF(C98="Schüler",L98,IF(C98="Jugend",M98,IF(C98="Jun.",N98,IF(C98="Sen.",O98,O98)))))))</f>
        <v>-35</v>
      </c>
      <c r="J98" s="71" t="str">
        <f>IF(P98="","",IF(P98&lt;25.01,"-25",IF(P98&lt;30.01,"-30",IF(P98&lt;35.01,"-35",IF(P98&lt;40.01,"-40",IF(P98&lt;45.01,"-45",IF(P98&lt;49.01,"-49",IF(P98&gt;49,"+49"))))))))</f>
        <v>-35</v>
      </c>
      <c r="K98" s="71" t="str">
        <f>IF(P98="","",IF(P98&lt;30.01,"-30",IF(P98&lt;35.01,"-35",IF(P98&lt;40.01,"-40",IF(P98&lt;45.01,"-45",IF(P98&lt;49.01,"-49",IF(P98&lt;55.01,"-55",IF(P98&gt;55,"+55"))))))))</f>
        <v>-35</v>
      </c>
      <c r="L98" s="71" t="str">
        <f>IF(P98="","",IF(P98&lt;35.01,"-35",IF(P98&lt;40.01,"-40",IF(P98&lt;45.01,"-45",IF(P98&lt;49.01,"-49",IF(P98&lt;55.01,"-55",IF(P98&lt;61.01,"-61",IF(P98&lt;67.01,"-67",IF(P98&lt;73.01,"-73",IF(P98&lt;81.01,"-81",IF(P98&gt;81.01,"+81")))))))))))</f>
        <v>-35</v>
      </c>
      <c r="M98" s="71" t="str">
        <f>IF(P98="","",IF(P98&lt;49.01,"-49",IF(P98&lt;55.01,"-55",IF(P98&lt;61.01,"-61",IF(P98&lt;67.01,"-67",IF(P98&lt;73.01,"-73",IF(P98&lt;81.01,"-81",IF(P98&lt;89.01,"-89",IF(P98&lt;96.01,"-96",IF(P98&lt;102.01,"-102",IF(P98&gt;102.01,"+102")))))))))))</f>
        <v>-49</v>
      </c>
      <c r="N98" s="71" t="str">
        <f>IF(P98="","",IF(P98&lt;55.01,"-55",IF(P98&lt;61.01,"-61",IF(P98&lt;67.01,"-67",IF(P98&lt;73.01,"-73",IF(P98&lt;81.01,"-81",IF(P98&lt;89.01,"-89",IF(P98&lt;96.01,"-96",IF(P98&lt;102.01,"-102",IF(P98&lt;109.01,"-109",IF(P98&gt;109.01,"+109")))))))))))</f>
        <v>-55</v>
      </c>
      <c r="O98" s="71" t="str">
        <f>IF(P98="","",IF(P98&lt;55.01,"-55",IF(P98&lt;61.01,"-61",IF(P98&lt;67.01,"-67",IF(P98&lt;73.01,"-73",IF(P98&lt;81.01,"-81",IF(P98&lt;89.01,"-89",IF(P98&lt;96.01,"-96",IF(P98&lt;102.01,"-102",IF(P98&lt;109.01,"-109",IF(P98&gt;109.01,"+109")))))))))))</f>
        <v>-55</v>
      </c>
      <c r="P98" s="57">
        <v>34.200000000000003</v>
      </c>
      <c r="Q98" s="58">
        <v>9</v>
      </c>
      <c r="R98" s="59">
        <v>11</v>
      </c>
      <c r="S98" s="59">
        <v>20</v>
      </c>
      <c r="T98" s="60">
        <v>44723</v>
      </c>
      <c r="U98" s="61" t="s">
        <v>156</v>
      </c>
    </row>
    <row r="99" spans="1:21" ht="14.25" customHeight="1" x14ac:dyDescent="0.3">
      <c r="A99" s="55" t="s">
        <v>258</v>
      </c>
      <c r="B99" s="55" t="s">
        <v>63</v>
      </c>
      <c r="C99" s="70" t="str">
        <f>IF(G99&lt;1,"",IF(F99&lt;10.1,"E",IF(F99&lt;12.1,"D",IF(F99&lt;15.1,"Schüler",IF(F99&lt;17.1,"Jugend",IF(F99&lt;20.1,"Jun.",IF(F99&lt;35.1,"Sen.","M")))))))</f>
        <v>E</v>
      </c>
      <c r="D99" s="70">
        <f>IF(C99="E",1,IF(C99="D",2,IF(C99="Schüler",3,(IF(C99="Jugend",4,IF(C99="Jun.",5,IF(C99="Sen.",6,IF(C99="M",7,""))))))))</f>
        <v>1</v>
      </c>
      <c r="E99" s="22" t="s">
        <v>20</v>
      </c>
      <c r="F99" s="22">
        <f>$F$3-G99</f>
        <v>9</v>
      </c>
      <c r="G99" s="56">
        <v>2013</v>
      </c>
      <c r="H99" s="55" t="s">
        <v>243</v>
      </c>
      <c r="I99" s="71" t="str">
        <f>IF(C99="","",IF(C99="E",J99,IF(C99="D",K99,IF(C99="Schüler",L99,IF(C99="Jugend",M99,IF(C99="Jun.",N99,IF(C99="Sen.",O99,O99)))))))</f>
        <v>-40</v>
      </c>
      <c r="J99" s="71" t="str">
        <f>IF(P99="","",IF(P99&lt;25.01,"-25",IF(P99&lt;30.01,"-30",IF(P99&lt;35.01,"-35",IF(P99&lt;40.01,"-40",IF(P99&lt;45.01,"-45",IF(P99&lt;49.01,"-49",IF(P99&gt;49,"+49"))))))))</f>
        <v>-40</v>
      </c>
      <c r="K99" s="71" t="str">
        <f>IF(P99="","",IF(P99&lt;30.01,"-30",IF(P99&lt;35.01,"-35",IF(P99&lt;40.01,"-40",IF(P99&lt;45.01,"-45",IF(P99&lt;49.01,"-49",IF(P99&lt;55.01,"-55",IF(P99&gt;55,"+55"))))))))</f>
        <v>-40</v>
      </c>
      <c r="L99" s="71" t="str">
        <f>IF(P99="","",IF(P99&lt;35.01,"-35",IF(P99&lt;40.01,"-40",IF(P99&lt;45.01,"-45",IF(P99&lt;49.01,"-49",IF(P99&lt;55.01,"-55",IF(P99&lt;61.01,"-61",IF(P99&lt;67.01,"-67",IF(P99&lt;73.01,"-73",IF(P99&lt;81.01,"-81",IF(P99&gt;81.01,"+81")))))))))))</f>
        <v>-40</v>
      </c>
      <c r="M99" s="71" t="str">
        <f>IF(P99="","",IF(P99&lt;49.01,"-49",IF(P99&lt;55.01,"-55",IF(P99&lt;61.01,"-61",IF(P99&lt;67.01,"-67",IF(P99&lt;73.01,"-73",IF(P99&lt;81.01,"-81",IF(P99&lt;89.01,"-89",IF(P99&lt;96.01,"-96",IF(P99&lt;102.01,"-102",IF(P99&gt;102.01,"+102")))))))))))</f>
        <v>-49</v>
      </c>
      <c r="N99" s="71" t="str">
        <f>IF(P99="","",IF(P99&lt;55.01,"-55",IF(P99&lt;61.01,"-61",IF(P99&lt;67.01,"-67",IF(P99&lt;73.01,"-73",IF(P99&lt;81.01,"-81",IF(P99&lt;89.01,"-89",IF(P99&lt;96.01,"-96",IF(P99&lt;102.01,"-102",IF(P99&lt;109.01,"-109",IF(P99&gt;109.01,"+109")))))))))))</f>
        <v>-55</v>
      </c>
      <c r="O99" s="71" t="str">
        <f>IF(P99="","",IF(P99&lt;55.01,"-55",IF(P99&lt;61.01,"-61",IF(P99&lt;67.01,"-67",IF(P99&lt;73.01,"-73",IF(P99&lt;81.01,"-81",IF(P99&lt;89.01,"-89",IF(P99&lt;96.01,"-96",IF(P99&lt;102.01,"-102",IF(P99&lt;109.01,"-109",IF(P99&gt;109.01,"+109")))))))))))</f>
        <v>-55</v>
      </c>
      <c r="P99" s="57">
        <v>38.700000000000003</v>
      </c>
      <c r="Q99" s="58">
        <v>14</v>
      </c>
      <c r="R99" s="59">
        <v>16</v>
      </c>
      <c r="S99" s="59">
        <v>30</v>
      </c>
      <c r="T99" s="60">
        <v>44843</v>
      </c>
      <c r="U99" s="61" t="s">
        <v>131</v>
      </c>
    </row>
    <row r="100" spans="1:21" ht="14.25" customHeight="1" x14ac:dyDescent="0.3">
      <c r="A100" s="55" t="s">
        <v>260</v>
      </c>
      <c r="B100" s="55" t="s">
        <v>74</v>
      </c>
      <c r="C100" s="70" t="str">
        <f>IF(G100&lt;1,"",IF(F100&lt;10.1,"E",IF(F100&lt;12.1,"D",IF(F100&lt;15.1,"Schüler",IF(F100&lt;17.1,"Jugend",IF(F100&lt;20.1,"Jun.",IF(F100&lt;35.1,"Sen.","M")))))))</f>
        <v>D</v>
      </c>
      <c r="D100" s="70">
        <f>IF(C100="E",1,IF(C100="D",2,IF(C100="Schüler",3,(IF(C100="Jugend",4,IF(C100="Jun.",5,IF(C100="Sen.",6,IF(C100="M",7,""))))))))</f>
        <v>2</v>
      </c>
      <c r="E100" s="22" t="s">
        <v>20</v>
      </c>
      <c r="F100" s="22">
        <f>$F$3-G100</f>
        <v>12</v>
      </c>
      <c r="G100" s="56">
        <v>2010</v>
      </c>
      <c r="H100" s="55" t="s">
        <v>220</v>
      </c>
      <c r="I100" s="71" t="str">
        <f>IF(C100="","",IF(C100="E",J100,IF(C100="D",K100,IF(C100="Schüler",L100,IF(C100="Jugend",M100,IF(C100="Jun.",N100,IF(C100="Sen.",O100,O100)))))))</f>
        <v>+55</v>
      </c>
      <c r="J100" s="71" t="str">
        <f>IF(P100="","",IF(P100&lt;25.01,"-25",IF(P100&lt;30.01,"-30",IF(P100&lt;35.01,"-35",IF(P100&lt;40.01,"-40",IF(P100&lt;45.01,"-45",IF(P100&lt;49.01,"-49",IF(P100&gt;49,"+49"))))))))</f>
        <v>+49</v>
      </c>
      <c r="K100" s="71" t="str">
        <f>IF(P100="","",IF(P100&lt;30.01,"-30",IF(P100&lt;35.01,"-35",IF(P100&lt;40.01,"-40",IF(P100&lt;45.01,"-45",IF(P100&lt;49.01,"-49",IF(P100&lt;55.01,"-55",IF(P100&gt;55,"+55"))))))))</f>
        <v>+55</v>
      </c>
      <c r="L100" s="71" t="str">
        <f>IF(P100="","",IF(P100&lt;35.01,"-35",IF(P100&lt;40.01,"-40",IF(P100&lt;45.01,"-45",IF(P100&lt;49.01,"-49",IF(P100&lt;55.01,"-55",IF(P100&lt;61.01,"-61",IF(P100&lt;67.01,"-67",IF(P100&lt;73.01,"-73",IF(P100&lt;81.01,"-81",IF(P100&gt;81.01,"+81")))))))))))</f>
        <v>-67</v>
      </c>
      <c r="M100" s="71" t="str">
        <f>IF(P100="","",IF(P100&lt;49.01,"-49",IF(P100&lt;55.01,"-55",IF(P100&lt;61.01,"-61",IF(P100&lt;67.01,"-67",IF(P100&lt;73.01,"-73",IF(P100&lt;81.01,"-81",IF(P100&lt;89.01,"-89",IF(P100&lt;96.01,"-96",IF(P100&lt;102.01,"-102",IF(P100&gt;102.01,"+102")))))))))))</f>
        <v>-67</v>
      </c>
      <c r="N100" s="71" t="str">
        <f>IF(P100="","",IF(P100&lt;55.01,"-55",IF(P100&lt;61.01,"-61",IF(P100&lt;67.01,"-67",IF(P100&lt;73.01,"-73",IF(P100&lt;81.01,"-81",IF(P100&lt;89.01,"-89",IF(P100&lt;96.01,"-96",IF(P100&lt;102.01,"-102",IF(P100&lt;109.01,"-109",IF(P100&gt;109.01,"+109")))))))))))</f>
        <v>-67</v>
      </c>
      <c r="O100" s="71" t="str">
        <f>IF(P100="","",IF(P100&lt;55.01,"-55",IF(P100&lt;61.01,"-61",IF(P100&lt;67.01,"-67",IF(P100&lt;73.01,"-73",IF(P100&lt;81.01,"-81",IF(P100&lt;89.01,"-89",IF(P100&lt;96.01,"-96",IF(P100&lt;102.01,"-102",IF(P100&lt;109.01,"-109",IF(P100&gt;109.01,"+109")))))))))))</f>
        <v>-67</v>
      </c>
      <c r="P100" s="57">
        <v>65.3</v>
      </c>
      <c r="Q100" s="58">
        <v>45</v>
      </c>
      <c r="R100" s="59">
        <v>56</v>
      </c>
      <c r="S100" s="59">
        <v>101</v>
      </c>
      <c r="T100" s="60">
        <v>44871</v>
      </c>
      <c r="U100" s="61" t="s">
        <v>177</v>
      </c>
    </row>
    <row r="101" spans="1:21" ht="14.25" customHeight="1" x14ac:dyDescent="0.3">
      <c r="A101" s="55" t="s">
        <v>100</v>
      </c>
      <c r="B101" s="55" t="s">
        <v>262</v>
      </c>
      <c r="C101" s="70" t="str">
        <f>IF(G101&lt;1,"",IF(F101&lt;10.1,"E",IF(F101&lt;12.1,"D",IF(F101&lt;15.1,"Schüler",IF(F101&lt;17.1,"Jugend",IF(F101&lt;20.1,"Jun.",IF(F101&lt;35.1,"Sen.","M")))))))</f>
        <v>D</v>
      </c>
      <c r="D101" s="70">
        <f>IF(C101="E",1,IF(C101="D",2,IF(C101="Schüler",3,(IF(C101="Jugend",4,IF(C101="Jun.",5,IF(C101="Sen.",6,IF(C101="M",7,""))))))))</f>
        <v>2</v>
      </c>
      <c r="E101" s="22" t="s">
        <v>20</v>
      </c>
      <c r="F101" s="22">
        <f>$F$3-G101</f>
        <v>12</v>
      </c>
      <c r="G101" s="56">
        <v>2010</v>
      </c>
      <c r="H101" s="55" t="s">
        <v>268</v>
      </c>
      <c r="I101" s="71" t="str">
        <f>IF(C101="","",IF(C101="E",J101,IF(C101="D",K101,IF(C101="Schüler",L101,IF(C101="Jugend",M101,IF(C101="Jun.",N101,IF(C101="Sen.",O101,O101)))))))</f>
        <v>+55</v>
      </c>
      <c r="J101" s="71" t="str">
        <f>IF(P101="","",IF(P101&lt;25.01,"-25",IF(P101&lt;30.01,"-30",IF(P101&lt;35.01,"-35",IF(P101&lt;40.01,"-40",IF(P101&lt;45.01,"-45",IF(P101&lt;49.01,"-49",IF(P101&gt;49,"+49"))))))))</f>
        <v>+49</v>
      </c>
      <c r="K101" s="71" t="str">
        <f>IF(P101="","",IF(P101&lt;30.01,"-30",IF(P101&lt;35.01,"-35",IF(P101&lt;40.01,"-40",IF(P101&lt;45.01,"-45",IF(P101&lt;49.01,"-49",IF(P101&lt;55.01,"-55",IF(P101&gt;55,"+55"))))))))</f>
        <v>+55</v>
      </c>
      <c r="L101" s="71" t="str">
        <f>IF(P101="","",IF(P101&lt;35.01,"-35",IF(P101&lt;40.01,"-40",IF(P101&lt;45.01,"-45",IF(P101&lt;49.01,"-49",IF(P101&lt;55.01,"-55",IF(P101&lt;61.01,"-61",IF(P101&lt;67.01,"-67",IF(P101&lt;73.01,"-73",IF(P101&lt;81.01,"-81",IF(P101&gt;81.01,"+81")))))))))))</f>
        <v>-73</v>
      </c>
      <c r="M101" s="71" t="str">
        <f>IF(P101="","",IF(P101&lt;49.01,"-49",IF(P101&lt;55.01,"-55",IF(P101&lt;61.01,"-61",IF(P101&lt;67.01,"-67",IF(P101&lt;73.01,"-73",IF(P101&lt;81.01,"-81",IF(P101&lt;89.01,"-89",IF(P101&lt;96.01,"-96",IF(P101&lt;102.01,"-102",IF(P101&gt;102.01,"+102")))))))))))</f>
        <v>-73</v>
      </c>
      <c r="N101" s="71" t="str">
        <f>IF(P101="","",IF(P101&lt;55.01,"-55",IF(P101&lt;61.01,"-61",IF(P101&lt;67.01,"-67",IF(P101&lt;73.01,"-73",IF(P101&lt;81.01,"-81",IF(P101&lt;89.01,"-89",IF(P101&lt;96.01,"-96",IF(P101&lt;102.01,"-102",IF(P101&lt;109.01,"-109",IF(P101&gt;109.01,"+109")))))))))))</f>
        <v>-73</v>
      </c>
      <c r="O101" s="71" t="str">
        <f>IF(P101="","",IF(P101&lt;55.01,"-55",IF(P101&lt;61.01,"-61",IF(P101&lt;67.01,"-67",IF(P101&lt;73.01,"-73",IF(P101&lt;81.01,"-81",IF(P101&lt;89.01,"-89",IF(P101&lt;96.01,"-96",IF(P101&lt;102.01,"-102",IF(P101&lt;109.01,"-109",IF(P101&gt;109.01,"+109")))))))))))</f>
        <v>-73</v>
      </c>
      <c r="P101" s="57">
        <v>67.099999999999994</v>
      </c>
      <c r="Q101" s="58">
        <v>32</v>
      </c>
      <c r="R101" s="59">
        <v>36</v>
      </c>
      <c r="S101" s="59">
        <v>68</v>
      </c>
      <c r="T101" s="60">
        <v>44702</v>
      </c>
      <c r="U101" s="61" t="s">
        <v>314</v>
      </c>
    </row>
    <row r="102" spans="1:21" ht="14.25" customHeight="1" x14ac:dyDescent="0.3">
      <c r="A102" s="55" t="s">
        <v>355</v>
      </c>
      <c r="B102" s="55" t="s">
        <v>356</v>
      </c>
      <c r="C102" s="70" t="str">
        <f>IF(G102&lt;1,"",IF(F102&lt;10.1,"E",IF(F102&lt;12.1,"D",IF(F102&lt;15.1,"Schüler",IF(F102&lt;17.1,"Jugend",IF(F102&lt;20.1,"Jun.",IF(F102&lt;35.1,"Sen.","M")))))))</f>
        <v>D</v>
      </c>
      <c r="D102" s="70">
        <f>IF(C102="E",1,IF(C102="D",2,IF(C102="Schüler",3,(IF(C102="Jugend",4,IF(C102="Jun.",5,IF(C102="Sen.",6,IF(C102="M",7,""))))))))</f>
        <v>2</v>
      </c>
      <c r="E102" s="22" t="s">
        <v>20</v>
      </c>
      <c r="F102" s="22">
        <f>$F$3-G102</f>
        <v>11</v>
      </c>
      <c r="G102" s="56">
        <v>2011</v>
      </c>
      <c r="H102" s="55" t="s">
        <v>130</v>
      </c>
      <c r="I102" s="71" t="str">
        <f>IF(C102="","",IF(C102="E",J102,IF(C102="D",K102,IF(C102="Schüler",L102,IF(C102="Jugend",M102,IF(C102="Jun.",N102,IF(C102="Sen.",O102,O102)))))))</f>
        <v>+55</v>
      </c>
      <c r="J102" s="71" t="str">
        <f>IF(P102="","",IF(P102&lt;25.01,"-25",IF(P102&lt;30.01,"-30",IF(P102&lt;35.01,"-35",IF(P102&lt;40.01,"-40",IF(P102&lt;45.01,"-45",IF(P102&lt;49.01,"-49",IF(P102&gt;49,"+49"))))))))</f>
        <v>+49</v>
      </c>
      <c r="K102" s="71" t="str">
        <f>IF(P102="","",IF(P102&lt;30.01,"-30",IF(P102&lt;35.01,"-35",IF(P102&lt;40.01,"-40",IF(P102&lt;45.01,"-45",IF(P102&lt;49.01,"-49",IF(P102&lt;55.01,"-55",IF(P102&gt;55,"+55"))))))))</f>
        <v>+55</v>
      </c>
      <c r="L102" s="71" t="str">
        <f>IF(P102="","",IF(P102&lt;35.01,"-35",IF(P102&lt;40.01,"-40",IF(P102&lt;45.01,"-45",IF(P102&lt;49.01,"-49",IF(P102&lt;55.01,"-55",IF(P102&lt;61.01,"-61",IF(P102&lt;67.01,"-67",IF(P102&lt;73.01,"-73",IF(P102&lt;81.01,"-81",IF(P102&gt;81.01,"+81")))))))))))</f>
        <v>-81</v>
      </c>
      <c r="M102" s="71" t="str">
        <f>IF(P102="","",IF(P102&lt;49.01,"-49",IF(P102&lt;55.01,"-55",IF(P102&lt;61.01,"-61",IF(P102&lt;67.01,"-67",IF(P102&lt;73.01,"-73",IF(P102&lt;81.01,"-81",IF(P102&lt;89.01,"-89",IF(P102&lt;96.01,"-96",IF(P102&lt;102.01,"-102",IF(P102&gt;102.01,"+102")))))))))))</f>
        <v>-81</v>
      </c>
      <c r="N102" s="71" t="str">
        <f>IF(P102="","",IF(P102&lt;55.01,"-55",IF(P102&lt;61.01,"-61",IF(P102&lt;67.01,"-67",IF(P102&lt;73.01,"-73",IF(P102&lt;81.01,"-81",IF(P102&lt;89.01,"-89",IF(P102&lt;96.01,"-96",IF(P102&lt;102.01,"-102",IF(P102&lt;109.01,"-109",IF(P102&gt;109.01,"+109")))))))))))</f>
        <v>-81</v>
      </c>
      <c r="O102" s="71" t="str">
        <f>IF(P102="","",IF(P102&lt;55.01,"-55",IF(P102&lt;61.01,"-61",IF(P102&lt;67.01,"-67",IF(P102&lt;73.01,"-73",IF(P102&lt;81.01,"-81",IF(P102&lt;89.01,"-89",IF(P102&lt;96.01,"-96",IF(P102&lt;102.01,"-102",IF(P102&lt;109.01,"-109",IF(P102&gt;109.01,"+109")))))))))))</f>
        <v>-81</v>
      </c>
      <c r="P102" s="57">
        <v>76</v>
      </c>
      <c r="Q102" s="58">
        <v>22</v>
      </c>
      <c r="R102" s="59">
        <v>26</v>
      </c>
      <c r="S102" s="59">
        <v>48</v>
      </c>
      <c r="T102" s="60">
        <v>44843</v>
      </c>
      <c r="U102" s="61" t="s">
        <v>131</v>
      </c>
    </row>
    <row r="103" spans="1:21" ht="14.25" customHeight="1" x14ac:dyDescent="0.3">
      <c r="A103" s="55" t="s">
        <v>250</v>
      </c>
      <c r="B103" s="55" t="s">
        <v>267</v>
      </c>
      <c r="C103" s="70" t="str">
        <f>IF(G103&lt;1,"",IF(F103&lt;10.1,"E",IF(F103&lt;12.1,"D",IF(F103&lt;15.1,"Schüler",IF(F103&lt;17.1,"Jugend",IF(F103&lt;20.1,"Jun.",IF(F103&lt;35.1,"Sen.","M")))))))</f>
        <v>D</v>
      </c>
      <c r="D103" s="70">
        <f>IF(C103="E",1,IF(C103="D",2,IF(C103="Schüler",3,(IF(C103="Jugend",4,IF(C103="Jun.",5,IF(C103="Sen.",6,IF(C103="M",7,""))))))))</f>
        <v>2</v>
      </c>
      <c r="E103" s="22" t="s">
        <v>20</v>
      </c>
      <c r="F103" s="22">
        <f>$F$3-G103</f>
        <v>11</v>
      </c>
      <c r="G103" s="56">
        <v>2011</v>
      </c>
      <c r="H103" s="55" t="s">
        <v>245</v>
      </c>
      <c r="I103" s="71" t="str">
        <f>IF(C103="","",IF(C103="E",J103,IF(C103="D",K103,IF(C103="Schüler",L103,IF(C103="Jugend",M103,IF(C103="Jun.",N103,IF(C103="Sen.",O103,O103)))))))</f>
        <v>+55</v>
      </c>
      <c r="J103" s="71" t="str">
        <f>IF(P103="","",IF(P103&lt;25.01,"-25",IF(P103&lt;30.01,"-30",IF(P103&lt;35.01,"-35",IF(P103&lt;40.01,"-40",IF(P103&lt;45.01,"-45",IF(P103&lt;49.01,"-49",IF(P103&gt;49,"+49"))))))))</f>
        <v>+49</v>
      </c>
      <c r="K103" s="71" t="str">
        <f>IF(P103="","",IF(P103&lt;30.01,"-30",IF(P103&lt;35.01,"-35",IF(P103&lt;40.01,"-40",IF(P103&lt;45.01,"-45",IF(P103&lt;49.01,"-49",IF(P103&lt;55.01,"-55",IF(P103&gt;55,"+55"))))))))</f>
        <v>+55</v>
      </c>
      <c r="L103" s="71" t="str">
        <f>IF(P103="","",IF(P103&lt;35.01,"-35",IF(P103&lt;40.01,"-40",IF(P103&lt;45.01,"-45",IF(P103&lt;49.01,"-49",IF(P103&lt;55.01,"-55",IF(P103&lt;61.01,"-61",IF(P103&lt;67.01,"-67",IF(P103&lt;73.01,"-73",IF(P103&lt;81.01,"-81",IF(P103&gt;81.01,"+81")))))))))))</f>
        <v>-61</v>
      </c>
      <c r="M103" s="71" t="str">
        <f>IF(P103="","",IF(P103&lt;49.01,"-49",IF(P103&lt;55.01,"-55",IF(P103&lt;61.01,"-61",IF(P103&lt;67.01,"-67",IF(P103&lt;73.01,"-73",IF(P103&lt;81.01,"-81",IF(P103&lt;89.01,"-89",IF(P103&lt;96.01,"-96",IF(P103&lt;102.01,"-102",IF(P103&gt;102.01,"+102")))))))))))</f>
        <v>-61</v>
      </c>
      <c r="N103" s="71" t="str">
        <f>IF(P103="","",IF(P103&lt;55.01,"-55",IF(P103&lt;61.01,"-61",IF(P103&lt;67.01,"-67",IF(P103&lt;73.01,"-73",IF(P103&lt;81.01,"-81",IF(P103&lt;89.01,"-89",IF(P103&lt;96.01,"-96",IF(P103&lt;102.01,"-102",IF(P103&lt;109.01,"-109",IF(P103&gt;109.01,"+109")))))))))))</f>
        <v>-61</v>
      </c>
      <c r="O103" s="71" t="str">
        <f>IF(P103="","",IF(P103&lt;55.01,"-55",IF(P103&lt;61.01,"-61",IF(P103&lt;67.01,"-67",IF(P103&lt;73.01,"-73",IF(P103&lt;81.01,"-81",IF(P103&lt;89.01,"-89",IF(P103&lt;96.01,"-96",IF(P103&lt;102.01,"-102",IF(P103&lt;109.01,"-109",IF(P103&gt;109.01,"+109")))))))))))</f>
        <v>-61</v>
      </c>
      <c r="P103" s="57">
        <v>56.7</v>
      </c>
      <c r="Q103" s="58">
        <v>18</v>
      </c>
      <c r="R103" s="59">
        <v>23</v>
      </c>
      <c r="S103" s="59">
        <v>39</v>
      </c>
      <c r="T103" s="60">
        <v>44843</v>
      </c>
      <c r="U103" s="61" t="s">
        <v>88</v>
      </c>
    </row>
    <row r="104" spans="1:21" ht="14.25" customHeight="1" x14ac:dyDescent="0.3">
      <c r="A104" s="55" t="s">
        <v>265</v>
      </c>
      <c r="B104" s="55" t="s">
        <v>266</v>
      </c>
      <c r="C104" s="70" t="str">
        <f>IF(G104&lt;1,"",IF(F104&lt;10.1,"E",IF(F104&lt;12.1,"D",IF(F104&lt;15.1,"Schüler",IF(F104&lt;17.1,"Jugend",IF(F104&lt;20.1,"Jun.",IF(F104&lt;35.1,"Sen.","M")))))))</f>
        <v>D</v>
      </c>
      <c r="D104" s="70">
        <f>IF(C104="E",1,IF(C104="D",2,IF(C104="Schüler",3,(IF(C104="Jugend",4,IF(C104="Jun.",5,IF(C104="Sen.",6,IF(C104="M",7,""))))))))</f>
        <v>2</v>
      </c>
      <c r="E104" s="22" t="s">
        <v>20</v>
      </c>
      <c r="F104" s="22">
        <f>$F$3-G104</f>
        <v>12</v>
      </c>
      <c r="G104" s="56">
        <v>2010</v>
      </c>
      <c r="H104" s="55" t="s">
        <v>244</v>
      </c>
      <c r="I104" s="71" t="str">
        <f>IF(C104="","",IF(C104="E",J104,IF(C104="D",K104,IF(C104="Schüler",L104,IF(C104="Jugend",M104,IF(C104="Jun.",N104,IF(C104="Sen.",O104,O104)))))))</f>
        <v>+55</v>
      </c>
      <c r="J104" s="71" t="str">
        <f>IF(P104="","",IF(P104&lt;25.01,"-25",IF(P104&lt;30.01,"-30",IF(P104&lt;35.01,"-35",IF(P104&lt;40.01,"-40",IF(P104&lt;45.01,"-45",IF(P104&lt;49.01,"-49",IF(P104&gt;49,"+49"))))))))</f>
        <v>+49</v>
      </c>
      <c r="K104" s="71" t="str">
        <f>IF(P104="","",IF(P104&lt;30.01,"-30",IF(P104&lt;35.01,"-35",IF(P104&lt;40.01,"-40",IF(P104&lt;45.01,"-45",IF(P104&lt;49.01,"-49",IF(P104&lt;55.01,"-55",IF(P104&gt;55,"+55"))))))))</f>
        <v>+55</v>
      </c>
      <c r="L104" s="71" t="str">
        <f>IF(P104="","",IF(P104&lt;35.01,"-35",IF(P104&lt;40.01,"-40",IF(P104&lt;45.01,"-45",IF(P104&lt;49.01,"-49",IF(P104&lt;55.01,"-55",IF(P104&lt;61.01,"-61",IF(P104&lt;67.01,"-67",IF(P104&lt;73.01,"-73",IF(P104&lt;81.01,"-81",IF(P104&gt;81.01,"+81")))))))))))</f>
        <v>-61</v>
      </c>
      <c r="M104" s="71" t="str">
        <f>IF(P104="","",IF(P104&lt;49.01,"-49",IF(P104&lt;55.01,"-55",IF(P104&lt;61.01,"-61",IF(P104&lt;67.01,"-67",IF(P104&lt;73.01,"-73",IF(P104&lt;81.01,"-81",IF(P104&lt;89.01,"-89",IF(P104&lt;96.01,"-96",IF(P104&lt;102.01,"-102",IF(P104&gt;102.01,"+102")))))))))))</f>
        <v>-61</v>
      </c>
      <c r="N104" s="71" t="str">
        <f>IF(P104="","",IF(P104&lt;55.01,"-55",IF(P104&lt;61.01,"-61",IF(P104&lt;67.01,"-67",IF(P104&lt;73.01,"-73",IF(P104&lt;81.01,"-81",IF(P104&lt;89.01,"-89",IF(P104&lt;96.01,"-96",IF(P104&lt;102.01,"-102",IF(P104&lt;109.01,"-109",IF(P104&gt;109.01,"+109")))))))))))</f>
        <v>-61</v>
      </c>
      <c r="O104" s="71" t="str">
        <f>IF(P104="","",IF(P104&lt;55.01,"-55",IF(P104&lt;61.01,"-61",IF(P104&lt;67.01,"-67",IF(P104&lt;73.01,"-73",IF(P104&lt;81.01,"-81",IF(P104&lt;89.01,"-89",IF(P104&lt;96.01,"-96",IF(P104&lt;102.01,"-102",IF(P104&lt;109.01,"-109",IF(P104&gt;109.01,"+109")))))))))))</f>
        <v>-61</v>
      </c>
      <c r="P104" s="57">
        <v>55.3</v>
      </c>
      <c r="Q104" s="58">
        <v>16</v>
      </c>
      <c r="R104" s="59">
        <v>20</v>
      </c>
      <c r="S104" s="59">
        <v>36</v>
      </c>
      <c r="T104" s="60">
        <v>44633</v>
      </c>
      <c r="U104" s="61" t="s">
        <v>114</v>
      </c>
    </row>
    <row r="105" spans="1:21" ht="14.25" customHeight="1" x14ac:dyDescent="0.3">
      <c r="A105" s="55" t="s">
        <v>98</v>
      </c>
      <c r="B105" s="55" t="s">
        <v>259</v>
      </c>
      <c r="C105" s="70" t="str">
        <f>IF(G105&lt;1,"",IF(F105&lt;10.1,"E",IF(F105&lt;12.1,"D",IF(F105&lt;15.1,"Schüler",IF(F105&lt;17.1,"Jugend",IF(F105&lt;20.1,"Jun.",IF(F105&lt;35.1,"Sen.","M")))))))</f>
        <v>D</v>
      </c>
      <c r="D105" s="70">
        <f>IF(C105="E",1,IF(C105="D",2,IF(C105="Schüler",3,(IF(C105="Jugend",4,IF(C105="Jun.",5,IF(C105="Sen.",6,IF(C105="M",7,""))))))))</f>
        <v>2</v>
      </c>
      <c r="E105" s="22" t="s">
        <v>20</v>
      </c>
      <c r="F105" s="22">
        <f>$F$3-G105</f>
        <v>12</v>
      </c>
      <c r="G105" s="56">
        <v>2010</v>
      </c>
      <c r="H105" s="55" t="s">
        <v>268</v>
      </c>
      <c r="I105" s="71" t="str">
        <f>IF(C105="","",IF(C105="E",J105,IF(C105="D",K105,IF(C105="Schüler",L105,IF(C105="Jugend",M105,IF(C105="Jun.",N105,IF(C105="Sen.",O105,O105)))))))</f>
        <v>-35</v>
      </c>
      <c r="J105" s="71" t="str">
        <f>IF(P105="","",IF(P105&lt;25.01,"-25",IF(P105&lt;30.01,"-30",IF(P105&lt;35.01,"-35",IF(P105&lt;40.01,"-40",IF(P105&lt;45.01,"-45",IF(P105&lt;49.01,"-49",IF(P105&gt;49,"+49"))))))))</f>
        <v>-35</v>
      </c>
      <c r="K105" s="71" t="str">
        <f>IF(P105="","",IF(P105&lt;30.01,"-30",IF(P105&lt;35.01,"-35",IF(P105&lt;40.01,"-40",IF(P105&lt;45.01,"-45",IF(P105&lt;49.01,"-49",IF(P105&lt;55.01,"-55",IF(P105&gt;55,"+55"))))))))</f>
        <v>-35</v>
      </c>
      <c r="L105" s="71" t="str">
        <f>IF(P105="","",IF(P105&lt;35.01,"-35",IF(P105&lt;40.01,"-40",IF(P105&lt;45.01,"-45",IF(P105&lt;49.01,"-49",IF(P105&lt;55.01,"-55",IF(P105&lt;61.01,"-61",IF(P105&lt;67.01,"-67",IF(P105&lt;73.01,"-73",IF(P105&lt;81.01,"-81",IF(P105&gt;81.01,"+81")))))))))))</f>
        <v>-35</v>
      </c>
      <c r="M105" s="71" t="str">
        <f>IF(P105="","",IF(P105&lt;49.01,"-49",IF(P105&lt;55.01,"-55",IF(P105&lt;61.01,"-61",IF(P105&lt;67.01,"-67",IF(P105&lt;73.01,"-73",IF(P105&lt;81.01,"-81",IF(P105&lt;89.01,"-89",IF(P105&lt;96.01,"-96",IF(P105&lt;102.01,"-102",IF(P105&gt;102.01,"+102")))))))))))</f>
        <v>-49</v>
      </c>
      <c r="N105" s="71" t="str">
        <f>IF(P105="","",IF(P105&lt;55.01,"-55",IF(P105&lt;61.01,"-61",IF(P105&lt;67.01,"-67",IF(P105&lt;73.01,"-73",IF(P105&lt;81.01,"-81",IF(P105&lt;89.01,"-89",IF(P105&lt;96.01,"-96",IF(P105&lt;102.01,"-102",IF(P105&lt;109.01,"-109",IF(P105&gt;109.01,"+109")))))))))))</f>
        <v>-55</v>
      </c>
      <c r="O105" s="71" t="str">
        <f>IF(P105="","",IF(P105&lt;55.01,"-55",IF(P105&lt;61.01,"-61",IF(P105&lt;67.01,"-67",IF(P105&lt;73.01,"-73",IF(P105&lt;81.01,"-81",IF(P105&lt;89.01,"-89",IF(P105&lt;96.01,"-96",IF(P105&lt;102.01,"-102",IF(P105&lt;109.01,"-109",IF(P105&gt;109.01,"+109")))))))))))</f>
        <v>-55</v>
      </c>
      <c r="P105" s="57">
        <v>32.799999999999997</v>
      </c>
      <c r="Q105" s="58">
        <v>32</v>
      </c>
      <c r="R105" s="59">
        <v>40</v>
      </c>
      <c r="S105" s="59">
        <v>72</v>
      </c>
      <c r="T105" s="60">
        <v>44843</v>
      </c>
      <c r="U105" s="61" t="s">
        <v>88</v>
      </c>
    </row>
    <row r="106" spans="1:21" ht="14.25" customHeight="1" x14ac:dyDescent="0.3">
      <c r="A106" s="55" t="s">
        <v>305</v>
      </c>
      <c r="B106" s="55" t="s">
        <v>306</v>
      </c>
      <c r="C106" s="70" t="str">
        <f>IF(G106&lt;1,"",IF(F106&lt;10.1,"E",IF(F106&lt;12.1,"D",IF(F106&lt;15.1,"Schüler",IF(F106&lt;17.1,"Jugend",IF(F106&lt;20.1,"Jun.",IF(F106&lt;35.1,"Sen.","M")))))))</f>
        <v>D</v>
      </c>
      <c r="D106" s="70">
        <f>IF(C106="E",1,IF(C106="D",2,IF(C106="Schüler",3,(IF(C106="Jugend",4,IF(C106="Jun.",5,IF(C106="Sen.",6,IF(C106="M",7,""))))))))</f>
        <v>2</v>
      </c>
      <c r="E106" s="22" t="s">
        <v>20</v>
      </c>
      <c r="F106" s="22">
        <f>$F$3-G106</f>
        <v>11</v>
      </c>
      <c r="G106" s="56">
        <v>2011</v>
      </c>
      <c r="H106" s="55" t="s">
        <v>221</v>
      </c>
      <c r="I106" s="71" t="str">
        <f>IF(C106="","",IF(C106="E",J106,IF(C106="D",K106,IF(C106="Schüler",L106,IF(C106="Jugend",M106,IF(C106="Jun.",N106,IF(C106="Sen.",O106,O106)))))))</f>
        <v>-35</v>
      </c>
      <c r="J106" s="71" t="str">
        <f>IF(P106="","",IF(P106&lt;25.01,"-25",IF(P106&lt;30.01,"-30",IF(P106&lt;35.01,"-35",IF(P106&lt;40.01,"-40",IF(P106&lt;45.01,"-45",IF(P106&lt;49.01,"-49",IF(P106&gt;49,"+49"))))))))</f>
        <v>-35</v>
      </c>
      <c r="K106" s="71" t="str">
        <f>IF(P106="","",IF(P106&lt;30.01,"-30",IF(P106&lt;35.01,"-35",IF(P106&lt;40.01,"-40",IF(P106&lt;45.01,"-45",IF(P106&lt;49.01,"-49",IF(P106&lt;55.01,"-55",IF(P106&gt;55,"+55"))))))))</f>
        <v>-35</v>
      </c>
      <c r="L106" s="71" t="str">
        <f>IF(P106="","",IF(P106&lt;35.01,"-35",IF(P106&lt;40.01,"-40",IF(P106&lt;45.01,"-45",IF(P106&lt;49.01,"-49",IF(P106&lt;55.01,"-55",IF(P106&lt;61.01,"-61",IF(P106&lt;67.01,"-67",IF(P106&lt;73.01,"-73",IF(P106&lt;81.01,"-81",IF(P106&gt;81.01,"+81")))))))))))</f>
        <v>-35</v>
      </c>
      <c r="M106" s="71" t="str">
        <f>IF(P106="","",IF(P106&lt;49.01,"-49",IF(P106&lt;55.01,"-55",IF(P106&lt;61.01,"-61",IF(P106&lt;67.01,"-67",IF(P106&lt;73.01,"-73",IF(P106&lt;81.01,"-81",IF(P106&lt;89.01,"-89",IF(P106&lt;96.01,"-96",IF(P106&lt;102.01,"-102",IF(P106&gt;102.01,"+102")))))))))))</f>
        <v>-49</v>
      </c>
      <c r="N106" s="71" t="str">
        <f>IF(P106="","",IF(P106&lt;55.01,"-55",IF(P106&lt;61.01,"-61",IF(P106&lt;67.01,"-67",IF(P106&lt;73.01,"-73",IF(P106&lt;81.01,"-81",IF(P106&lt;89.01,"-89",IF(P106&lt;96.01,"-96",IF(P106&lt;102.01,"-102",IF(P106&lt;109.01,"-109",IF(P106&gt;109.01,"+109")))))))))))</f>
        <v>-55</v>
      </c>
      <c r="O106" s="71" t="str">
        <f>IF(P106="","",IF(P106&lt;55.01,"-55",IF(P106&lt;61.01,"-61",IF(P106&lt;67.01,"-67",IF(P106&lt;73.01,"-73",IF(P106&lt;81.01,"-81",IF(P106&lt;89.01,"-89",IF(P106&lt;96.01,"-96",IF(P106&lt;102.01,"-102",IF(P106&lt;109.01,"-109",IF(P106&gt;109.01,"+109")))))))))))</f>
        <v>-55</v>
      </c>
      <c r="P106" s="57">
        <v>34.799999999999997</v>
      </c>
      <c r="Q106" s="58">
        <v>12</v>
      </c>
      <c r="R106" s="59">
        <v>15</v>
      </c>
      <c r="S106" s="59">
        <v>27</v>
      </c>
      <c r="T106" s="60">
        <v>44661</v>
      </c>
      <c r="U106" s="61" t="s">
        <v>222</v>
      </c>
    </row>
    <row r="107" spans="1:21" ht="14.25" customHeight="1" x14ac:dyDescent="0.3">
      <c r="A107" s="55" t="s">
        <v>260</v>
      </c>
      <c r="B107" s="55" t="s">
        <v>261</v>
      </c>
      <c r="C107" s="70" t="str">
        <f>IF(G107&lt;1,"",IF(F107&lt;10.1,"E",IF(F107&lt;12.1,"D",IF(F107&lt;15.1,"Schüler",IF(F107&lt;17.1,"Jugend",IF(F107&lt;20.1,"Jun.",IF(F107&lt;35.1,"Sen.","M")))))))</f>
        <v>D</v>
      </c>
      <c r="D107" s="70">
        <f>IF(C107="E",1,IF(C107="D",2,IF(C107="Schüler",3,(IF(C107="Jugend",4,IF(C107="Jun.",5,IF(C107="Sen.",6,IF(C107="M",7,""))))))))</f>
        <v>2</v>
      </c>
      <c r="E107" s="22" t="s">
        <v>20</v>
      </c>
      <c r="F107" s="22">
        <f>$F$3-G107</f>
        <v>12</v>
      </c>
      <c r="G107" s="56">
        <v>2010</v>
      </c>
      <c r="H107" s="55" t="s">
        <v>220</v>
      </c>
      <c r="I107" s="71" t="str">
        <f>IF(C107="","",IF(C107="E",J107,IF(C107="D",K107,IF(C107="Schüler",L107,IF(C107="Jugend",M107,IF(C107="Jun.",N107,IF(C107="Sen.",O107,O107)))))))</f>
        <v>-55</v>
      </c>
      <c r="J107" s="71" t="str">
        <f>IF(P107="","",IF(P107&lt;25.01,"-25",IF(P107&lt;30.01,"-30",IF(P107&lt;35.01,"-35",IF(P107&lt;40.01,"-40",IF(P107&lt;45.01,"-45",IF(P107&lt;49.01,"-49",IF(P107&gt;49,"+49"))))))))</f>
        <v>+49</v>
      </c>
      <c r="K107" s="71" t="str">
        <f>IF(P107="","",IF(P107&lt;30.01,"-30",IF(P107&lt;35.01,"-35",IF(P107&lt;40.01,"-40",IF(P107&lt;45.01,"-45",IF(P107&lt;49.01,"-49",IF(P107&lt;55.01,"-55",IF(P107&gt;55,"+55"))))))))</f>
        <v>-55</v>
      </c>
      <c r="L107" s="71" t="str">
        <f>IF(P107="","",IF(P107&lt;35.01,"-35",IF(P107&lt;40.01,"-40",IF(P107&lt;45.01,"-45",IF(P107&lt;49.01,"-49",IF(P107&lt;55.01,"-55",IF(P107&lt;61.01,"-61",IF(P107&lt;67.01,"-67",IF(P107&lt;73.01,"-73",IF(P107&lt;81.01,"-81",IF(P107&gt;81.01,"+81")))))))))))</f>
        <v>-55</v>
      </c>
      <c r="M107" s="71" t="str">
        <f>IF(P107="","",IF(P107&lt;49.01,"-49",IF(P107&lt;55.01,"-55",IF(P107&lt;61.01,"-61",IF(P107&lt;67.01,"-67",IF(P107&lt;73.01,"-73",IF(P107&lt;81.01,"-81",IF(P107&lt;89.01,"-89",IF(P107&lt;96.01,"-96",IF(P107&lt;102.01,"-102",IF(P107&gt;102.01,"+102")))))))))))</f>
        <v>-55</v>
      </c>
      <c r="N107" s="71" t="str">
        <f>IF(P107="","",IF(P107&lt;55.01,"-55",IF(P107&lt;61.01,"-61",IF(P107&lt;67.01,"-67",IF(P107&lt;73.01,"-73",IF(P107&lt;81.01,"-81",IF(P107&lt;89.01,"-89",IF(P107&lt;96.01,"-96",IF(P107&lt;102.01,"-102",IF(P107&lt;109.01,"-109",IF(P107&gt;109.01,"+109")))))))))))</f>
        <v>-55</v>
      </c>
      <c r="O107" s="71" t="str">
        <f>IF(P107="","",IF(P107&lt;55.01,"-55",IF(P107&lt;61.01,"-61",IF(P107&lt;67.01,"-67",IF(P107&lt;73.01,"-73",IF(P107&lt;81.01,"-81",IF(P107&lt;89.01,"-89",IF(P107&lt;96.01,"-96",IF(P107&lt;102.01,"-102",IF(P107&lt;109.01,"-109",IF(P107&gt;109.01,"+109")))))))))))</f>
        <v>-55</v>
      </c>
      <c r="P107" s="57">
        <v>54.4</v>
      </c>
      <c r="Q107" s="58">
        <v>42</v>
      </c>
      <c r="R107" s="59">
        <v>52</v>
      </c>
      <c r="S107" s="59">
        <v>94</v>
      </c>
      <c r="T107" s="60">
        <v>44871</v>
      </c>
      <c r="U107" s="61" t="s">
        <v>177</v>
      </c>
    </row>
    <row r="108" spans="1:21" ht="14.25" customHeight="1" x14ac:dyDescent="0.3">
      <c r="A108" s="55" t="s">
        <v>263</v>
      </c>
      <c r="B108" s="55" t="s">
        <v>264</v>
      </c>
      <c r="C108" s="70" t="str">
        <f>IF(G108&lt;1,"",IF(F108&lt;10.1,"E",IF(F108&lt;12.1,"D",IF(F108&lt;15.1,"Schüler",IF(F108&lt;17.1,"Jugend",IF(F108&lt;20.1,"Jun.",IF(F108&lt;35.1,"Sen.","M")))))))</f>
        <v>D</v>
      </c>
      <c r="D108" s="70">
        <f>IF(C108="E",1,IF(C108="D",2,IF(C108="Schüler",3,(IF(C108="Jugend",4,IF(C108="Jun.",5,IF(C108="Sen.",6,IF(C108="M",7,""))))))))</f>
        <v>2</v>
      </c>
      <c r="E108" s="22" t="s">
        <v>20</v>
      </c>
      <c r="F108" s="22">
        <f>$F$3-G108</f>
        <v>12</v>
      </c>
      <c r="G108" s="56">
        <v>2010</v>
      </c>
      <c r="H108" s="55" t="s">
        <v>268</v>
      </c>
      <c r="I108" s="71" t="str">
        <f>IF(C108="","",IF(C108="E",J108,IF(C108="D",K108,IF(C108="Schüler",L108,IF(C108="Jugend",M108,IF(C108="Jun.",N108,IF(C108="Sen.",O108,O108)))))))</f>
        <v>-55</v>
      </c>
      <c r="J108" s="71" t="str">
        <f>IF(P108="","",IF(P108&lt;25.01,"-25",IF(P108&lt;30.01,"-30",IF(P108&lt;35.01,"-35",IF(P108&lt;40.01,"-40",IF(P108&lt;45.01,"-45",IF(P108&lt;49.01,"-49",IF(P108&gt;49,"+49"))))))))</f>
        <v>+49</v>
      </c>
      <c r="K108" s="71" t="str">
        <f>IF(P108="","",IF(P108&lt;30.01,"-30",IF(P108&lt;35.01,"-35",IF(P108&lt;40.01,"-40",IF(P108&lt;45.01,"-45",IF(P108&lt;49.01,"-49",IF(P108&lt;55.01,"-55",IF(P108&gt;55,"+55"))))))))</f>
        <v>-55</v>
      </c>
      <c r="L108" s="71" t="str">
        <f>IF(P108="","",IF(P108&lt;35.01,"-35",IF(P108&lt;40.01,"-40",IF(P108&lt;45.01,"-45",IF(P108&lt;49.01,"-49",IF(P108&lt;55.01,"-55",IF(P108&lt;61.01,"-61",IF(P108&lt;67.01,"-67",IF(P108&lt;73.01,"-73",IF(P108&lt;81.01,"-81",IF(P108&gt;81.01,"+81")))))))))))</f>
        <v>-55</v>
      </c>
      <c r="M108" s="71" t="str">
        <f>IF(P108="","",IF(P108&lt;49.01,"-49",IF(P108&lt;55.01,"-55",IF(P108&lt;61.01,"-61",IF(P108&lt;67.01,"-67",IF(P108&lt;73.01,"-73",IF(P108&lt;81.01,"-81",IF(P108&lt;89.01,"-89",IF(P108&lt;96.01,"-96",IF(P108&lt;102.01,"-102",IF(P108&gt;102.01,"+102")))))))))))</f>
        <v>-55</v>
      </c>
      <c r="N108" s="71" t="str">
        <f>IF(P108="","",IF(P108&lt;55.01,"-55",IF(P108&lt;61.01,"-61",IF(P108&lt;67.01,"-67",IF(P108&lt;73.01,"-73",IF(P108&lt;81.01,"-81",IF(P108&lt;89.01,"-89",IF(P108&lt;96.01,"-96",IF(P108&lt;102.01,"-102",IF(P108&lt;109.01,"-109",IF(P108&gt;109.01,"+109")))))))))))</f>
        <v>-55</v>
      </c>
      <c r="O108" s="71" t="str">
        <f>IF(P108="","",IF(P108&lt;55.01,"-55",IF(P108&lt;61.01,"-61",IF(P108&lt;67.01,"-67",IF(P108&lt;73.01,"-73",IF(P108&lt;81.01,"-81",IF(P108&lt;89.01,"-89",IF(P108&lt;96.01,"-96",IF(P108&lt;102.01,"-102",IF(P108&lt;109.01,"-109",IF(P108&gt;109.01,"+109")))))))))))</f>
        <v>-55</v>
      </c>
      <c r="P108" s="57">
        <v>53.8</v>
      </c>
      <c r="Q108" s="58">
        <v>30</v>
      </c>
      <c r="R108" s="59">
        <v>40</v>
      </c>
      <c r="S108" s="59">
        <v>70</v>
      </c>
      <c r="T108" s="60">
        <v>44871</v>
      </c>
      <c r="U108" s="61" t="s">
        <v>114</v>
      </c>
    </row>
    <row r="109" spans="1:21" ht="14.25" customHeight="1" x14ac:dyDescent="0.3">
      <c r="A109" s="55" t="s">
        <v>270</v>
      </c>
      <c r="B109" s="55" t="s">
        <v>264</v>
      </c>
      <c r="C109" s="70" t="str">
        <f>IF(G109&lt;1,"",IF(F109&lt;10.1,"E",IF(F109&lt;12.1,"D",IF(F109&lt;15.1,"Schüler",IF(F109&lt;17.1,"Jugend",IF(F109&lt;20.1,"Jun.",IF(F109&lt;35.1,"Sen.","M")))))))</f>
        <v>Schüler</v>
      </c>
      <c r="D109" s="70">
        <f>IF(C109="E",1,IF(C109="D",2,IF(C109="Schüler",3,(IF(C109="Jugend",4,IF(C109="Jun.",5,IF(C109="Sen.",6,IF(C109="M",7,""))))))))</f>
        <v>3</v>
      </c>
      <c r="E109" s="22" t="s">
        <v>20</v>
      </c>
      <c r="F109" s="22">
        <f>$F$3-G109</f>
        <v>14</v>
      </c>
      <c r="G109" s="56">
        <v>2008</v>
      </c>
      <c r="H109" s="55" t="s">
        <v>268</v>
      </c>
      <c r="I109" s="71" t="str">
        <f>IF(C109="","",IF(C109="E",J109,IF(C109="D",K109,IF(C109="Schüler",L109,IF(C109="Jugend",M109,IF(C109="Jun.",N109,IF(C109="Sen.",O109,O109)))))))</f>
        <v>+81</v>
      </c>
      <c r="J109" s="71" t="str">
        <f>IF(P109="","",IF(P109&lt;25.01,"-25",IF(P109&lt;30.01,"-30",IF(P109&lt;35.01,"-35",IF(P109&lt;40.01,"-40",IF(P109&lt;45.01,"-45",IF(P109&lt;49.01,"-49",IF(P109&gt;49,"+49"))))))))</f>
        <v>+49</v>
      </c>
      <c r="K109" s="71" t="str">
        <f>IF(P109="","",IF(P109&lt;30.01,"-30",IF(P109&lt;35.01,"-35",IF(P109&lt;40.01,"-40",IF(P109&lt;45.01,"-45",IF(P109&lt;49.01,"-49",IF(P109&lt;55.01,"-55",IF(P109&gt;55,"+55"))))))))</f>
        <v>+55</v>
      </c>
      <c r="L109" s="71" t="str">
        <f>IF(P109="","",IF(P109&lt;35.01,"-35",IF(P109&lt;40.01,"-40",IF(P109&lt;45.01,"-45",IF(P109&lt;49.01,"-49",IF(P109&lt;55.01,"-55",IF(P109&lt;61.01,"-61",IF(P109&lt;67.01,"-67",IF(P109&lt;73.01,"-73",IF(P109&lt;81.01,"-81",IF(P109&gt;81.01,"+81")))))))))))</f>
        <v>+81</v>
      </c>
      <c r="M109" s="71" t="str">
        <f>IF(P109="","",IF(P109&lt;49.01,"-49",IF(P109&lt;55.01,"-55",IF(P109&lt;61.01,"-61",IF(P109&lt;67.01,"-67",IF(P109&lt;73.01,"-73",IF(P109&lt;81.01,"-81",IF(P109&lt;89.01,"-89",IF(P109&lt;96.01,"-96",IF(P109&lt;102.01,"-102",IF(P109&gt;102.01,"+102")))))))))))</f>
        <v>-89</v>
      </c>
      <c r="N109" s="71" t="str">
        <f>IF(P109="","",IF(P109&lt;55.01,"-55",IF(P109&lt;61.01,"-61",IF(P109&lt;67.01,"-67",IF(P109&lt;73.01,"-73",IF(P109&lt;81.01,"-81",IF(P109&lt;89.01,"-89",IF(P109&lt;96.01,"-96",IF(P109&lt;102.01,"-102",IF(P109&lt;109.01,"-109",IF(P109&gt;109.01,"+109")))))))))))</f>
        <v>-89</v>
      </c>
      <c r="O109" s="71" t="str">
        <f>IF(P109="","",IF(P109&lt;55.01,"-55",IF(P109&lt;61.01,"-61",IF(P109&lt;67.01,"-67",IF(P109&lt;73.01,"-73",IF(P109&lt;81.01,"-81",IF(P109&lt;89.01,"-89",IF(P109&lt;96.01,"-96",IF(P109&lt;102.01,"-102",IF(P109&lt;109.01,"-109",IF(P109&gt;109.01,"+109")))))))))))</f>
        <v>-89</v>
      </c>
      <c r="P109" s="57">
        <v>81.8</v>
      </c>
      <c r="Q109" s="58">
        <v>63</v>
      </c>
      <c r="R109" s="59">
        <v>82</v>
      </c>
      <c r="S109" s="59">
        <v>145</v>
      </c>
      <c r="T109" s="60">
        <v>44814</v>
      </c>
      <c r="U109" s="61" t="s">
        <v>88</v>
      </c>
    </row>
    <row r="110" spans="1:21" ht="14.25" customHeight="1" x14ac:dyDescent="0.3">
      <c r="A110" s="55" t="s">
        <v>271</v>
      </c>
      <c r="B110" s="55" t="s">
        <v>272</v>
      </c>
      <c r="C110" s="70" t="str">
        <f>IF(G110&lt;1,"",IF(F110&lt;10.1,"E",IF(F110&lt;12.1,"D",IF(F110&lt;15.1,"Schüler",IF(F110&lt;17.1,"Jugend",IF(F110&lt;20.1,"Jun.",IF(F110&lt;35.1,"Sen.","M")))))))</f>
        <v>Schüler</v>
      </c>
      <c r="D110" s="70">
        <f>IF(C110="E",1,IF(C110="D",2,IF(C110="Schüler",3,(IF(C110="Jugend",4,IF(C110="Jun.",5,IF(C110="Sen.",6,IF(C110="M",7,""))))))))</f>
        <v>3</v>
      </c>
      <c r="E110" s="22" t="s">
        <v>20</v>
      </c>
      <c r="F110" s="22">
        <f>$F$3-G110</f>
        <v>14</v>
      </c>
      <c r="G110" s="56">
        <v>2008</v>
      </c>
      <c r="H110" s="55" t="s">
        <v>245</v>
      </c>
      <c r="I110" s="71" t="str">
        <f>IF(C110="","",IF(C110="E",J110,IF(C110="D",K110,IF(C110="Schüler",L110,IF(C110="Jugend",M110,IF(C110="Jun.",N110,IF(C110="Sen.",O110,O110)))))))</f>
        <v>+81</v>
      </c>
      <c r="J110" s="71" t="str">
        <f>IF(P110="","",IF(P110&lt;25.01,"-25",IF(P110&lt;30.01,"-30",IF(P110&lt;35.01,"-35",IF(P110&lt;40.01,"-40",IF(P110&lt;45.01,"-45",IF(P110&lt;49.01,"-49",IF(P110&gt;49,"+49"))))))))</f>
        <v>+49</v>
      </c>
      <c r="K110" s="71" t="str">
        <f>IF(P110="","",IF(P110&lt;30.01,"-30",IF(P110&lt;35.01,"-35",IF(P110&lt;40.01,"-40",IF(P110&lt;45.01,"-45",IF(P110&lt;49.01,"-49",IF(P110&lt;55.01,"-55",IF(P110&gt;55,"+55"))))))))</f>
        <v>+55</v>
      </c>
      <c r="L110" s="71" t="str">
        <f>IF(P110="","",IF(P110&lt;35.01,"-35",IF(P110&lt;40.01,"-40",IF(P110&lt;45.01,"-45",IF(P110&lt;49.01,"-49",IF(P110&lt;55.01,"-55",IF(P110&lt;61.01,"-61",IF(P110&lt;67.01,"-67",IF(P110&lt;73.01,"-73",IF(P110&lt;81.01,"-81",IF(P110&gt;81.01,"+81")))))))))))</f>
        <v>+81</v>
      </c>
      <c r="M110" s="71" t="str">
        <f>IF(P110="","",IF(P110&lt;49.01,"-49",IF(P110&lt;55.01,"-55",IF(P110&lt;61.01,"-61",IF(P110&lt;67.01,"-67",IF(P110&lt;73.01,"-73",IF(P110&lt;81.01,"-81",IF(P110&lt;89.01,"-89",IF(P110&lt;96.01,"-96",IF(P110&lt;102.01,"-102",IF(P110&gt;102.01,"+102")))))))))))</f>
        <v>-96</v>
      </c>
      <c r="N110" s="71" t="str">
        <f>IF(P110="","",IF(P110&lt;55.01,"-55",IF(P110&lt;61.01,"-61",IF(P110&lt;67.01,"-67",IF(P110&lt;73.01,"-73",IF(P110&lt;81.01,"-81",IF(P110&lt;89.01,"-89",IF(P110&lt;96.01,"-96",IF(P110&lt;102.01,"-102",IF(P110&lt;109.01,"-109",IF(P110&gt;109.01,"+109")))))))))))</f>
        <v>-96</v>
      </c>
      <c r="O110" s="71" t="str">
        <f>IF(P110="","",IF(P110&lt;55.01,"-55",IF(P110&lt;61.01,"-61",IF(P110&lt;67.01,"-67",IF(P110&lt;73.01,"-73",IF(P110&lt;81.01,"-81",IF(P110&lt;89.01,"-89",IF(P110&lt;96.01,"-96",IF(P110&lt;102.01,"-102",IF(P110&lt;109.01,"-109",IF(P110&gt;109.01,"+109")))))))))))</f>
        <v>-96</v>
      </c>
      <c r="P110" s="57">
        <v>94.5</v>
      </c>
      <c r="Q110" s="58">
        <v>54</v>
      </c>
      <c r="R110" s="59">
        <v>65</v>
      </c>
      <c r="S110" s="59">
        <v>119</v>
      </c>
      <c r="T110" s="60">
        <v>44871</v>
      </c>
      <c r="U110" s="61" t="s">
        <v>177</v>
      </c>
    </row>
    <row r="111" spans="1:21" ht="14.25" customHeight="1" x14ac:dyDescent="0.3">
      <c r="A111" s="55" t="s">
        <v>281</v>
      </c>
      <c r="B111" s="55" t="s">
        <v>282</v>
      </c>
      <c r="C111" s="70" t="str">
        <f>IF(G111&lt;1,"",IF(F111&lt;10.1,"E",IF(F111&lt;12.1,"D",IF(F111&lt;15.1,"Schüler",IF(F111&lt;17.1,"Jugend",IF(F111&lt;20.1,"Jun.",IF(F111&lt;35.1,"Sen.","M")))))))</f>
        <v>Schüler</v>
      </c>
      <c r="D111" s="70">
        <f>IF(C111="E",1,IF(C111="D",2,IF(C111="Schüler",3,(IF(C111="Jugend",4,IF(C111="Jun.",5,IF(C111="Sen.",6,IF(C111="M",7,""))))))))</f>
        <v>3</v>
      </c>
      <c r="E111" s="22" t="s">
        <v>20</v>
      </c>
      <c r="F111" s="22">
        <f>$F$3-G111</f>
        <v>13</v>
      </c>
      <c r="G111" s="56">
        <v>2009</v>
      </c>
      <c r="H111" s="55" t="s">
        <v>221</v>
      </c>
      <c r="I111" s="71" t="str">
        <f>IF(C111="","",IF(C111="E",J111,IF(C111="D",K111,IF(C111="Schüler",L111,IF(C111="Jugend",M111,IF(C111="Jun.",N111,IF(C111="Sen.",O111,O111)))))))</f>
        <v>+81</v>
      </c>
      <c r="J111" s="71" t="str">
        <f>IF(P111="","",IF(P111&lt;25.01,"-25",IF(P111&lt;30.01,"-30",IF(P111&lt;35.01,"-35",IF(P111&lt;40.01,"-40",IF(P111&lt;45.01,"-45",IF(P111&lt;49.01,"-49",IF(P111&gt;49,"+49"))))))))</f>
        <v>+49</v>
      </c>
      <c r="K111" s="71" t="str">
        <f>IF(P111="","",IF(P111&lt;30.01,"-30",IF(P111&lt;35.01,"-35",IF(P111&lt;40.01,"-40",IF(P111&lt;45.01,"-45",IF(P111&lt;49.01,"-49",IF(P111&lt;55.01,"-55",IF(P111&gt;55,"+55"))))))))</f>
        <v>+55</v>
      </c>
      <c r="L111" s="71" t="str">
        <f>IF(P111="","",IF(P111&lt;35.01,"-35",IF(P111&lt;40.01,"-40",IF(P111&lt;45.01,"-45",IF(P111&lt;49.01,"-49",IF(P111&lt;55.01,"-55",IF(P111&lt;61.01,"-61",IF(P111&lt;67.01,"-67",IF(P111&lt;73.01,"-73",IF(P111&lt;81.01,"-81",IF(P111&gt;81.01,"+81")))))))))))</f>
        <v>+81</v>
      </c>
      <c r="M111" s="71" t="str">
        <f>IF(P111="","",IF(P111&lt;49.01,"-49",IF(P111&lt;55.01,"-55",IF(P111&lt;61.01,"-61",IF(P111&lt;67.01,"-67",IF(P111&lt;73.01,"-73",IF(P111&lt;81.01,"-81",IF(P111&lt;89.01,"-89",IF(P111&lt;96.01,"-96",IF(P111&lt;102.01,"-102",IF(P111&gt;102.01,"+102")))))))))))</f>
        <v>-89</v>
      </c>
      <c r="N111" s="71" t="str">
        <f>IF(P111="","",IF(P111&lt;55.01,"-55",IF(P111&lt;61.01,"-61",IF(P111&lt;67.01,"-67",IF(P111&lt;73.01,"-73",IF(P111&lt;81.01,"-81",IF(P111&lt;89.01,"-89",IF(P111&lt;96.01,"-96",IF(P111&lt;102.01,"-102",IF(P111&lt;109.01,"-109",IF(P111&gt;109.01,"+109")))))))))))</f>
        <v>-89</v>
      </c>
      <c r="O111" s="71" t="str">
        <f>IF(P111="","",IF(P111&lt;55.01,"-55",IF(P111&lt;61.01,"-61",IF(P111&lt;67.01,"-67",IF(P111&lt;73.01,"-73",IF(P111&lt;81.01,"-81",IF(P111&lt;89.01,"-89",IF(P111&lt;96.01,"-96",IF(P111&lt;102.01,"-102",IF(P111&lt;109.01,"-109",IF(P111&gt;109.01,"+109")))))))))))</f>
        <v>-89</v>
      </c>
      <c r="P111" s="57">
        <v>82.4</v>
      </c>
      <c r="Q111" s="58">
        <v>45</v>
      </c>
      <c r="R111" s="59">
        <v>55</v>
      </c>
      <c r="S111" s="59">
        <v>100</v>
      </c>
      <c r="T111" s="60">
        <v>44723</v>
      </c>
      <c r="U111" s="61" t="s">
        <v>156</v>
      </c>
    </row>
    <row r="112" spans="1:21" ht="14.25" customHeight="1" x14ac:dyDescent="0.3">
      <c r="A112" s="55" t="s">
        <v>330</v>
      </c>
      <c r="B112" s="55" t="s">
        <v>331</v>
      </c>
      <c r="C112" s="70" t="str">
        <f>IF(G112&lt;1,"",IF(F112&lt;10.1,"E",IF(F112&lt;12.1,"D",IF(F112&lt;15.1,"Schüler",IF(F112&lt;17.1,"Jugend",IF(F112&lt;20.1,"Jun.",IF(F112&lt;35.1,"Sen.","M")))))))</f>
        <v>Schüler</v>
      </c>
      <c r="D112" s="70">
        <f>IF(C112="E",1,IF(C112="D",2,IF(C112="Schüler",3,(IF(C112="Jugend",4,IF(C112="Jun.",5,IF(C112="Sen.",6,IF(C112="M",7,""))))))))</f>
        <v>3</v>
      </c>
      <c r="E112" s="22" t="s">
        <v>20</v>
      </c>
      <c r="F112" s="22">
        <f>$F$3-G112</f>
        <v>13</v>
      </c>
      <c r="G112" s="56">
        <v>2009</v>
      </c>
      <c r="H112" s="55" t="s">
        <v>186</v>
      </c>
      <c r="I112" s="71" t="str">
        <f>IF(C112="","",IF(C112="E",J112,IF(C112="D",K112,IF(C112="Schüler",L112,IF(C112="Jugend",M112,IF(C112="Jun.",N112,IF(C112="Sen.",O112,O112)))))))</f>
        <v>+81</v>
      </c>
      <c r="J112" s="71" t="str">
        <f>IF(P112="","",IF(P112&lt;25.01,"-25",IF(P112&lt;30.01,"-30",IF(P112&lt;35.01,"-35",IF(P112&lt;40.01,"-40",IF(P112&lt;45.01,"-45",IF(P112&lt;49.01,"-49",IF(P112&gt;49,"+49"))))))))</f>
        <v>+49</v>
      </c>
      <c r="K112" s="71" t="str">
        <f>IF(P112="","",IF(P112&lt;30.01,"-30",IF(P112&lt;35.01,"-35",IF(P112&lt;40.01,"-40",IF(P112&lt;45.01,"-45",IF(P112&lt;49.01,"-49",IF(P112&lt;55.01,"-55",IF(P112&gt;55,"+55"))))))))</f>
        <v>+55</v>
      </c>
      <c r="L112" s="71" t="str">
        <f>IF(P112="","",IF(P112&lt;35.01,"-35",IF(P112&lt;40.01,"-40",IF(P112&lt;45.01,"-45",IF(P112&lt;49.01,"-49",IF(P112&lt;55.01,"-55",IF(P112&lt;61.01,"-61",IF(P112&lt;67.01,"-67",IF(P112&lt;73.01,"-73",IF(P112&lt;81.01,"-81",IF(P112&gt;81.01,"+81")))))))))))</f>
        <v>+81</v>
      </c>
      <c r="M112" s="71" t="str">
        <f>IF(P112="","",IF(P112&lt;49.01,"-49",IF(P112&lt;55.01,"-55",IF(P112&lt;61.01,"-61",IF(P112&lt;67.01,"-67",IF(P112&lt;73.01,"-73",IF(P112&lt;81.01,"-81",IF(P112&lt;89.01,"-89",IF(P112&lt;96.01,"-96",IF(P112&lt;102.01,"-102",IF(P112&gt;102.01,"+102")))))))))))</f>
        <v>-89</v>
      </c>
      <c r="N112" s="71" t="str">
        <f>IF(P112="","",IF(P112&lt;55.01,"-55",IF(P112&lt;61.01,"-61",IF(P112&lt;67.01,"-67",IF(P112&lt;73.01,"-73",IF(P112&lt;81.01,"-81",IF(P112&lt;89.01,"-89",IF(P112&lt;96.01,"-96",IF(P112&lt;102.01,"-102",IF(P112&lt;109.01,"-109",IF(P112&gt;109.01,"+109")))))))))))</f>
        <v>-89</v>
      </c>
      <c r="O112" s="71" t="str">
        <f>IF(P112="","",IF(P112&lt;55.01,"-55",IF(P112&lt;61.01,"-61",IF(P112&lt;67.01,"-67",IF(P112&lt;73.01,"-73",IF(P112&lt;81.01,"-81",IF(P112&lt;89.01,"-89",IF(P112&lt;96.01,"-96",IF(P112&lt;102.01,"-102",IF(P112&lt;109.01,"-109",IF(P112&gt;109.01,"+109")))))))))))</f>
        <v>-89</v>
      </c>
      <c r="P112" s="57">
        <v>84.3</v>
      </c>
      <c r="Q112" s="58">
        <v>41</v>
      </c>
      <c r="R112" s="59">
        <v>47</v>
      </c>
      <c r="S112" s="59">
        <v>88</v>
      </c>
      <c r="T112" s="60">
        <v>44871</v>
      </c>
      <c r="U112" s="61" t="s">
        <v>177</v>
      </c>
    </row>
    <row r="113" spans="1:21" ht="14.25" customHeight="1" x14ac:dyDescent="0.3">
      <c r="A113" s="55" t="s">
        <v>330</v>
      </c>
      <c r="B113" s="55" t="s">
        <v>331</v>
      </c>
      <c r="C113" s="70" t="str">
        <f>IF(G113&lt;1,"",IF(F113&lt;10.1,"E",IF(F113&lt;12.1,"D",IF(F113&lt;15.1,"Schüler",IF(F113&lt;17.1,"Jugend",IF(F113&lt;20.1,"Jun.",IF(F113&lt;35.1,"Sen.","M")))))))</f>
        <v>Schüler</v>
      </c>
      <c r="D113" s="70">
        <f>IF(C113="E",1,IF(C113="D",2,IF(C113="Schüler",3,(IF(C113="Jugend",4,IF(C113="Jun.",5,IF(C113="Sen.",6,IF(C113="M",7,""))))))))</f>
        <v>3</v>
      </c>
      <c r="E113" s="22" t="s">
        <v>20</v>
      </c>
      <c r="F113" s="22">
        <f>$F$3-G113</f>
        <v>13</v>
      </c>
      <c r="G113" s="56">
        <v>2009</v>
      </c>
      <c r="H113" s="55" t="s">
        <v>186</v>
      </c>
      <c r="I113" s="71" t="str">
        <f>IF(C113="","",IF(C113="E",J113,IF(C113="D",K113,IF(C113="Schüler",L113,IF(C113="Jugend",M113,IF(C113="Jun.",N113,IF(C113="Sen.",O113,O113)))))))</f>
        <v>+81</v>
      </c>
      <c r="J113" s="71" t="str">
        <f>IF(P113="","",IF(P113&lt;25.01,"-25",IF(P113&lt;30.01,"-30",IF(P113&lt;35.01,"-35",IF(P113&lt;40.01,"-40",IF(P113&lt;45.01,"-45",IF(P113&lt;49.01,"-49",IF(P113&gt;49,"+49"))))))))</f>
        <v>+49</v>
      </c>
      <c r="K113" s="71" t="str">
        <f>IF(P113="","",IF(P113&lt;30.01,"-30",IF(P113&lt;35.01,"-35",IF(P113&lt;40.01,"-40",IF(P113&lt;45.01,"-45",IF(P113&lt;49.01,"-49",IF(P113&lt;55.01,"-55",IF(P113&gt;55,"+55"))))))))</f>
        <v>+55</v>
      </c>
      <c r="L113" s="71" t="str">
        <f>IF(P113="","",IF(P113&lt;35.01,"-35",IF(P113&lt;40.01,"-40",IF(P113&lt;45.01,"-45",IF(P113&lt;49.01,"-49",IF(P113&lt;55.01,"-55",IF(P113&lt;61.01,"-61",IF(P113&lt;67.01,"-67",IF(P113&lt;73.01,"-73",IF(P113&lt;81.01,"-81",IF(P113&gt;81.01,"+81")))))))))))</f>
        <v>+81</v>
      </c>
      <c r="M113" s="71" t="str">
        <f>IF(P113="","",IF(P113&lt;49.01,"-49",IF(P113&lt;55.01,"-55",IF(P113&lt;61.01,"-61",IF(P113&lt;67.01,"-67",IF(P113&lt;73.01,"-73",IF(P113&lt;81.01,"-81",IF(P113&lt;89.01,"-89",IF(P113&lt;96.01,"-96",IF(P113&lt;102.01,"-102",IF(P113&gt;102.01,"+102")))))))))))</f>
        <v>-89</v>
      </c>
      <c r="N113" s="71" t="str">
        <f>IF(P113="","",IF(P113&lt;55.01,"-55",IF(P113&lt;61.01,"-61",IF(P113&lt;67.01,"-67",IF(P113&lt;73.01,"-73",IF(P113&lt;81.01,"-81",IF(P113&lt;89.01,"-89",IF(P113&lt;96.01,"-96",IF(P113&lt;102.01,"-102",IF(P113&lt;109.01,"-109",IF(P113&gt;109.01,"+109")))))))))))</f>
        <v>-89</v>
      </c>
      <c r="O113" s="71" t="str">
        <f>IF(P113="","",IF(P113&lt;55.01,"-55",IF(P113&lt;61.01,"-61",IF(P113&lt;67.01,"-67",IF(P113&lt;73.01,"-73",IF(P113&lt;81.01,"-81",IF(P113&lt;89.01,"-89",IF(P113&lt;96.01,"-96",IF(P113&lt;102.01,"-102",IF(P113&lt;109.01,"-109",IF(P113&gt;109.01,"+109")))))))))))</f>
        <v>-89</v>
      </c>
      <c r="P113" s="57">
        <v>82.8</v>
      </c>
      <c r="Q113" s="58">
        <v>33</v>
      </c>
      <c r="R113" s="59">
        <v>41</v>
      </c>
      <c r="S113" s="59">
        <v>74</v>
      </c>
      <c r="T113" s="60">
        <v>44814</v>
      </c>
      <c r="U113" s="61" t="s">
        <v>88</v>
      </c>
    </row>
    <row r="114" spans="1:21" ht="14.25" customHeight="1" x14ac:dyDescent="0.3">
      <c r="A114" s="55" t="s">
        <v>319</v>
      </c>
      <c r="B114" s="55" t="s">
        <v>126</v>
      </c>
      <c r="C114" s="70" t="str">
        <f>IF(G114&lt;1,"",IF(F114&lt;10.1,"E",IF(F114&lt;12.1,"D",IF(F114&lt;15.1,"Schüler",IF(F114&lt;17.1,"Jugend",IF(F114&lt;20.1,"Jun.",IF(F114&lt;35.1,"Sen.","M")))))))</f>
        <v>Schüler</v>
      </c>
      <c r="D114" s="70">
        <f>IF(C114="E",1,IF(C114="D",2,IF(C114="Schüler",3,(IF(C114="Jugend",4,IF(C114="Jun.",5,IF(C114="Sen.",6,IF(C114="M",7,""))))))))</f>
        <v>3</v>
      </c>
      <c r="E114" s="22" t="s">
        <v>20</v>
      </c>
      <c r="F114" s="22">
        <f>$F$3-G114</f>
        <v>15</v>
      </c>
      <c r="G114" s="56">
        <v>2007</v>
      </c>
      <c r="H114" s="55" t="s">
        <v>65</v>
      </c>
      <c r="I114" s="71" t="str">
        <f>IF(C114="","",IF(C114="E",J114,IF(C114="D",K114,IF(C114="Schüler",L114,IF(C114="Jugend",M114,IF(C114="Jun.",N114,IF(C114="Sen.",O114,O114)))))))</f>
        <v>+81</v>
      </c>
      <c r="J114" s="71" t="str">
        <f>IF(P114="","",IF(P114&lt;25.01,"-25",IF(P114&lt;30.01,"-30",IF(P114&lt;35.01,"-35",IF(P114&lt;40.01,"-40",IF(P114&lt;45.01,"-45",IF(P114&lt;49.01,"-49",IF(P114&gt;49,"+49"))))))))</f>
        <v>+49</v>
      </c>
      <c r="K114" s="71" t="str">
        <f>IF(P114="","",IF(P114&lt;30.01,"-30",IF(P114&lt;35.01,"-35",IF(P114&lt;40.01,"-40",IF(P114&lt;45.01,"-45",IF(P114&lt;49.01,"-49",IF(P114&lt;55.01,"-55",IF(P114&gt;55,"+55"))))))))</f>
        <v>+55</v>
      </c>
      <c r="L114" s="71" t="str">
        <f>IF(P114="","",IF(P114&lt;35.01,"-35",IF(P114&lt;40.01,"-40",IF(P114&lt;45.01,"-45",IF(P114&lt;49.01,"-49",IF(P114&lt;55.01,"-55",IF(P114&lt;61.01,"-61",IF(P114&lt;67.01,"-67",IF(P114&lt;73.01,"-73",IF(P114&lt;81.01,"-81",IF(P114&gt;81.01,"+81")))))))))))</f>
        <v>+81</v>
      </c>
      <c r="M114" s="71" t="str">
        <f>IF(P114="","",IF(P114&lt;49.01,"-49",IF(P114&lt;55.01,"-55",IF(P114&lt;61.01,"-61",IF(P114&lt;67.01,"-67",IF(P114&lt;73.01,"-73",IF(P114&lt;81.01,"-81",IF(P114&lt;89.01,"-89",IF(P114&lt;96.01,"-96",IF(P114&lt;102.01,"-102",IF(P114&gt;102.01,"+102")))))))))))</f>
        <v>+102</v>
      </c>
      <c r="N114" s="71" t="str">
        <f>IF(P114="","",IF(P114&lt;55.01,"-55",IF(P114&lt;61.01,"-61",IF(P114&lt;67.01,"-67",IF(P114&lt;73.01,"-73",IF(P114&lt;81.01,"-81",IF(P114&lt;89.01,"-89",IF(P114&lt;96.01,"-96",IF(P114&lt;102.01,"-102",IF(P114&lt;109.01,"-109",IF(P114&gt;109.01,"+109")))))))))))</f>
        <v>-109</v>
      </c>
      <c r="O114" s="71" t="str">
        <f>IF(P114="","",IF(P114&lt;55.01,"-55",IF(P114&lt;61.01,"-61",IF(P114&lt;67.01,"-67",IF(P114&lt;73.01,"-73",IF(P114&lt;81.01,"-81",IF(P114&lt;89.01,"-89",IF(P114&lt;96.01,"-96",IF(P114&lt;102.01,"-102",IF(P114&lt;109.01,"-109",IF(P114&gt;109.01,"+109")))))))))))</f>
        <v>-109</v>
      </c>
      <c r="P114" s="57">
        <v>104.8</v>
      </c>
      <c r="Q114" s="58">
        <v>25</v>
      </c>
      <c r="R114" s="59">
        <v>31</v>
      </c>
      <c r="S114" s="59">
        <v>56</v>
      </c>
      <c r="T114" s="60">
        <v>44723</v>
      </c>
      <c r="U114" s="61" t="s">
        <v>156</v>
      </c>
    </row>
    <row r="115" spans="1:21" ht="14.25" customHeight="1" x14ac:dyDescent="0.3">
      <c r="A115" s="55" t="s">
        <v>277</v>
      </c>
      <c r="B115" s="55" t="s">
        <v>278</v>
      </c>
      <c r="C115" s="70" t="str">
        <f>IF(G115&lt;1,"",IF(F115&lt;10.1,"E",IF(F115&lt;12.1,"D",IF(F115&lt;15.1,"Schüler",IF(F115&lt;17.1,"Jugend",IF(F115&lt;20.1,"Jun.",IF(F115&lt;35.1,"Sen.","M")))))))</f>
        <v>Schüler</v>
      </c>
      <c r="D115" s="70">
        <f>IF(C115="E",1,IF(C115="D",2,IF(C115="Schüler",3,(IF(C115="Jugend",4,IF(C115="Jun.",5,IF(C115="Sen.",6,IF(C115="M",7,""))))))))</f>
        <v>3</v>
      </c>
      <c r="E115" s="22" t="s">
        <v>20</v>
      </c>
      <c r="F115" s="22">
        <f>$F$3-G115</f>
        <v>13</v>
      </c>
      <c r="G115" s="56">
        <v>2009</v>
      </c>
      <c r="H115" s="55" t="s">
        <v>244</v>
      </c>
      <c r="I115" s="71" t="str">
        <f>IF(C115="","",IF(C115="E",J115,IF(C115="D",K115,IF(C115="Schüler",L115,IF(C115="Jugend",M115,IF(C115="Jun.",N115,IF(C115="Sen.",O115,O115)))))))</f>
        <v>-45</v>
      </c>
      <c r="J115" s="71" t="str">
        <f>IF(P115="","",IF(P115&lt;25.01,"-25",IF(P115&lt;30.01,"-30",IF(P115&lt;35.01,"-35",IF(P115&lt;40.01,"-40",IF(P115&lt;45.01,"-45",IF(P115&lt;49.01,"-49",IF(P115&gt;49,"+49"))))))))</f>
        <v>-45</v>
      </c>
      <c r="K115" s="71" t="str">
        <f>IF(P115="","",IF(P115&lt;30.01,"-30",IF(P115&lt;35.01,"-35",IF(P115&lt;40.01,"-40",IF(P115&lt;45.01,"-45",IF(P115&lt;49.01,"-49",IF(P115&lt;55.01,"-55",IF(P115&gt;55,"+55"))))))))</f>
        <v>-45</v>
      </c>
      <c r="L115" s="71" t="str">
        <f>IF(P115="","",IF(P115&lt;35.01,"-35",IF(P115&lt;40.01,"-40",IF(P115&lt;45.01,"-45",IF(P115&lt;49.01,"-49",IF(P115&lt;55.01,"-55",IF(P115&lt;61.01,"-61",IF(P115&lt;67.01,"-67",IF(P115&lt;73.01,"-73",IF(P115&lt;81.01,"-81",IF(P115&gt;81.01,"+81")))))))))))</f>
        <v>-45</v>
      </c>
      <c r="M115" s="71" t="str">
        <f>IF(P115="","",IF(P115&lt;49.01,"-49",IF(P115&lt;55.01,"-55",IF(P115&lt;61.01,"-61",IF(P115&lt;67.01,"-67",IF(P115&lt;73.01,"-73",IF(P115&lt;81.01,"-81",IF(P115&lt;89.01,"-89",IF(P115&lt;96.01,"-96",IF(P115&lt;102.01,"-102",IF(P115&gt;102.01,"+102")))))))))))</f>
        <v>-49</v>
      </c>
      <c r="N115" s="71" t="str">
        <f>IF(P115="","",IF(P115&lt;55.01,"-55",IF(P115&lt;61.01,"-61",IF(P115&lt;67.01,"-67",IF(P115&lt;73.01,"-73",IF(P115&lt;81.01,"-81",IF(P115&lt;89.01,"-89",IF(P115&lt;96.01,"-96",IF(P115&lt;102.01,"-102",IF(P115&lt;109.01,"-109",IF(P115&gt;109.01,"+109")))))))))))</f>
        <v>-55</v>
      </c>
      <c r="O115" s="71" t="str">
        <f>IF(P115="","",IF(P115&lt;55.01,"-55",IF(P115&lt;61.01,"-61",IF(P115&lt;67.01,"-67",IF(P115&lt;73.01,"-73",IF(P115&lt;81.01,"-81",IF(P115&lt;89.01,"-89",IF(P115&lt;96.01,"-96",IF(P115&lt;102.01,"-102",IF(P115&lt;109.01,"-109",IF(P115&gt;109.01,"+109")))))))))))</f>
        <v>-55</v>
      </c>
      <c r="P115" s="57">
        <v>43</v>
      </c>
      <c r="Q115" s="58">
        <v>18</v>
      </c>
      <c r="R115" s="59">
        <v>25</v>
      </c>
      <c r="S115" s="59">
        <v>43</v>
      </c>
      <c r="T115" s="60">
        <v>44633</v>
      </c>
      <c r="U115" s="61" t="s">
        <v>114</v>
      </c>
    </row>
    <row r="116" spans="1:21" ht="14.25" customHeight="1" x14ac:dyDescent="0.3">
      <c r="A116" s="55" t="s">
        <v>197</v>
      </c>
      <c r="B116" s="55" t="s">
        <v>198</v>
      </c>
      <c r="C116" s="70" t="str">
        <f>IF(G116&lt;1,"",IF(F116&lt;10.1,"E",IF(F116&lt;12.1,"D",IF(F116&lt;15.1,"Schüler",IF(F116&lt;17.1,"Jugend",IF(F116&lt;20.1,"Jun.",IF(F116&lt;35.1,"Sen.","M")))))))</f>
        <v>Schüler</v>
      </c>
      <c r="D116" s="70">
        <f>IF(C116="E",1,IF(C116="D",2,IF(C116="Schüler",3,(IF(C116="Jugend",4,IF(C116="Jun.",5,IF(C116="Sen.",6,IF(C116="M",7,""))))))))</f>
        <v>3</v>
      </c>
      <c r="E116" s="22" t="s">
        <v>20</v>
      </c>
      <c r="F116" s="22">
        <f>$F$3-G116</f>
        <v>15</v>
      </c>
      <c r="G116" s="56">
        <v>2007</v>
      </c>
      <c r="H116" s="55" t="s">
        <v>245</v>
      </c>
      <c r="I116" s="71" t="str">
        <f>IF(C116="","",IF(C116="E",J116,IF(C116="D",K116,IF(C116="Schüler",L116,IF(C116="Jugend",M116,IF(C116="Jun.",N116,IF(C116="Sen.",O116,O116)))))))</f>
        <v>-55</v>
      </c>
      <c r="J116" s="71" t="str">
        <f>IF(P116="","",IF(P116&lt;25.01,"-25",IF(P116&lt;30.01,"-30",IF(P116&lt;35.01,"-35",IF(P116&lt;40.01,"-40",IF(P116&lt;45.01,"-45",IF(P116&lt;49.01,"-49",IF(P116&gt;49,"+49"))))))))</f>
        <v>+49</v>
      </c>
      <c r="K116" s="71" t="str">
        <f>IF(P116="","",IF(P116&lt;30.01,"-30",IF(P116&lt;35.01,"-35",IF(P116&lt;40.01,"-40",IF(P116&lt;45.01,"-45",IF(P116&lt;49.01,"-49",IF(P116&lt;55.01,"-55",IF(P116&gt;55,"+55"))))))))</f>
        <v>-55</v>
      </c>
      <c r="L116" s="71" t="str">
        <f>IF(P116="","",IF(P116&lt;35.01,"-35",IF(P116&lt;40.01,"-40",IF(P116&lt;45.01,"-45",IF(P116&lt;49.01,"-49",IF(P116&lt;55.01,"-55",IF(P116&lt;61.01,"-61",IF(P116&lt;67.01,"-67",IF(P116&lt;73.01,"-73",IF(P116&lt;81.01,"-81",IF(P116&gt;81.01,"+81")))))))))))</f>
        <v>-55</v>
      </c>
      <c r="M116" s="71" t="str">
        <f>IF(P116="","",IF(P116&lt;49.01,"-49",IF(P116&lt;55.01,"-55",IF(P116&lt;61.01,"-61",IF(P116&lt;67.01,"-67",IF(P116&lt;73.01,"-73",IF(P116&lt;81.01,"-81",IF(P116&lt;89.01,"-89",IF(P116&lt;96.01,"-96",IF(P116&lt;102.01,"-102",IF(P116&gt;102.01,"+102")))))))))))</f>
        <v>-55</v>
      </c>
      <c r="N116" s="71" t="str">
        <f>IF(P116="","",IF(P116&lt;55.01,"-55",IF(P116&lt;61.01,"-61",IF(P116&lt;67.01,"-67",IF(P116&lt;73.01,"-73",IF(P116&lt;81.01,"-81",IF(P116&lt;89.01,"-89",IF(P116&lt;96.01,"-96",IF(P116&lt;102.01,"-102",IF(P116&lt;109.01,"-109",IF(P116&gt;109.01,"+109")))))))))))</f>
        <v>-55</v>
      </c>
      <c r="O116" s="71" t="str">
        <f>IF(P116="","",IF(P116&lt;55.01,"-55",IF(P116&lt;61.01,"-61",IF(P116&lt;67.01,"-67",IF(P116&lt;73.01,"-73",IF(P116&lt;81.01,"-81",IF(P116&lt;89.01,"-89",IF(P116&lt;96.01,"-96",IF(P116&lt;102.01,"-102",IF(P116&lt;109.01,"-109",IF(P116&gt;109.01,"+109")))))))))))</f>
        <v>-55</v>
      </c>
      <c r="P116" s="57">
        <v>50</v>
      </c>
      <c r="Q116" s="58">
        <v>43</v>
      </c>
      <c r="R116" s="59">
        <v>52</v>
      </c>
      <c r="S116" s="59">
        <v>95</v>
      </c>
      <c r="T116" s="60">
        <v>44871</v>
      </c>
      <c r="U116" s="61" t="s">
        <v>177</v>
      </c>
    </row>
    <row r="117" spans="1:21" ht="14.25" customHeight="1" x14ac:dyDescent="0.3">
      <c r="A117" s="55" t="s">
        <v>283</v>
      </c>
      <c r="B117" s="55" t="s">
        <v>206</v>
      </c>
      <c r="C117" s="70" t="str">
        <f>IF(G117&lt;1,"",IF(F117&lt;10.1,"E",IF(F117&lt;12.1,"D",IF(F117&lt;15.1,"Schüler",IF(F117&lt;17.1,"Jugend",IF(F117&lt;20.1,"Jun.",IF(F117&lt;35.1,"Sen.","M")))))))</f>
        <v>Schüler</v>
      </c>
      <c r="D117" s="70">
        <f>IF(C117="E",1,IF(C117="D",2,IF(C117="Schüler",3,(IF(C117="Jugend",4,IF(C117="Jun.",5,IF(C117="Sen.",6,IF(C117="M",7,""))))))))</f>
        <v>3</v>
      </c>
      <c r="E117" s="22" t="s">
        <v>20</v>
      </c>
      <c r="F117" s="22">
        <f>$F$3-G117</f>
        <v>13</v>
      </c>
      <c r="G117" s="56">
        <v>2009</v>
      </c>
      <c r="H117" s="55" t="s">
        <v>268</v>
      </c>
      <c r="I117" s="71" t="str">
        <f>IF(C117="","",IF(C117="E",J117,IF(C117="D",K117,IF(C117="Schüler",L117,IF(C117="Jugend",M117,IF(C117="Jun.",N117,IF(C117="Sen.",O117,O117)))))))</f>
        <v>-55</v>
      </c>
      <c r="J117" s="71" t="str">
        <f>IF(P117="","",IF(P117&lt;25.01,"-25",IF(P117&lt;30.01,"-30",IF(P117&lt;35.01,"-35",IF(P117&lt;40.01,"-40",IF(P117&lt;45.01,"-45",IF(P117&lt;49.01,"-49",IF(P117&gt;49,"+49"))))))))</f>
        <v>+49</v>
      </c>
      <c r="K117" s="71" t="str">
        <f>IF(P117="","",IF(P117&lt;30.01,"-30",IF(P117&lt;35.01,"-35",IF(P117&lt;40.01,"-40",IF(P117&lt;45.01,"-45",IF(P117&lt;49.01,"-49",IF(P117&lt;55.01,"-55",IF(P117&gt;55,"+55"))))))))</f>
        <v>-55</v>
      </c>
      <c r="L117" s="71" t="str">
        <f>IF(P117="","",IF(P117&lt;35.01,"-35",IF(P117&lt;40.01,"-40",IF(P117&lt;45.01,"-45",IF(P117&lt;49.01,"-49",IF(P117&lt;55.01,"-55",IF(P117&lt;61.01,"-61",IF(P117&lt;67.01,"-67",IF(P117&lt;73.01,"-73",IF(P117&lt;81.01,"-81",IF(P117&gt;81.01,"+81")))))))))))</f>
        <v>-55</v>
      </c>
      <c r="M117" s="71" t="str">
        <f>IF(P117="","",IF(P117&lt;49.01,"-49",IF(P117&lt;55.01,"-55",IF(P117&lt;61.01,"-61",IF(P117&lt;67.01,"-67",IF(P117&lt;73.01,"-73",IF(P117&lt;81.01,"-81",IF(P117&lt;89.01,"-89",IF(P117&lt;96.01,"-96",IF(P117&lt;102.01,"-102",IF(P117&gt;102.01,"+102")))))))))))</f>
        <v>-55</v>
      </c>
      <c r="N117" s="71" t="str">
        <f>IF(P117="","",IF(P117&lt;55.01,"-55",IF(P117&lt;61.01,"-61",IF(P117&lt;67.01,"-67",IF(P117&lt;73.01,"-73",IF(P117&lt;81.01,"-81",IF(P117&lt;89.01,"-89",IF(P117&lt;96.01,"-96",IF(P117&lt;102.01,"-102",IF(P117&lt;109.01,"-109",IF(P117&gt;109.01,"+109")))))))))))</f>
        <v>-55</v>
      </c>
      <c r="O117" s="71" t="str">
        <f>IF(P117="","",IF(P117&lt;55.01,"-55",IF(P117&lt;61.01,"-61",IF(P117&lt;67.01,"-67",IF(P117&lt;73.01,"-73",IF(P117&lt;81.01,"-81",IF(P117&lt;89.01,"-89",IF(P117&lt;96.01,"-96",IF(P117&lt;102.01,"-102",IF(P117&lt;109.01,"-109",IF(P117&gt;109.01,"+109")))))))))))</f>
        <v>-55</v>
      </c>
      <c r="P117" s="57">
        <v>54.8</v>
      </c>
      <c r="Q117" s="58">
        <v>36</v>
      </c>
      <c r="R117" s="59">
        <v>48</v>
      </c>
      <c r="S117" s="59">
        <v>84</v>
      </c>
      <c r="T117" s="60">
        <v>44871</v>
      </c>
      <c r="U117" s="61" t="s">
        <v>114</v>
      </c>
    </row>
    <row r="118" spans="1:21" ht="14.25" customHeight="1" x14ac:dyDescent="0.3">
      <c r="A118" s="55" t="s">
        <v>305</v>
      </c>
      <c r="B118" s="55" t="s">
        <v>307</v>
      </c>
      <c r="C118" s="70" t="str">
        <f>IF(G118&lt;1,"",IF(F118&lt;10.1,"E",IF(F118&lt;12.1,"D",IF(F118&lt;15.1,"Schüler",IF(F118&lt;17.1,"Jugend",IF(F118&lt;20.1,"Jun.",IF(F118&lt;35.1,"Sen.","M")))))))</f>
        <v>Schüler</v>
      </c>
      <c r="D118" s="70">
        <f>IF(C118="E",1,IF(C118="D",2,IF(C118="Schüler",3,(IF(C118="Jugend",4,IF(C118="Jun.",5,IF(C118="Sen.",6,IF(C118="M",7,""))))))))</f>
        <v>3</v>
      </c>
      <c r="E118" s="22" t="s">
        <v>20</v>
      </c>
      <c r="F118" s="22">
        <f>$F$3-G118</f>
        <v>13</v>
      </c>
      <c r="G118" s="56">
        <v>2009</v>
      </c>
      <c r="H118" s="55" t="s">
        <v>221</v>
      </c>
      <c r="I118" s="71" t="str">
        <f>IF(C118="","",IF(C118="E",J118,IF(C118="D",K118,IF(C118="Schüler",L118,IF(C118="Jugend",M118,IF(C118="Jun.",N118,IF(C118="Sen.",O118,O118)))))))</f>
        <v>-55</v>
      </c>
      <c r="J118" s="71" t="str">
        <f>IF(P118="","",IF(P118&lt;25.01,"-25",IF(P118&lt;30.01,"-30",IF(P118&lt;35.01,"-35",IF(P118&lt;40.01,"-40",IF(P118&lt;45.01,"-45",IF(P118&lt;49.01,"-49",IF(P118&gt;49,"+49"))))))))</f>
        <v>+49</v>
      </c>
      <c r="K118" s="71" t="str">
        <f>IF(P118="","",IF(P118&lt;30.01,"-30",IF(P118&lt;35.01,"-35",IF(P118&lt;40.01,"-40",IF(P118&lt;45.01,"-45",IF(P118&lt;49.01,"-49",IF(P118&lt;55.01,"-55",IF(P118&gt;55,"+55"))))))))</f>
        <v>-55</v>
      </c>
      <c r="L118" s="71" t="str">
        <f>IF(P118="","",IF(P118&lt;35.01,"-35",IF(P118&lt;40.01,"-40",IF(P118&lt;45.01,"-45",IF(P118&lt;49.01,"-49",IF(P118&lt;55.01,"-55",IF(P118&lt;61.01,"-61",IF(P118&lt;67.01,"-67",IF(P118&lt;73.01,"-73",IF(P118&lt;81.01,"-81",IF(P118&gt;81.01,"+81")))))))))))</f>
        <v>-55</v>
      </c>
      <c r="M118" s="71" t="str">
        <f>IF(P118="","",IF(P118&lt;49.01,"-49",IF(P118&lt;55.01,"-55",IF(P118&lt;61.01,"-61",IF(P118&lt;67.01,"-67",IF(P118&lt;73.01,"-73",IF(P118&lt;81.01,"-81",IF(P118&lt;89.01,"-89",IF(P118&lt;96.01,"-96",IF(P118&lt;102.01,"-102",IF(P118&gt;102.01,"+102")))))))))))</f>
        <v>-55</v>
      </c>
      <c r="N118" s="71" t="str">
        <f>IF(P118="","",IF(P118&lt;55.01,"-55",IF(P118&lt;61.01,"-61",IF(P118&lt;67.01,"-67",IF(P118&lt;73.01,"-73",IF(P118&lt;81.01,"-81",IF(P118&lt;89.01,"-89",IF(P118&lt;96.01,"-96",IF(P118&lt;102.01,"-102",IF(P118&lt;109.01,"-109",IF(P118&gt;109.01,"+109")))))))))))</f>
        <v>-55</v>
      </c>
      <c r="O118" s="71" t="str">
        <f>IF(P118="","",IF(P118&lt;55.01,"-55",IF(P118&lt;61.01,"-61",IF(P118&lt;67.01,"-67",IF(P118&lt;73.01,"-73",IF(P118&lt;81.01,"-81",IF(P118&lt;89.01,"-89",IF(P118&lt;96.01,"-96",IF(P118&lt;102.01,"-102",IF(P118&lt;109.01,"-109",IF(P118&gt;109.01,"+109")))))))))))</f>
        <v>-55</v>
      </c>
      <c r="P118" s="57">
        <v>54.8</v>
      </c>
      <c r="Q118" s="58">
        <v>27</v>
      </c>
      <c r="R118" s="59">
        <v>36</v>
      </c>
      <c r="S118" s="59">
        <v>63</v>
      </c>
      <c r="T118" s="60">
        <v>44871</v>
      </c>
      <c r="U118" s="61" t="s">
        <v>114</v>
      </c>
    </row>
    <row r="119" spans="1:21" ht="14.25" customHeight="1" x14ac:dyDescent="0.3">
      <c r="A119" s="55" t="s">
        <v>269</v>
      </c>
      <c r="B119" s="55" t="s">
        <v>206</v>
      </c>
      <c r="C119" s="70" t="str">
        <f>IF(G119&lt;1,"",IF(F119&lt;10.1,"E",IF(F119&lt;12.1,"D",IF(F119&lt;15.1,"Schüler",IF(F119&lt;17.1,"Jugend",IF(F119&lt;20.1,"Jun.",IF(F119&lt;35.1,"Sen.","M")))))))</f>
        <v>Schüler</v>
      </c>
      <c r="D119" s="70">
        <f>IF(C119="E",1,IF(C119="D",2,IF(C119="Schüler",3,(IF(C119="Jugend",4,IF(C119="Jun.",5,IF(C119="Sen.",6,IF(C119="M",7,""))))))))</f>
        <v>3</v>
      </c>
      <c r="E119" s="22" t="s">
        <v>20</v>
      </c>
      <c r="F119" s="22">
        <f>$F$3-G119</f>
        <v>15</v>
      </c>
      <c r="G119" s="56">
        <v>2007</v>
      </c>
      <c r="H119" s="55" t="s">
        <v>245</v>
      </c>
      <c r="I119" s="71" t="str">
        <f>IF(C119="","",IF(C119="E",J119,IF(C119="D",K119,IF(C119="Schüler",L119,IF(C119="Jugend",M119,IF(C119="Jun.",N119,IF(C119="Sen.",O119,O119)))))))</f>
        <v>-61</v>
      </c>
      <c r="J119" s="71" t="str">
        <f>IF(P119="","",IF(P119&lt;25.01,"-25",IF(P119&lt;30.01,"-30",IF(P119&lt;35.01,"-35",IF(P119&lt;40.01,"-40",IF(P119&lt;45.01,"-45",IF(P119&lt;49.01,"-49",IF(P119&gt;49,"+49"))))))))</f>
        <v>+49</v>
      </c>
      <c r="K119" s="71" t="str">
        <f>IF(P119="","",IF(P119&lt;30.01,"-30",IF(P119&lt;35.01,"-35",IF(P119&lt;40.01,"-40",IF(P119&lt;45.01,"-45",IF(P119&lt;49.01,"-49",IF(P119&lt;55.01,"-55",IF(P119&gt;55,"+55"))))))))</f>
        <v>+55</v>
      </c>
      <c r="L119" s="71" t="str">
        <f>IF(P119="","",IF(P119&lt;35.01,"-35",IF(P119&lt;40.01,"-40",IF(P119&lt;45.01,"-45",IF(P119&lt;49.01,"-49",IF(P119&lt;55.01,"-55",IF(P119&lt;61.01,"-61",IF(P119&lt;67.01,"-67",IF(P119&lt;73.01,"-73",IF(P119&lt;81.01,"-81",IF(P119&gt;81.01,"+81")))))))))))</f>
        <v>-61</v>
      </c>
      <c r="M119" s="71" t="str">
        <f>IF(P119="","",IF(P119&lt;49.01,"-49",IF(P119&lt;55.01,"-55",IF(P119&lt;61.01,"-61",IF(P119&lt;67.01,"-67",IF(P119&lt;73.01,"-73",IF(P119&lt;81.01,"-81",IF(P119&lt;89.01,"-89",IF(P119&lt;96.01,"-96",IF(P119&lt;102.01,"-102",IF(P119&gt;102.01,"+102")))))))))))</f>
        <v>-61</v>
      </c>
      <c r="N119" s="71" t="str">
        <f>IF(P119="","",IF(P119&lt;55.01,"-55",IF(P119&lt;61.01,"-61",IF(P119&lt;67.01,"-67",IF(P119&lt;73.01,"-73",IF(P119&lt;81.01,"-81",IF(P119&lt;89.01,"-89",IF(P119&lt;96.01,"-96",IF(P119&lt;102.01,"-102",IF(P119&lt;109.01,"-109",IF(P119&gt;109.01,"+109")))))))))))</f>
        <v>-61</v>
      </c>
      <c r="O119" s="71" t="str">
        <f>IF(P119="","",IF(P119&lt;55.01,"-55",IF(P119&lt;61.01,"-61",IF(P119&lt;67.01,"-67",IF(P119&lt;73.01,"-73",IF(P119&lt;81.01,"-81",IF(P119&lt;89.01,"-89",IF(P119&lt;96.01,"-96",IF(P119&lt;102.01,"-102",IF(P119&lt;109.01,"-109",IF(P119&gt;109.01,"+109")))))))))))</f>
        <v>-61</v>
      </c>
      <c r="P119" s="57">
        <v>59.6</v>
      </c>
      <c r="Q119" s="58">
        <v>51</v>
      </c>
      <c r="R119" s="59">
        <v>60</v>
      </c>
      <c r="S119" s="59">
        <v>111</v>
      </c>
      <c r="T119" s="60">
        <v>44871</v>
      </c>
      <c r="U119" s="61" t="s">
        <v>177</v>
      </c>
    </row>
    <row r="120" spans="1:21" ht="14.25" customHeight="1" x14ac:dyDescent="0.3">
      <c r="A120" s="55" t="s">
        <v>161</v>
      </c>
      <c r="B120" s="55" t="s">
        <v>162</v>
      </c>
      <c r="C120" s="70" t="str">
        <f>IF(G120&lt;1,"",IF(F120&lt;10.1,"E",IF(F120&lt;12.1,"D",IF(F120&lt;15.1,"Schüler",IF(F120&lt;17.1,"Jugend",IF(F120&lt;20.1,"Jun.",IF(F120&lt;35.1,"Sen.","M")))))))</f>
        <v>Schüler</v>
      </c>
      <c r="D120" s="70">
        <f>IF(C120="E",1,IF(C120="D",2,IF(C120="Schüler",3,(IF(C120="Jugend",4,IF(C120="Jun.",5,IF(C120="Sen.",6,IF(C120="M",7,""))))))))</f>
        <v>3</v>
      </c>
      <c r="E120" s="22" t="s">
        <v>20</v>
      </c>
      <c r="F120" s="22">
        <f>$F$3-G120</f>
        <v>15</v>
      </c>
      <c r="G120" s="56">
        <v>2007</v>
      </c>
      <c r="H120" s="55" t="s">
        <v>155</v>
      </c>
      <c r="I120" s="71" t="str">
        <f>IF(C120="","",IF(C120="E",J120,IF(C120="D",K120,IF(C120="Schüler",L120,IF(C120="Jugend",M120,IF(C120="Jun.",N120,IF(C120="Sen.",O120,O120)))))))</f>
        <v>-61</v>
      </c>
      <c r="J120" s="71" t="str">
        <f>IF(P120="","",IF(P120&lt;25.01,"-25",IF(P120&lt;30.01,"-30",IF(P120&lt;35.01,"-35",IF(P120&lt;40.01,"-40",IF(P120&lt;45.01,"-45",IF(P120&lt;49.01,"-49",IF(P120&gt;49,"+49"))))))))</f>
        <v>+49</v>
      </c>
      <c r="K120" s="71" t="str">
        <f>IF(P120="","",IF(P120&lt;30.01,"-30",IF(P120&lt;35.01,"-35",IF(P120&lt;40.01,"-40",IF(P120&lt;45.01,"-45",IF(P120&lt;49.01,"-49",IF(P120&lt;55.01,"-55",IF(P120&gt;55,"+55"))))))))</f>
        <v>+55</v>
      </c>
      <c r="L120" s="71" t="str">
        <f>IF(P120="","",IF(P120&lt;35.01,"-35",IF(P120&lt;40.01,"-40",IF(P120&lt;45.01,"-45",IF(P120&lt;49.01,"-49",IF(P120&lt;55.01,"-55",IF(P120&lt;61.01,"-61",IF(P120&lt;67.01,"-67",IF(P120&lt;73.01,"-73",IF(P120&lt;81.01,"-81",IF(P120&gt;81.01,"+81")))))))))))</f>
        <v>-61</v>
      </c>
      <c r="M120" s="71" t="str">
        <f>IF(P120="","",IF(P120&lt;49.01,"-49",IF(P120&lt;55.01,"-55",IF(P120&lt;61.01,"-61",IF(P120&lt;67.01,"-67",IF(P120&lt;73.01,"-73",IF(P120&lt;81.01,"-81",IF(P120&lt;89.01,"-89",IF(P120&lt;96.01,"-96",IF(P120&lt;102.01,"-102",IF(P120&gt;102.01,"+102")))))))))))</f>
        <v>-61</v>
      </c>
      <c r="N120" s="71" t="str">
        <f>IF(P120="","",IF(P120&lt;55.01,"-55",IF(P120&lt;61.01,"-61",IF(P120&lt;67.01,"-67",IF(P120&lt;73.01,"-73",IF(P120&lt;81.01,"-81",IF(P120&lt;89.01,"-89",IF(P120&lt;96.01,"-96",IF(P120&lt;102.01,"-102",IF(P120&lt;109.01,"-109",IF(P120&gt;109.01,"+109")))))))))))</f>
        <v>-61</v>
      </c>
      <c r="O120" s="71" t="str">
        <f>IF(P120="","",IF(P120&lt;55.01,"-55",IF(P120&lt;61.01,"-61",IF(P120&lt;67.01,"-67",IF(P120&lt;73.01,"-73",IF(P120&lt;81.01,"-81",IF(P120&lt;89.01,"-89",IF(P120&lt;96.01,"-96",IF(P120&lt;102.01,"-102",IF(P120&lt;109.01,"-109",IF(P120&gt;109.01,"+109")))))))))))</f>
        <v>-61</v>
      </c>
      <c r="P120" s="57">
        <v>60.5</v>
      </c>
      <c r="Q120" s="58">
        <v>50</v>
      </c>
      <c r="R120" s="59">
        <v>60</v>
      </c>
      <c r="S120" s="59">
        <v>110</v>
      </c>
      <c r="T120" s="60">
        <v>44604</v>
      </c>
      <c r="U120" s="61" t="s">
        <v>156</v>
      </c>
    </row>
    <row r="121" spans="1:21" ht="14.25" customHeight="1" x14ac:dyDescent="0.3">
      <c r="A121" s="55" t="s">
        <v>308</v>
      </c>
      <c r="B121" s="55" t="s">
        <v>278</v>
      </c>
      <c r="C121" s="70" t="str">
        <f>IF(G121&lt;1,"",IF(F121&lt;10.1,"E",IF(F121&lt;12.1,"D",IF(F121&lt;15.1,"Schüler",IF(F121&lt;17.1,"Jugend",IF(F121&lt;20.1,"Jun.",IF(F121&lt;35.1,"Sen.","M")))))))</f>
        <v>Schüler</v>
      </c>
      <c r="D121" s="70">
        <f>IF(C121="E",1,IF(C121="D",2,IF(C121="Schüler",3,(IF(C121="Jugend",4,IF(C121="Jun.",5,IF(C121="Sen.",6,IF(C121="M",7,""))))))))</f>
        <v>3</v>
      </c>
      <c r="E121" s="22" t="s">
        <v>20</v>
      </c>
      <c r="F121" s="22">
        <f>$F$3-G121</f>
        <v>13</v>
      </c>
      <c r="G121" s="56">
        <v>2009</v>
      </c>
      <c r="H121" s="55" t="s">
        <v>221</v>
      </c>
      <c r="I121" s="71" t="str">
        <f>IF(C121="","",IF(C121="E",J121,IF(C121="D",K121,IF(C121="Schüler",L121,IF(C121="Jugend",M121,IF(C121="Jun.",N121,IF(C121="Sen.",O121,O121)))))))</f>
        <v>-61</v>
      </c>
      <c r="J121" s="71" t="str">
        <f>IF(P121="","",IF(P121&lt;25.01,"-25",IF(P121&lt;30.01,"-30",IF(P121&lt;35.01,"-35",IF(P121&lt;40.01,"-40",IF(P121&lt;45.01,"-45",IF(P121&lt;49.01,"-49",IF(P121&gt;49,"+49"))))))))</f>
        <v>+49</v>
      </c>
      <c r="K121" s="71" t="str">
        <f>IF(P121="","",IF(P121&lt;30.01,"-30",IF(P121&lt;35.01,"-35",IF(P121&lt;40.01,"-40",IF(P121&lt;45.01,"-45",IF(P121&lt;49.01,"-49",IF(P121&lt;55.01,"-55",IF(P121&gt;55,"+55"))))))))</f>
        <v>+55</v>
      </c>
      <c r="L121" s="71" t="str">
        <f>IF(P121="","",IF(P121&lt;35.01,"-35",IF(P121&lt;40.01,"-40",IF(P121&lt;45.01,"-45",IF(P121&lt;49.01,"-49",IF(P121&lt;55.01,"-55",IF(P121&lt;61.01,"-61",IF(P121&lt;67.01,"-67",IF(P121&lt;73.01,"-73",IF(P121&lt;81.01,"-81",IF(P121&gt;81.01,"+81")))))))))))</f>
        <v>-61</v>
      </c>
      <c r="M121" s="71" t="str">
        <f>IF(P121="","",IF(P121&lt;49.01,"-49",IF(P121&lt;55.01,"-55",IF(P121&lt;61.01,"-61",IF(P121&lt;67.01,"-67",IF(P121&lt;73.01,"-73",IF(P121&lt;81.01,"-81",IF(P121&lt;89.01,"-89",IF(P121&lt;96.01,"-96",IF(P121&lt;102.01,"-102",IF(P121&gt;102.01,"+102")))))))))))</f>
        <v>-61</v>
      </c>
      <c r="N121" s="71" t="str">
        <f>IF(P121="","",IF(P121&lt;55.01,"-55",IF(P121&lt;61.01,"-61",IF(P121&lt;67.01,"-67",IF(P121&lt;73.01,"-73",IF(P121&lt;81.01,"-81",IF(P121&lt;89.01,"-89",IF(P121&lt;96.01,"-96",IF(P121&lt;102.01,"-102",IF(P121&lt;109.01,"-109",IF(P121&gt;109.01,"+109")))))))))))</f>
        <v>-61</v>
      </c>
      <c r="O121" s="71" t="str">
        <f>IF(P121="","",IF(P121&lt;55.01,"-55",IF(P121&lt;61.01,"-61",IF(P121&lt;67.01,"-67",IF(P121&lt;73.01,"-73",IF(P121&lt;81.01,"-81",IF(P121&lt;89.01,"-89",IF(P121&lt;96.01,"-96",IF(P121&lt;102.01,"-102",IF(P121&lt;109.01,"-109",IF(P121&gt;109.01,"+109")))))))))))</f>
        <v>-61</v>
      </c>
      <c r="P121" s="57">
        <v>56.2</v>
      </c>
      <c r="Q121" s="58">
        <v>21</v>
      </c>
      <c r="R121" s="59">
        <v>30</v>
      </c>
      <c r="S121" s="59">
        <v>51</v>
      </c>
      <c r="T121" s="60">
        <v>44843</v>
      </c>
      <c r="U121" s="61" t="s">
        <v>156</v>
      </c>
    </row>
    <row r="122" spans="1:21" ht="14.25" customHeight="1" x14ac:dyDescent="0.3">
      <c r="A122" s="55" t="s">
        <v>161</v>
      </c>
      <c r="B122" s="55" t="s">
        <v>162</v>
      </c>
      <c r="C122" s="70" t="str">
        <f>IF(G122&lt;1,"",IF(F122&lt;10.1,"E",IF(F122&lt;12.1,"D",IF(F122&lt;15.1,"Schüler",IF(F122&lt;17.1,"Jugend",IF(F122&lt;20.1,"Jun.",IF(F122&lt;35.1,"Sen.","M")))))))</f>
        <v>Schüler</v>
      </c>
      <c r="D122" s="70">
        <f>IF(C122="E",1,IF(C122="D",2,IF(C122="Schüler",3,(IF(C122="Jugend",4,IF(C122="Jun.",5,IF(C122="Sen.",6,IF(C122="M",7,""))))))))</f>
        <v>3</v>
      </c>
      <c r="E122" s="22" t="s">
        <v>20</v>
      </c>
      <c r="F122" s="22">
        <f>$F$3-G122</f>
        <v>15</v>
      </c>
      <c r="G122" s="56">
        <v>2007</v>
      </c>
      <c r="H122" s="55" t="s">
        <v>220</v>
      </c>
      <c r="I122" s="71" t="str">
        <f>IF(C122="","",IF(C122="E",J122,IF(C122="D",K122,IF(C122="Schüler",L122,IF(C122="Jugend",M122,IF(C122="Jun.",N122,IF(C122="Sen.",O122,O122)))))))</f>
        <v>-67</v>
      </c>
      <c r="J122" s="71" t="str">
        <f>IF(P122="","",IF(P122&lt;25.01,"-25",IF(P122&lt;30.01,"-30",IF(P122&lt;35.01,"-35",IF(P122&lt;40.01,"-40",IF(P122&lt;45.01,"-45",IF(P122&lt;49.01,"-49",IF(P122&gt;49,"+49"))))))))</f>
        <v>+49</v>
      </c>
      <c r="K122" s="71" t="str">
        <f>IF(P122="","",IF(P122&lt;30.01,"-30",IF(P122&lt;35.01,"-35",IF(P122&lt;40.01,"-40",IF(P122&lt;45.01,"-45",IF(P122&lt;49.01,"-49",IF(P122&lt;55.01,"-55",IF(P122&gt;55,"+55"))))))))</f>
        <v>+55</v>
      </c>
      <c r="L122" s="71" t="str">
        <f>IF(P122="","",IF(P122&lt;35.01,"-35",IF(P122&lt;40.01,"-40",IF(P122&lt;45.01,"-45",IF(P122&lt;49.01,"-49",IF(P122&lt;55.01,"-55",IF(P122&lt;61.01,"-61",IF(P122&lt;67.01,"-67",IF(P122&lt;73.01,"-73",IF(P122&lt;81.01,"-81",IF(P122&gt;81.01,"+81")))))))))))</f>
        <v>-67</v>
      </c>
      <c r="M122" s="71" t="str">
        <f>IF(P122="","",IF(P122&lt;49.01,"-49",IF(P122&lt;55.01,"-55",IF(P122&lt;61.01,"-61",IF(P122&lt;67.01,"-67",IF(P122&lt;73.01,"-73",IF(P122&lt;81.01,"-81",IF(P122&lt;89.01,"-89",IF(P122&lt;96.01,"-96",IF(P122&lt;102.01,"-102",IF(P122&gt;102.01,"+102")))))))))))</f>
        <v>-67</v>
      </c>
      <c r="N122" s="71" t="str">
        <f>IF(P122="","",IF(P122&lt;55.01,"-55",IF(P122&lt;61.01,"-61",IF(P122&lt;67.01,"-67",IF(P122&lt;73.01,"-73",IF(P122&lt;81.01,"-81",IF(P122&lt;89.01,"-89",IF(P122&lt;96.01,"-96",IF(P122&lt;102.01,"-102",IF(P122&lt;109.01,"-109",IF(P122&gt;109.01,"+109")))))))))))</f>
        <v>-67</v>
      </c>
      <c r="O122" s="71" t="str">
        <f>IF(P122="","",IF(P122&lt;55.01,"-55",IF(P122&lt;61.01,"-61",IF(P122&lt;67.01,"-67",IF(P122&lt;73.01,"-73",IF(P122&lt;81.01,"-81",IF(P122&lt;89.01,"-89",IF(P122&lt;96.01,"-96",IF(P122&lt;102.01,"-102",IF(P122&lt;109.01,"-109",IF(P122&gt;109.01,"+109")))))))))))</f>
        <v>-67</v>
      </c>
      <c r="P122" s="57">
        <v>66.099999999999994</v>
      </c>
      <c r="Q122" s="58">
        <v>66</v>
      </c>
      <c r="R122" s="59">
        <v>76</v>
      </c>
      <c r="S122" s="59">
        <v>142</v>
      </c>
      <c r="T122" s="60">
        <v>44743</v>
      </c>
      <c r="U122" s="61" t="s">
        <v>352</v>
      </c>
    </row>
    <row r="123" spans="1:21" ht="14.25" customHeight="1" x14ac:dyDescent="0.3">
      <c r="A123" s="55" t="s">
        <v>205</v>
      </c>
      <c r="B123" s="55" t="s">
        <v>276</v>
      </c>
      <c r="C123" s="70" t="str">
        <f>IF(G123&lt;1,"",IF(F123&lt;10.1,"E",IF(F123&lt;12.1,"D",IF(F123&lt;15.1,"Schüler",IF(F123&lt;17.1,"Jugend",IF(F123&lt;20.1,"Jun.",IF(F123&lt;35.1,"Sen.","M")))))))</f>
        <v>Schüler</v>
      </c>
      <c r="D123" s="70">
        <f>IF(C123="E",1,IF(C123="D",2,IF(C123="Schüler",3,(IF(C123="Jugend",4,IF(C123="Jun.",5,IF(C123="Sen.",6,IF(C123="M",7,""))))))))</f>
        <v>3</v>
      </c>
      <c r="E123" s="22" t="s">
        <v>20</v>
      </c>
      <c r="F123" s="22">
        <f>$F$3-G123</f>
        <v>13</v>
      </c>
      <c r="G123" s="56">
        <v>2009</v>
      </c>
      <c r="H123" s="55" t="s">
        <v>244</v>
      </c>
      <c r="I123" s="71" t="str">
        <f>IF(C123="","",IF(C123="E",J123,IF(C123="D",K123,IF(C123="Schüler",L123,IF(C123="Jugend",M123,IF(C123="Jun.",N123,IF(C123="Sen.",O123,O123)))))))</f>
        <v>-67</v>
      </c>
      <c r="J123" s="71" t="str">
        <f>IF(P123="","",IF(P123&lt;25.01,"-25",IF(P123&lt;30.01,"-30",IF(P123&lt;35.01,"-35",IF(P123&lt;40.01,"-40",IF(P123&lt;45.01,"-45",IF(P123&lt;49.01,"-49",IF(P123&gt;49,"+49"))))))))</f>
        <v>+49</v>
      </c>
      <c r="K123" s="71" t="str">
        <f>IF(P123="","",IF(P123&lt;30.01,"-30",IF(P123&lt;35.01,"-35",IF(P123&lt;40.01,"-40",IF(P123&lt;45.01,"-45",IF(P123&lt;49.01,"-49",IF(P123&lt;55.01,"-55",IF(P123&gt;55,"+55"))))))))</f>
        <v>+55</v>
      </c>
      <c r="L123" s="71" t="str">
        <f>IF(P123="","",IF(P123&lt;35.01,"-35",IF(P123&lt;40.01,"-40",IF(P123&lt;45.01,"-45",IF(P123&lt;49.01,"-49",IF(P123&lt;55.01,"-55",IF(P123&lt;61.01,"-61",IF(P123&lt;67.01,"-67",IF(P123&lt;73.01,"-73",IF(P123&lt;81.01,"-81",IF(P123&gt;81.01,"+81")))))))))))</f>
        <v>-67</v>
      </c>
      <c r="M123" s="71" t="str">
        <f>IF(P123="","",IF(P123&lt;49.01,"-49",IF(P123&lt;55.01,"-55",IF(P123&lt;61.01,"-61",IF(P123&lt;67.01,"-67",IF(P123&lt;73.01,"-73",IF(P123&lt;81.01,"-81",IF(P123&lt;89.01,"-89",IF(P123&lt;96.01,"-96",IF(P123&lt;102.01,"-102",IF(P123&gt;102.01,"+102")))))))))))</f>
        <v>-67</v>
      </c>
      <c r="N123" s="71" t="str">
        <f>IF(P123="","",IF(P123&lt;55.01,"-55",IF(P123&lt;61.01,"-61",IF(P123&lt;67.01,"-67",IF(P123&lt;73.01,"-73",IF(P123&lt;81.01,"-81",IF(P123&lt;89.01,"-89",IF(P123&lt;96.01,"-96",IF(P123&lt;102.01,"-102",IF(P123&lt;109.01,"-109",IF(P123&gt;109.01,"+109")))))))))))</f>
        <v>-67</v>
      </c>
      <c r="O123" s="71" t="str">
        <f>IF(P123="","",IF(P123&lt;55.01,"-55",IF(P123&lt;61.01,"-61",IF(P123&lt;67.01,"-67",IF(P123&lt;73.01,"-73",IF(P123&lt;81.01,"-81",IF(P123&lt;89.01,"-89",IF(P123&lt;96.01,"-96",IF(P123&lt;102.01,"-102",IF(P123&lt;109.01,"-109",IF(P123&gt;109.01,"+109")))))))))))</f>
        <v>-67</v>
      </c>
      <c r="P123" s="57">
        <v>62.2</v>
      </c>
      <c r="Q123" s="58">
        <v>40</v>
      </c>
      <c r="R123" s="59">
        <v>50</v>
      </c>
      <c r="S123" s="59">
        <v>90</v>
      </c>
      <c r="T123" s="60">
        <v>44843</v>
      </c>
      <c r="U123" s="61" t="s">
        <v>88</v>
      </c>
    </row>
    <row r="124" spans="1:21" ht="14.25" customHeight="1" x14ac:dyDescent="0.3">
      <c r="A124" s="55" t="s">
        <v>205</v>
      </c>
      <c r="B124" s="55" t="s">
        <v>273</v>
      </c>
      <c r="C124" s="70" t="str">
        <f>IF(G124&lt;1,"",IF(F124&lt;10.1,"E",IF(F124&lt;12.1,"D",IF(F124&lt;15.1,"Schüler",IF(F124&lt;17.1,"Jugend",IF(F124&lt;20.1,"Jun.",IF(F124&lt;35.1,"Sen.","M")))))))</f>
        <v>Schüler</v>
      </c>
      <c r="D124" s="70">
        <f>IF(C124="E",1,IF(C124="D",2,IF(C124="Schüler",3,(IF(C124="Jugend",4,IF(C124="Jun.",5,IF(C124="Sen.",6,IF(C124="M",7,""))))))))</f>
        <v>3</v>
      </c>
      <c r="E124" s="22" t="s">
        <v>20</v>
      </c>
      <c r="F124" s="22">
        <f>$F$3-G124</f>
        <v>14</v>
      </c>
      <c r="G124" s="56">
        <v>2008</v>
      </c>
      <c r="H124" s="55" t="s">
        <v>244</v>
      </c>
      <c r="I124" s="71" t="str">
        <f>IF(C124="","",IF(C124="E",J124,IF(C124="D",K124,IF(C124="Schüler",L124,IF(C124="Jugend",M124,IF(C124="Jun.",N124,IF(C124="Sen.",O124,O124)))))))</f>
        <v>-67</v>
      </c>
      <c r="J124" s="71" t="str">
        <f>IF(P124="","",IF(P124&lt;25.01,"-25",IF(P124&lt;30.01,"-30",IF(P124&lt;35.01,"-35",IF(P124&lt;40.01,"-40",IF(P124&lt;45.01,"-45",IF(P124&lt;49.01,"-49",IF(P124&gt;49,"+49"))))))))</f>
        <v>+49</v>
      </c>
      <c r="K124" s="71" t="str">
        <f>IF(P124="","",IF(P124&lt;30.01,"-30",IF(P124&lt;35.01,"-35",IF(P124&lt;40.01,"-40",IF(P124&lt;45.01,"-45",IF(P124&lt;49.01,"-49",IF(P124&lt;55.01,"-55",IF(P124&gt;55,"+55"))))))))</f>
        <v>+55</v>
      </c>
      <c r="L124" s="71" t="str">
        <f>IF(P124="","",IF(P124&lt;35.01,"-35",IF(P124&lt;40.01,"-40",IF(P124&lt;45.01,"-45",IF(P124&lt;49.01,"-49",IF(P124&lt;55.01,"-55",IF(P124&lt;61.01,"-61",IF(P124&lt;67.01,"-67",IF(P124&lt;73.01,"-73",IF(P124&lt;81.01,"-81",IF(P124&gt;81.01,"+81")))))))))))</f>
        <v>-67</v>
      </c>
      <c r="M124" s="71" t="str">
        <f>IF(P124="","",IF(P124&lt;49.01,"-49",IF(P124&lt;55.01,"-55",IF(P124&lt;61.01,"-61",IF(P124&lt;67.01,"-67",IF(P124&lt;73.01,"-73",IF(P124&lt;81.01,"-81",IF(P124&lt;89.01,"-89",IF(P124&lt;96.01,"-96",IF(P124&lt;102.01,"-102",IF(P124&gt;102.01,"+102")))))))))))</f>
        <v>-67</v>
      </c>
      <c r="N124" s="71" t="str">
        <f>IF(P124="","",IF(P124&lt;55.01,"-55",IF(P124&lt;61.01,"-61",IF(P124&lt;67.01,"-67",IF(P124&lt;73.01,"-73",IF(P124&lt;81.01,"-81",IF(P124&lt;89.01,"-89",IF(P124&lt;96.01,"-96",IF(P124&lt;102.01,"-102",IF(P124&lt;109.01,"-109",IF(P124&gt;109.01,"+109")))))))))))</f>
        <v>-67</v>
      </c>
      <c r="O124" s="71" t="str">
        <f>IF(P124="","",IF(P124&lt;55.01,"-55",IF(P124&lt;61.01,"-61",IF(P124&lt;67.01,"-67",IF(P124&lt;73.01,"-73",IF(P124&lt;81.01,"-81",IF(P124&lt;89.01,"-89",IF(P124&lt;96.01,"-96",IF(P124&lt;102.01,"-102",IF(P124&lt;109.01,"-109",IF(P124&gt;109.01,"+109")))))))))))</f>
        <v>-67</v>
      </c>
      <c r="P124" s="57">
        <v>63.5</v>
      </c>
      <c r="Q124" s="58">
        <v>37</v>
      </c>
      <c r="R124" s="59">
        <v>52</v>
      </c>
      <c r="S124" s="59">
        <v>89</v>
      </c>
      <c r="T124" s="60">
        <v>44871</v>
      </c>
      <c r="U124" s="61" t="s">
        <v>114</v>
      </c>
    </row>
    <row r="125" spans="1:21" ht="14.25" customHeight="1" x14ac:dyDescent="0.3">
      <c r="A125" s="55" t="s">
        <v>279</v>
      </c>
      <c r="B125" s="55" t="s">
        <v>280</v>
      </c>
      <c r="C125" s="70" t="str">
        <f>IF(G125&lt;1,"",IF(F125&lt;10.1,"E",IF(F125&lt;12.1,"D",IF(F125&lt;15.1,"Schüler",IF(F125&lt;17.1,"Jugend",IF(F125&lt;20.1,"Jun.",IF(F125&lt;35.1,"Sen.","M")))))))</f>
        <v>Schüler</v>
      </c>
      <c r="D125" s="70">
        <f>IF(C125="E",1,IF(C125="D",2,IF(C125="Schüler",3,(IF(C125="Jugend",4,IF(C125="Jun.",5,IF(C125="Sen.",6,IF(C125="M",7,""))))))))</f>
        <v>3</v>
      </c>
      <c r="E125" s="22" t="s">
        <v>20</v>
      </c>
      <c r="F125" s="22">
        <f>$F$3-G125</f>
        <v>14</v>
      </c>
      <c r="G125" s="56">
        <v>2008</v>
      </c>
      <c r="H125" s="55" t="s">
        <v>244</v>
      </c>
      <c r="I125" s="71" t="str">
        <f>IF(C125="","",IF(C125="E",J125,IF(C125="D",K125,IF(C125="Schüler",L125,IF(C125="Jugend",M125,IF(C125="Jun.",N125,IF(C125="Sen.",O125,O125)))))))</f>
        <v>-67</v>
      </c>
      <c r="J125" s="71" t="str">
        <f>IF(P125="","",IF(P125&lt;25.01,"-25",IF(P125&lt;30.01,"-30",IF(P125&lt;35.01,"-35",IF(P125&lt;40.01,"-40",IF(P125&lt;45.01,"-45",IF(P125&lt;49.01,"-49",IF(P125&gt;49,"+49"))))))))</f>
        <v>+49</v>
      </c>
      <c r="K125" s="71" t="str">
        <f>IF(P125="","",IF(P125&lt;30.01,"-30",IF(P125&lt;35.01,"-35",IF(P125&lt;40.01,"-40",IF(P125&lt;45.01,"-45",IF(P125&lt;49.01,"-49",IF(P125&lt;55.01,"-55",IF(P125&gt;55,"+55"))))))))</f>
        <v>+55</v>
      </c>
      <c r="L125" s="71" t="str">
        <f>IF(P125="","",IF(P125&lt;35.01,"-35",IF(P125&lt;40.01,"-40",IF(P125&lt;45.01,"-45",IF(P125&lt;49.01,"-49",IF(P125&lt;55.01,"-55",IF(P125&lt;61.01,"-61",IF(P125&lt;67.01,"-67",IF(P125&lt;73.01,"-73",IF(P125&lt;81.01,"-81",IF(P125&gt;81.01,"+81")))))))))))</f>
        <v>-67</v>
      </c>
      <c r="M125" s="71" t="str">
        <f>IF(P125="","",IF(P125&lt;49.01,"-49",IF(P125&lt;55.01,"-55",IF(P125&lt;61.01,"-61",IF(P125&lt;67.01,"-67",IF(P125&lt;73.01,"-73",IF(P125&lt;81.01,"-81",IF(P125&lt;89.01,"-89",IF(P125&lt;96.01,"-96",IF(P125&lt;102.01,"-102",IF(P125&gt;102.01,"+102")))))))))))</f>
        <v>-67</v>
      </c>
      <c r="N125" s="71" t="str">
        <f>IF(P125="","",IF(P125&lt;55.01,"-55",IF(P125&lt;61.01,"-61",IF(P125&lt;67.01,"-67",IF(P125&lt;73.01,"-73",IF(P125&lt;81.01,"-81",IF(P125&lt;89.01,"-89",IF(P125&lt;96.01,"-96",IF(P125&lt;102.01,"-102",IF(P125&lt;109.01,"-109",IF(P125&gt;109.01,"+109")))))))))))</f>
        <v>-67</v>
      </c>
      <c r="O125" s="71" t="str">
        <f>IF(P125="","",IF(P125&lt;55.01,"-55",IF(P125&lt;61.01,"-61",IF(P125&lt;67.01,"-67",IF(P125&lt;73.01,"-73",IF(P125&lt;81.01,"-81",IF(P125&lt;89.01,"-89",IF(P125&lt;96.01,"-96",IF(P125&lt;102.01,"-102",IF(P125&lt;109.01,"-109",IF(P125&gt;109.01,"+109")))))))))))</f>
        <v>-67</v>
      </c>
      <c r="P125" s="57">
        <v>66.5</v>
      </c>
      <c r="Q125" s="58">
        <v>32</v>
      </c>
      <c r="R125" s="59">
        <v>40</v>
      </c>
      <c r="S125" s="59">
        <v>72</v>
      </c>
      <c r="T125" s="60">
        <v>44633</v>
      </c>
      <c r="U125" s="61" t="s">
        <v>114</v>
      </c>
    </row>
    <row r="126" spans="1:21" ht="14.25" customHeight="1" x14ac:dyDescent="0.3">
      <c r="A126" s="55" t="s">
        <v>337</v>
      </c>
      <c r="B126" s="55" t="s">
        <v>338</v>
      </c>
      <c r="C126" s="70" t="str">
        <f>IF(G126&lt;1,"",IF(F126&lt;10.1,"E",IF(F126&lt;12.1,"D",IF(F126&lt;15.1,"Schüler",IF(F126&lt;17.1,"Jugend",IF(F126&lt;20.1,"Jun.",IF(F126&lt;35.1,"Sen.","M")))))))</f>
        <v>Schüler</v>
      </c>
      <c r="D126" s="70">
        <f>IF(C126="E",1,IF(C126="D",2,IF(C126="Schüler",3,(IF(C126="Jugend",4,IF(C126="Jun.",5,IF(C126="Sen.",6,IF(C126="M",7,""))))))))</f>
        <v>3</v>
      </c>
      <c r="E126" s="22" t="s">
        <v>20</v>
      </c>
      <c r="F126" s="22">
        <f>$F$3-G126</f>
        <v>15</v>
      </c>
      <c r="G126" s="56">
        <v>2007</v>
      </c>
      <c r="H126" s="55" t="s">
        <v>245</v>
      </c>
      <c r="I126" s="71" t="str">
        <f>IF(C126="","",IF(C126="E",J126,IF(C126="D",K126,IF(C126="Schüler",L126,IF(C126="Jugend",M126,IF(C126="Jun.",N126,IF(C126="Sen.",O126,O126)))))))</f>
        <v>-73</v>
      </c>
      <c r="J126" s="71" t="str">
        <f>IF(P126="","",IF(P126&lt;25.01,"-25",IF(P126&lt;30.01,"-30",IF(P126&lt;35.01,"-35",IF(P126&lt;40.01,"-40",IF(P126&lt;45.01,"-45",IF(P126&lt;49.01,"-49",IF(P126&gt;49,"+49"))))))))</f>
        <v>+49</v>
      </c>
      <c r="K126" s="71" t="str">
        <f>IF(P126="","",IF(P126&lt;30.01,"-30",IF(P126&lt;35.01,"-35",IF(P126&lt;40.01,"-40",IF(P126&lt;45.01,"-45",IF(P126&lt;49.01,"-49",IF(P126&lt;55.01,"-55",IF(P126&gt;55,"+55"))))))))</f>
        <v>+55</v>
      </c>
      <c r="L126" s="71" t="str">
        <f>IF(P126="","",IF(P126&lt;35.01,"-35",IF(P126&lt;40.01,"-40",IF(P126&lt;45.01,"-45",IF(P126&lt;49.01,"-49",IF(P126&lt;55.01,"-55",IF(P126&lt;61.01,"-61",IF(P126&lt;67.01,"-67",IF(P126&lt;73.01,"-73",IF(P126&lt;81.01,"-81",IF(P126&gt;81.01,"+81")))))))))))</f>
        <v>-73</v>
      </c>
      <c r="M126" s="71" t="str">
        <f>IF(P126="","",IF(P126&lt;49.01,"-49",IF(P126&lt;55.01,"-55",IF(P126&lt;61.01,"-61",IF(P126&lt;67.01,"-67",IF(P126&lt;73.01,"-73",IF(P126&lt;81.01,"-81",IF(P126&lt;89.01,"-89",IF(P126&lt;96.01,"-96",IF(P126&lt;102.01,"-102",IF(P126&gt;102.01,"+102")))))))))))</f>
        <v>-73</v>
      </c>
      <c r="N126" s="71" t="str">
        <f>IF(P126="","",IF(P126&lt;55.01,"-55",IF(P126&lt;61.01,"-61",IF(P126&lt;67.01,"-67",IF(P126&lt;73.01,"-73",IF(P126&lt;81.01,"-81",IF(P126&lt;89.01,"-89",IF(P126&lt;96.01,"-96",IF(P126&lt;102.01,"-102",IF(P126&lt;109.01,"-109",IF(P126&gt;109.01,"+109")))))))))))</f>
        <v>-73</v>
      </c>
      <c r="O126" s="71" t="str">
        <f>IF(P126="","",IF(P126&lt;55.01,"-55",IF(P126&lt;61.01,"-61",IF(P126&lt;67.01,"-67",IF(P126&lt;73.01,"-73",IF(P126&lt;81.01,"-81",IF(P126&lt;89.01,"-89",IF(P126&lt;96.01,"-96",IF(P126&lt;102.01,"-102",IF(P126&lt;109.01,"-109",IF(P126&gt;109.01,"+109")))))))))))</f>
        <v>-73</v>
      </c>
      <c r="P126" s="57">
        <v>68.400000000000006</v>
      </c>
      <c r="Q126" s="58">
        <v>96</v>
      </c>
      <c r="R126" s="59">
        <v>118</v>
      </c>
      <c r="S126" s="59">
        <v>214</v>
      </c>
      <c r="T126" s="60">
        <v>44814</v>
      </c>
      <c r="U126" s="61" t="s">
        <v>88</v>
      </c>
    </row>
    <row r="127" spans="1:21" ht="14.25" customHeight="1" x14ac:dyDescent="0.3">
      <c r="A127" s="55" t="s">
        <v>98</v>
      </c>
      <c r="B127" s="55" t="s">
        <v>99</v>
      </c>
      <c r="C127" s="70" t="str">
        <f>IF(G127&lt;1,"",IF(F127&lt;10.1,"E",IF(F127&lt;12.1,"D",IF(F127&lt;15.1,"Schüler",IF(F127&lt;17.1,"Jugend",IF(F127&lt;20.1,"Jun.",IF(F127&lt;35.1,"Sen.","M")))))))</f>
        <v>Schüler</v>
      </c>
      <c r="D127" s="70">
        <f>IF(C127="E",1,IF(C127="D",2,IF(C127="Schüler",3,(IF(C127="Jugend",4,IF(C127="Jun.",5,IF(C127="Sen.",6,IF(C127="M",7,""))))))))</f>
        <v>3</v>
      </c>
      <c r="E127" s="22" t="s">
        <v>20</v>
      </c>
      <c r="F127" s="22">
        <f>$F$3-G127</f>
        <v>15</v>
      </c>
      <c r="G127" s="56">
        <v>2007</v>
      </c>
      <c r="H127" s="55" t="s">
        <v>268</v>
      </c>
      <c r="I127" s="71" t="str">
        <f>IF(C127="","",IF(C127="E",J127,IF(C127="D",K127,IF(C127="Schüler",L127,IF(C127="Jugend",M127,IF(C127="Jun.",N127,IF(C127="Sen.",O127,O127)))))))</f>
        <v>-73</v>
      </c>
      <c r="J127" s="71" t="str">
        <f>IF(P127="","",IF(P127&lt;25.01,"-25",IF(P127&lt;30.01,"-30",IF(P127&lt;35.01,"-35",IF(P127&lt;40.01,"-40",IF(P127&lt;45.01,"-45",IF(P127&lt;49.01,"-49",IF(P127&gt;49,"+49"))))))))</f>
        <v>+49</v>
      </c>
      <c r="K127" s="71" t="str">
        <f>IF(P127="","",IF(P127&lt;30.01,"-30",IF(P127&lt;35.01,"-35",IF(P127&lt;40.01,"-40",IF(P127&lt;45.01,"-45",IF(P127&lt;49.01,"-49",IF(P127&lt;55.01,"-55",IF(P127&gt;55,"+55"))))))))</f>
        <v>+55</v>
      </c>
      <c r="L127" s="71" t="str">
        <f>IF(P127="","",IF(P127&lt;35.01,"-35",IF(P127&lt;40.01,"-40",IF(P127&lt;45.01,"-45",IF(P127&lt;49.01,"-49",IF(P127&lt;55.01,"-55",IF(P127&lt;61.01,"-61",IF(P127&lt;67.01,"-67",IF(P127&lt;73.01,"-73",IF(P127&lt;81.01,"-81",IF(P127&gt;81.01,"+81")))))))))))</f>
        <v>-73</v>
      </c>
      <c r="M127" s="71" t="str">
        <f>IF(P127="","",IF(P127&lt;49.01,"-49",IF(P127&lt;55.01,"-55",IF(P127&lt;61.01,"-61",IF(P127&lt;67.01,"-67",IF(P127&lt;73.01,"-73",IF(P127&lt;81.01,"-81",IF(P127&lt;89.01,"-89",IF(P127&lt;96.01,"-96",IF(P127&lt;102.01,"-102",IF(P127&gt;102.01,"+102")))))))))))</f>
        <v>-73</v>
      </c>
      <c r="N127" s="71" t="str">
        <f>IF(P127="","",IF(P127&lt;55.01,"-55",IF(P127&lt;61.01,"-61",IF(P127&lt;67.01,"-67",IF(P127&lt;73.01,"-73",IF(P127&lt;81.01,"-81",IF(P127&lt;89.01,"-89",IF(P127&lt;96.01,"-96",IF(P127&lt;102.01,"-102",IF(P127&lt;109.01,"-109",IF(P127&gt;109.01,"+109")))))))))))</f>
        <v>-73</v>
      </c>
      <c r="O127" s="71" t="str">
        <f>IF(P127="","",IF(P127&lt;55.01,"-55",IF(P127&lt;61.01,"-61",IF(P127&lt;67.01,"-67",IF(P127&lt;73.01,"-73",IF(P127&lt;81.01,"-81",IF(P127&lt;89.01,"-89",IF(P127&lt;96.01,"-96",IF(P127&lt;102.01,"-102",IF(P127&lt;109.01,"-109",IF(P127&gt;109.01,"+109")))))))))))</f>
        <v>-73</v>
      </c>
      <c r="P127" s="57">
        <v>72.900000000000006</v>
      </c>
      <c r="Q127" s="58">
        <v>83</v>
      </c>
      <c r="R127" s="59">
        <v>100</v>
      </c>
      <c r="S127" s="59">
        <v>183</v>
      </c>
      <c r="T127" s="60">
        <v>44743</v>
      </c>
      <c r="U127" s="61" t="s">
        <v>353</v>
      </c>
    </row>
    <row r="128" spans="1:21" ht="14.25" customHeight="1" x14ac:dyDescent="0.3">
      <c r="A128" s="55" t="s">
        <v>328</v>
      </c>
      <c r="B128" s="55" t="s">
        <v>329</v>
      </c>
      <c r="C128" s="70" t="str">
        <f>IF(G128&lt;1,"",IF(F128&lt;10.1,"E",IF(F128&lt;12.1,"D",IF(F128&lt;15.1,"Schüler",IF(F128&lt;17.1,"Jugend",IF(F128&lt;20.1,"Jun.",IF(F128&lt;35.1,"Sen.","M")))))))</f>
        <v>Schüler</v>
      </c>
      <c r="D128" s="70">
        <f>IF(C128="E",1,IF(C128="D",2,IF(C128="Schüler",3,(IF(C128="Jugend",4,IF(C128="Jun.",5,IF(C128="Sen.",6,IF(C128="M",7,""))))))))</f>
        <v>3</v>
      </c>
      <c r="E128" s="22" t="s">
        <v>20</v>
      </c>
      <c r="F128" s="22">
        <f>$F$3-G128</f>
        <v>13</v>
      </c>
      <c r="G128" s="56">
        <v>2009</v>
      </c>
      <c r="H128" s="55" t="s">
        <v>81</v>
      </c>
      <c r="I128" s="71" t="str">
        <f>IF(C128="","",IF(C128="E",J128,IF(C128="D",K128,IF(C128="Schüler",L128,IF(C128="Jugend",M128,IF(C128="Jun.",N128,IF(C128="Sen.",O128,O128)))))))</f>
        <v>-73</v>
      </c>
      <c r="J128" s="71" t="str">
        <f>IF(P128="","",IF(P128&lt;25.01,"-25",IF(P128&lt;30.01,"-30",IF(P128&lt;35.01,"-35",IF(P128&lt;40.01,"-40",IF(P128&lt;45.01,"-45",IF(P128&lt;49.01,"-49",IF(P128&gt;49,"+49"))))))))</f>
        <v>+49</v>
      </c>
      <c r="K128" s="71" t="str">
        <f>IF(P128="","",IF(P128&lt;30.01,"-30",IF(P128&lt;35.01,"-35",IF(P128&lt;40.01,"-40",IF(P128&lt;45.01,"-45",IF(P128&lt;49.01,"-49",IF(P128&lt;55.01,"-55",IF(P128&gt;55,"+55"))))))))</f>
        <v>+55</v>
      </c>
      <c r="L128" s="71" t="str">
        <f>IF(P128="","",IF(P128&lt;35.01,"-35",IF(P128&lt;40.01,"-40",IF(P128&lt;45.01,"-45",IF(P128&lt;49.01,"-49",IF(P128&lt;55.01,"-55",IF(P128&lt;61.01,"-61",IF(P128&lt;67.01,"-67",IF(P128&lt;73.01,"-73",IF(P128&lt;81.01,"-81",IF(P128&gt;81.01,"+81")))))))))))</f>
        <v>-73</v>
      </c>
      <c r="M128" s="71" t="str">
        <f>IF(P128="","",IF(P128&lt;49.01,"-49",IF(P128&lt;55.01,"-55",IF(P128&lt;61.01,"-61",IF(P128&lt;67.01,"-67",IF(P128&lt;73.01,"-73",IF(P128&lt;81.01,"-81",IF(P128&lt;89.01,"-89",IF(P128&lt;96.01,"-96",IF(P128&lt;102.01,"-102",IF(P128&gt;102.01,"+102")))))))))))</f>
        <v>-73</v>
      </c>
      <c r="N128" s="71" t="str">
        <f>IF(P128="","",IF(P128&lt;55.01,"-55",IF(P128&lt;61.01,"-61",IF(P128&lt;67.01,"-67",IF(P128&lt;73.01,"-73",IF(P128&lt;81.01,"-81",IF(P128&lt;89.01,"-89",IF(P128&lt;96.01,"-96",IF(P128&lt;102.01,"-102",IF(P128&lt;109.01,"-109",IF(P128&gt;109.01,"+109")))))))))))</f>
        <v>-73</v>
      </c>
      <c r="O128" s="71" t="str">
        <f>IF(P128="","",IF(P128&lt;55.01,"-55",IF(P128&lt;61.01,"-61",IF(P128&lt;67.01,"-67",IF(P128&lt;73.01,"-73",IF(P128&lt;81.01,"-81",IF(P128&lt;89.01,"-89",IF(P128&lt;96.01,"-96",IF(P128&lt;102.01,"-102",IF(P128&lt;109.01,"-109",IF(P128&gt;109.01,"+109")))))))))))</f>
        <v>-73</v>
      </c>
      <c r="P128" s="57">
        <v>72.400000000000006</v>
      </c>
      <c r="Q128" s="58">
        <v>50</v>
      </c>
      <c r="R128" s="59">
        <v>60</v>
      </c>
      <c r="S128" s="59">
        <v>110</v>
      </c>
      <c r="T128" s="60">
        <v>44871</v>
      </c>
      <c r="U128" s="61" t="s">
        <v>177</v>
      </c>
    </row>
    <row r="129" spans="1:21" ht="14.25" customHeight="1" x14ac:dyDescent="0.3">
      <c r="A129" s="55" t="s">
        <v>98</v>
      </c>
      <c r="B129" s="55" t="s">
        <v>99</v>
      </c>
      <c r="C129" s="70" t="str">
        <f>IF(G129&lt;1,"",IF(F129&lt;10.1,"E",IF(F129&lt;12.1,"D",IF(F129&lt;15.1,"Schüler",IF(F129&lt;17.1,"Jugend",IF(F129&lt;20.1,"Jun.",IF(F129&lt;35.1,"Sen.","M")))))))</f>
        <v>Schüler</v>
      </c>
      <c r="D129" s="70">
        <f>IF(C129="E",1,IF(C129="D",2,IF(C129="Schüler",3,(IF(C129="Jugend",4,IF(C129="Jun.",5,IF(C129="Sen.",6,IF(C129="M",7,""))))))))</f>
        <v>3</v>
      </c>
      <c r="E129" s="22" t="s">
        <v>20</v>
      </c>
      <c r="F129" s="22">
        <f>$F$3-G129</f>
        <v>15</v>
      </c>
      <c r="G129" s="56">
        <v>2007</v>
      </c>
      <c r="H129" s="55" t="s">
        <v>56</v>
      </c>
      <c r="I129" s="71" t="str">
        <f>IF(C129="","",IF(C129="E",J129,IF(C129="D",K129,IF(C129="Schüler",L129,IF(C129="Jugend",M129,IF(C129="Jun.",N129,IF(C129="Sen.",O129,O129)))))))</f>
        <v>-81</v>
      </c>
      <c r="J129" s="71" t="str">
        <f>IF(P129="","",IF(P129&lt;25.01,"-25",IF(P129&lt;30.01,"-30",IF(P129&lt;35.01,"-35",IF(P129&lt;40.01,"-40",IF(P129&lt;45.01,"-45",IF(P129&lt;49.01,"-49",IF(P129&gt;49,"+49"))))))))</f>
        <v>+49</v>
      </c>
      <c r="K129" s="71" t="str">
        <f>IF(P129="","",IF(P129&lt;30.01,"-30",IF(P129&lt;35.01,"-35",IF(P129&lt;40.01,"-40",IF(P129&lt;45.01,"-45",IF(P129&lt;49.01,"-49",IF(P129&lt;55.01,"-55",IF(P129&gt;55,"+55"))))))))</f>
        <v>+55</v>
      </c>
      <c r="L129" s="71" t="str">
        <f>IF(P129="","",IF(P129&lt;35.01,"-35",IF(P129&lt;40.01,"-40",IF(P129&lt;45.01,"-45",IF(P129&lt;49.01,"-49",IF(P129&lt;55.01,"-55",IF(P129&lt;61.01,"-61",IF(P129&lt;67.01,"-67",IF(P129&lt;73.01,"-73",IF(P129&lt;81.01,"-81",IF(P129&gt;81.01,"+81")))))))))))</f>
        <v>-81</v>
      </c>
      <c r="M129" s="71" t="str">
        <f>IF(P129="","",IF(P129&lt;49.01,"-49",IF(P129&lt;55.01,"-55",IF(P129&lt;61.01,"-61",IF(P129&lt;67.01,"-67",IF(P129&lt;73.01,"-73",IF(P129&lt;81.01,"-81",IF(P129&lt;89.01,"-89",IF(P129&lt;96.01,"-96",IF(P129&lt;102.01,"-102",IF(P129&gt;102.01,"+102")))))))))))</f>
        <v>-81</v>
      </c>
      <c r="N129" s="71" t="str">
        <f>IF(P129="","",IF(P129&lt;55.01,"-55",IF(P129&lt;61.01,"-61",IF(P129&lt;67.01,"-67",IF(P129&lt;73.01,"-73",IF(P129&lt;81.01,"-81",IF(P129&lt;89.01,"-89",IF(P129&lt;96.01,"-96",IF(P129&lt;102.01,"-102",IF(P129&lt;109.01,"-109",IF(P129&gt;109.01,"+109")))))))))))</f>
        <v>-81</v>
      </c>
      <c r="O129" s="71" t="str">
        <f>IF(P129="","",IF(P129&lt;55.01,"-55",IF(P129&lt;61.01,"-61",IF(P129&lt;67.01,"-67",IF(P129&lt;73.01,"-73",IF(P129&lt;81.01,"-81",IF(P129&lt;89.01,"-89",IF(P129&lt;96.01,"-96",IF(P129&lt;102.01,"-102",IF(P129&lt;109.01,"-109",IF(P129&gt;109.01,"+109")))))))))))</f>
        <v>-81</v>
      </c>
      <c r="P129" s="57">
        <v>76.3</v>
      </c>
      <c r="Q129" s="58">
        <v>78</v>
      </c>
      <c r="R129" s="59">
        <v>101</v>
      </c>
      <c r="S129" s="59">
        <v>179</v>
      </c>
      <c r="T129" s="60">
        <v>44843</v>
      </c>
      <c r="U129" s="61" t="s">
        <v>88</v>
      </c>
    </row>
    <row r="130" spans="1:21" ht="14.25" customHeight="1" x14ac:dyDescent="0.3">
      <c r="A130" s="55" t="s">
        <v>98</v>
      </c>
      <c r="B130" s="55" t="s">
        <v>99</v>
      </c>
      <c r="C130" s="70" t="str">
        <f>IF(G130&lt;1,"",IF(F130&lt;10.1,"E",IF(F130&lt;12.1,"D",IF(F130&lt;15.1,"Schüler",IF(F130&lt;17.1,"Jugend",IF(F130&lt;20.1,"Jun.",IF(F130&lt;35.1,"Sen.","M")))))))</f>
        <v>Schüler</v>
      </c>
      <c r="D130" s="70">
        <f>IF(C130="E",1,IF(C130="D",2,IF(C130="Schüler",3,(IF(C130="Jugend",4,IF(C130="Jun.",5,IF(C130="Sen.",6,IF(C130="M",7,""))))))))</f>
        <v>3</v>
      </c>
      <c r="E130" s="22" t="s">
        <v>20</v>
      </c>
      <c r="F130" s="22">
        <f>$F$3-G130</f>
        <v>15</v>
      </c>
      <c r="G130" s="56">
        <v>2007</v>
      </c>
      <c r="H130" s="55" t="s">
        <v>268</v>
      </c>
      <c r="I130" s="71" t="str">
        <f>IF(C130="","",IF(C130="E",J130,IF(C130="D",K130,IF(C130="Schüler",L130,IF(C130="Jugend",M130,IF(C130="Jun.",N130,IF(C130="Sen.",O130,O130)))))))</f>
        <v>-81</v>
      </c>
      <c r="J130" s="71" t="str">
        <f>IF(P130="","",IF(P130&lt;25.01,"-25",IF(P130&lt;30.01,"-30",IF(P130&lt;35.01,"-35",IF(P130&lt;40.01,"-40",IF(P130&lt;45.01,"-45",IF(P130&lt;49.01,"-49",IF(P130&gt;49,"+49"))))))))</f>
        <v>+49</v>
      </c>
      <c r="K130" s="71" t="str">
        <f>IF(P130="","",IF(P130&lt;30.01,"-30",IF(P130&lt;35.01,"-35",IF(P130&lt;40.01,"-40",IF(P130&lt;45.01,"-45",IF(P130&lt;49.01,"-49",IF(P130&lt;55.01,"-55",IF(P130&gt;55,"+55"))))))))</f>
        <v>+55</v>
      </c>
      <c r="L130" s="71" t="str">
        <f>IF(P130="","",IF(P130&lt;35.01,"-35",IF(P130&lt;40.01,"-40",IF(P130&lt;45.01,"-45",IF(P130&lt;49.01,"-49",IF(P130&lt;55.01,"-55",IF(P130&lt;61.01,"-61",IF(P130&lt;67.01,"-67",IF(P130&lt;73.01,"-73",IF(P130&lt;81.01,"-81",IF(P130&gt;81.01,"+81")))))))))))</f>
        <v>-81</v>
      </c>
      <c r="M130" s="71" t="str">
        <f>IF(P130="","",IF(P130&lt;49.01,"-49",IF(P130&lt;55.01,"-55",IF(P130&lt;61.01,"-61",IF(P130&lt;67.01,"-67",IF(P130&lt;73.01,"-73",IF(P130&lt;81.01,"-81",IF(P130&lt;89.01,"-89",IF(P130&lt;96.01,"-96",IF(P130&lt;102.01,"-102",IF(P130&gt;102.01,"+102")))))))))))</f>
        <v>-81</v>
      </c>
      <c r="N130" s="71" t="str">
        <f>IF(P130="","",IF(P130&lt;55.01,"-55",IF(P130&lt;61.01,"-61",IF(P130&lt;67.01,"-67",IF(P130&lt;73.01,"-73",IF(P130&lt;81.01,"-81",IF(P130&lt;89.01,"-89",IF(P130&lt;96.01,"-96",IF(P130&lt;102.01,"-102",IF(P130&lt;109.01,"-109",IF(P130&gt;109.01,"+109")))))))))))</f>
        <v>-81</v>
      </c>
      <c r="O130" s="71" t="str">
        <f>IF(P130="","",IF(P130&lt;55.01,"-55",IF(P130&lt;61.01,"-61",IF(P130&lt;67.01,"-67",IF(P130&lt;73.01,"-73",IF(P130&lt;81.01,"-81",IF(P130&lt;89.01,"-89",IF(P130&lt;96.01,"-96",IF(P130&lt;102.01,"-102",IF(P130&lt;109.01,"-109",IF(P130&gt;109.01,"+109")))))))))))</f>
        <v>-81</v>
      </c>
      <c r="P130" s="57">
        <v>75.099999999999994</v>
      </c>
      <c r="Q130" s="58">
        <v>75</v>
      </c>
      <c r="R130" s="59">
        <v>93</v>
      </c>
      <c r="S130" s="59">
        <v>168</v>
      </c>
      <c r="T130" s="60">
        <v>44814</v>
      </c>
      <c r="U130" s="61" t="s">
        <v>88</v>
      </c>
    </row>
    <row r="131" spans="1:21" ht="14.25" customHeight="1" x14ac:dyDescent="0.3">
      <c r="A131" s="55" t="s">
        <v>270</v>
      </c>
      <c r="B131" s="55" t="s">
        <v>264</v>
      </c>
      <c r="C131" s="70" t="str">
        <f>IF(G131&lt;1,"",IF(F131&lt;10.1,"E",IF(F131&lt;12.1,"D",IF(F131&lt;15.1,"Schüler",IF(F131&lt;17.1,"Jugend",IF(F131&lt;20.1,"Jun.",IF(F131&lt;35.1,"Sen.","M")))))))</f>
        <v>Schüler</v>
      </c>
      <c r="D131" s="70">
        <f>IF(C131="E",1,IF(C131="D",2,IF(C131="Schüler",3,(IF(C131="Jugend",4,IF(C131="Jun.",5,IF(C131="Sen.",6,IF(C131="M",7,""))))))))</f>
        <v>3</v>
      </c>
      <c r="E131" s="22" t="s">
        <v>20</v>
      </c>
      <c r="F131" s="22">
        <f>$F$3-G131</f>
        <v>14</v>
      </c>
      <c r="G131" s="56">
        <v>2008</v>
      </c>
      <c r="H131" s="55" t="s">
        <v>268</v>
      </c>
      <c r="I131" s="71" t="str">
        <f>IF(C131="","",IF(C131="E",J131,IF(C131="D",K131,IF(C131="Schüler",L131,IF(C131="Jugend",M131,IF(C131="Jun.",N131,IF(C131="Sen.",O131,O131)))))))</f>
        <v>-81</v>
      </c>
      <c r="J131" s="71" t="str">
        <f>IF(P131="","",IF(P131&lt;25.01,"-25",IF(P131&lt;30.01,"-30",IF(P131&lt;35.01,"-35",IF(P131&lt;40.01,"-40",IF(P131&lt;45.01,"-45",IF(P131&lt;49.01,"-49",IF(P131&gt;49,"+49"))))))))</f>
        <v>+49</v>
      </c>
      <c r="K131" s="71" t="str">
        <f>IF(P131="","",IF(P131&lt;30.01,"-30",IF(P131&lt;35.01,"-35",IF(P131&lt;40.01,"-40",IF(P131&lt;45.01,"-45",IF(P131&lt;49.01,"-49",IF(P131&lt;55.01,"-55",IF(P131&gt;55,"+55"))))))))</f>
        <v>+55</v>
      </c>
      <c r="L131" s="71" t="str">
        <f>IF(P131="","",IF(P131&lt;35.01,"-35",IF(P131&lt;40.01,"-40",IF(P131&lt;45.01,"-45",IF(P131&lt;49.01,"-49",IF(P131&lt;55.01,"-55",IF(P131&lt;61.01,"-61",IF(P131&lt;67.01,"-67",IF(P131&lt;73.01,"-73",IF(P131&lt;81.01,"-81",IF(P131&gt;81.01,"+81")))))))))))</f>
        <v>-81</v>
      </c>
      <c r="M131" s="71" t="str">
        <f>IF(P131="","",IF(P131&lt;49.01,"-49",IF(P131&lt;55.01,"-55",IF(P131&lt;61.01,"-61",IF(P131&lt;67.01,"-67",IF(P131&lt;73.01,"-73",IF(P131&lt;81.01,"-81",IF(P131&lt;89.01,"-89",IF(P131&lt;96.01,"-96",IF(P131&lt;102.01,"-102",IF(P131&gt;102.01,"+102")))))))))))</f>
        <v>-81</v>
      </c>
      <c r="N131" s="71" t="str">
        <f>IF(P131="","",IF(P131&lt;55.01,"-55",IF(P131&lt;61.01,"-61",IF(P131&lt;67.01,"-67",IF(P131&lt;73.01,"-73",IF(P131&lt;81.01,"-81",IF(P131&lt;89.01,"-89",IF(P131&lt;96.01,"-96",IF(P131&lt;102.01,"-102",IF(P131&lt;109.01,"-109",IF(P131&gt;109.01,"+109")))))))))))</f>
        <v>-81</v>
      </c>
      <c r="O131" s="71" t="str">
        <f>IF(P131="","",IF(P131&lt;55.01,"-55",IF(P131&lt;61.01,"-61",IF(P131&lt;67.01,"-67",IF(P131&lt;73.01,"-73",IF(P131&lt;81.01,"-81",IF(P131&lt;89.01,"-89",IF(P131&lt;96.01,"-96",IF(P131&lt;102.01,"-102",IF(P131&lt;109.01,"-109",IF(P131&gt;109.01,"+109")))))))))))</f>
        <v>-81</v>
      </c>
      <c r="P131" s="57">
        <v>80.099999999999994</v>
      </c>
      <c r="Q131" s="58">
        <v>75</v>
      </c>
      <c r="R131" s="59">
        <v>92</v>
      </c>
      <c r="S131" s="59">
        <v>167</v>
      </c>
      <c r="T131" s="60">
        <v>44871</v>
      </c>
      <c r="U131" s="61" t="s">
        <v>114</v>
      </c>
    </row>
    <row r="132" spans="1:21" ht="14.25" customHeight="1" x14ac:dyDescent="0.3">
      <c r="A132" s="55" t="s">
        <v>161</v>
      </c>
      <c r="B132" s="55" t="s">
        <v>162</v>
      </c>
      <c r="C132" s="70" t="str">
        <f>IF(G132&lt;1,"",IF(F132&lt;10.1,"E",IF(F132&lt;12.1,"D",IF(F132&lt;15.1,"Schüler",IF(F132&lt;17.1,"Jugend",IF(F132&lt;20.1,"Jun.",IF(F132&lt;35.1,"Sen.","M")))))))</f>
        <v>Schüler</v>
      </c>
      <c r="D132" s="70">
        <f>IF(C132="E",1,IF(C132="D",2,IF(C132="Schüler",3,(IF(C132="Jugend",4,IF(C132="Jun.",5,IF(C132="Sen.",6,IF(C132="M",7,""))))))))</f>
        <v>3</v>
      </c>
      <c r="E132" s="22" t="s">
        <v>20</v>
      </c>
      <c r="F132" s="22">
        <f>$F$3-G132</f>
        <v>15</v>
      </c>
      <c r="G132" s="56">
        <v>2007</v>
      </c>
      <c r="H132" s="55" t="s">
        <v>155</v>
      </c>
      <c r="I132" s="71" t="str">
        <f>IF(C132="","",IF(C132="E",J132,IF(C132="D",K132,IF(C132="Schüler",L132,IF(C132="Jugend",M132,IF(C132="Jun.",N132,IF(C132="Sen.",O132,O132)))))))</f>
        <v>-81</v>
      </c>
      <c r="J132" s="71" t="str">
        <f>IF(P132="","",IF(P132&lt;25.01,"-25",IF(P132&lt;30.01,"-30",IF(P132&lt;35.01,"-35",IF(P132&lt;40.01,"-40",IF(P132&lt;45.01,"-45",IF(P132&lt;49.01,"-49",IF(P132&gt;49,"+49"))))))))</f>
        <v>+49</v>
      </c>
      <c r="K132" s="71" t="str">
        <f>IF(P132="","",IF(P132&lt;30.01,"-30",IF(P132&lt;35.01,"-35",IF(P132&lt;40.01,"-40",IF(P132&lt;45.01,"-45",IF(P132&lt;49.01,"-49",IF(P132&lt;55.01,"-55",IF(P132&gt;55,"+55"))))))))</f>
        <v>+55</v>
      </c>
      <c r="L132" s="71" t="str">
        <f>IF(P132="","",IF(P132&lt;35.01,"-35",IF(P132&lt;40.01,"-40",IF(P132&lt;45.01,"-45",IF(P132&lt;49.01,"-49",IF(P132&lt;55.01,"-55",IF(P132&lt;61.01,"-61",IF(P132&lt;67.01,"-67",IF(P132&lt;73.01,"-73",IF(P132&lt;81.01,"-81",IF(P132&gt;81.01,"+81")))))))))))</f>
        <v>-81</v>
      </c>
      <c r="M132" s="71" t="str">
        <f>IF(P132="","",IF(P132&lt;49.01,"-49",IF(P132&lt;55.01,"-55",IF(P132&lt;61.01,"-61",IF(P132&lt;67.01,"-67",IF(P132&lt;73.01,"-73",IF(P132&lt;81.01,"-81",IF(P132&lt;89.01,"-89",IF(P132&lt;96.01,"-96",IF(P132&lt;102.01,"-102",IF(P132&gt;102.01,"+102")))))))))))</f>
        <v>-81</v>
      </c>
      <c r="N132" s="71" t="str">
        <f>IF(P132="","",IF(P132&lt;55.01,"-55",IF(P132&lt;61.01,"-61",IF(P132&lt;67.01,"-67",IF(P132&lt;73.01,"-73",IF(P132&lt;81.01,"-81",IF(P132&lt;89.01,"-89",IF(P132&lt;96.01,"-96",IF(P132&lt;102.01,"-102",IF(P132&lt;109.01,"-109",IF(P132&gt;109.01,"+109")))))))))))</f>
        <v>-81</v>
      </c>
      <c r="O132" s="71" t="str">
        <f>IF(P132="","",IF(P132&lt;55.01,"-55",IF(P132&lt;61.01,"-61",IF(P132&lt;67.01,"-67",IF(P132&lt;73.01,"-73",IF(P132&lt;81.01,"-81",IF(P132&lt;89.01,"-89",IF(P132&lt;96.01,"-96",IF(P132&lt;102.01,"-102",IF(P132&lt;109.01,"-109",IF(P132&gt;109.01,"+109")))))))))))</f>
        <v>-81</v>
      </c>
      <c r="P132" s="57">
        <v>73.5</v>
      </c>
      <c r="Q132" s="58">
        <v>70</v>
      </c>
      <c r="R132" s="59">
        <v>82</v>
      </c>
      <c r="S132" s="59">
        <v>152</v>
      </c>
      <c r="T132" s="60">
        <v>44871</v>
      </c>
      <c r="U132" s="61" t="s">
        <v>177</v>
      </c>
    </row>
    <row r="133" spans="1:21" ht="14.25" customHeight="1" x14ac:dyDescent="0.3">
      <c r="A133" s="55" t="s">
        <v>274</v>
      </c>
      <c r="B133" s="55" t="s">
        <v>275</v>
      </c>
      <c r="C133" s="70" t="str">
        <f>IF(G133&lt;1,"",IF(F133&lt;10.1,"E",IF(F133&lt;12.1,"D",IF(F133&lt;15.1,"Schüler",IF(F133&lt;17.1,"Jugend",IF(F133&lt;20.1,"Jun.",IF(F133&lt;35.1,"Sen.","M")))))))</f>
        <v>Schüler</v>
      </c>
      <c r="D133" s="70">
        <f>IF(C133="E",1,IF(C133="D",2,IF(C133="Schüler",3,(IF(C133="Jugend",4,IF(C133="Jun.",5,IF(C133="Sen.",6,IF(C133="M",7,""))))))))</f>
        <v>3</v>
      </c>
      <c r="E133" s="22" t="s">
        <v>20</v>
      </c>
      <c r="F133" s="22">
        <f>$F$3-G133</f>
        <v>14</v>
      </c>
      <c r="G133" s="56">
        <v>2008</v>
      </c>
      <c r="H133" s="55" t="s">
        <v>244</v>
      </c>
      <c r="I133" s="71" t="str">
        <f>IF(C133="","",IF(C133="E",J133,IF(C133="D",K133,IF(C133="Schüler",L133,IF(C133="Jugend",M133,IF(C133="Jun.",N133,IF(C133="Sen.",O133,O133)))))))</f>
        <v>-81</v>
      </c>
      <c r="J133" s="71" t="str">
        <f>IF(P133="","",IF(P133&lt;25.01,"-25",IF(P133&lt;30.01,"-30",IF(P133&lt;35.01,"-35",IF(P133&lt;40.01,"-40",IF(P133&lt;45.01,"-45",IF(P133&lt;49.01,"-49",IF(P133&gt;49,"+49"))))))))</f>
        <v>+49</v>
      </c>
      <c r="K133" s="71" t="str">
        <f>IF(P133="","",IF(P133&lt;30.01,"-30",IF(P133&lt;35.01,"-35",IF(P133&lt;40.01,"-40",IF(P133&lt;45.01,"-45",IF(P133&lt;49.01,"-49",IF(P133&lt;55.01,"-55",IF(P133&gt;55,"+55"))))))))</f>
        <v>+55</v>
      </c>
      <c r="L133" s="71" t="str">
        <f>IF(P133="","",IF(P133&lt;35.01,"-35",IF(P133&lt;40.01,"-40",IF(P133&lt;45.01,"-45",IF(P133&lt;49.01,"-49",IF(P133&lt;55.01,"-55",IF(P133&lt;61.01,"-61",IF(P133&lt;67.01,"-67",IF(P133&lt;73.01,"-73",IF(P133&lt;81.01,"-81",IF(P133&gt;81.01,"+81")))))))))))</f>
        <v>-81</v>
      </c>
      <c r="M133" s="71" t="str">
        <f>IF(P133="","",IF(P133&lt;49.01,"-49",IF(P133&lt;55.01,"-55",IF(P133&lt;61.01,"-61",IF(P133&lt;67.01,"-67",IF(P133&lt;73.01,"-73",IF(P133&lt;81.01,"-81",IF(P133&lt;89.01,"-89",IF(P133&lt;96.01,"-96",IF(P133&lt;102.01,"-102",IF(P133&gt;102.01,"+102")))))))))))</f>
        <v>-81</v>
      </c>
      <c r="N133" s="71" t="str">
        <f>IF(P133="","",IF(P133&lt;55.01,"-55",IF(P133&lt;61.01,"-61",IF(P133&lt;67.01,"-67",IF(P133&lt;73.01,"-73",IF(P133&lt;81.01,"-81",IF(P133&lt;89.01,"-89",IF(P133&lt;96.01,"-96",IF(P133&lt;102.01,"-102",IF(P133&lt;109.01,"-109",IF(P133&gt;109.01,"+109")))))))))))</f>
        <v>-81</v>
      </c>
      <c r="O133" s="71" t="str">
        <f>IF(P133="","",IF(P133&lt;55.01,"-55",IF(P133&lt;61.01,"-61",IF(P133&lt;67.01,"-67",IF(P133&lt;73.01,"-73",IF(P133&lt;81.01,"-81",IF(P133&lt;89.01,"-89",IF(P133&lt;96.01,"-96",IF(P133&lt;102.01,"-102",IF(P133&lt;109.01,"-109",IF(P133&gt;109.01,"+109")))))))))))</f>
        <v>-81</v>
      </c>
      <c r="P133" s="57">
        <v>74.8</v>
      </c>
      <c r="Q133" s="58">
        <v>46</v>
      </c>
      <c r="R133" s="59">
        <v>55</v>
      </c>
      <c r="S133" s="59">
        <v>101</v>
      </c>
      <c r="T133" s="60">
        <v>44871</v>
      </c>
      <c r="U133" s="61" t="s">
        <v>114</v>
      </c>
    </row>
    <row r="134" spans="1:21" ht="14.25" customHeight="1" x14ac:dyDescent="0.3">
      <c r="A134" s="55" t="s">
        <v>315</v>
      </c>
      <c r="B134" s="55" t="s">
        <v>316</v>
      </c>
      <c r="C134" s="70" t="str">
        <f>IF(G134&lt;1,"",IF(F134&lt;10.1,"E",IF(F134&lt;12.1,"D",IF(F134&lt;15.1,"Schüler",IF(F134&lt;17.1,"Jugend",IF(F134&lt;20.1,"Jun.",IF(F134&lt;35.1,"Sen.","M")))))))</f>
        <v>Jugend</v>
      </c>
      <c r="D134" s="70">
        <f>IF(C134="E",1,IF(C134="D",2,IF(C134="Schüler",3,(IF(C134="Jugend",4,IF(C134="Jun.",5,IF(C134="Sen.",6,IF(C134="M",7,""))))))))</f>
        <v>4</v>
      </c>
      <c r="E134" s="22" t="s">
        <v>20</v>
      </c>
      <c r="F134" s="22">
        <f>$F$3-G134</f>
        <v>16</v>
      </c>
      <c r="G134" s="56">
        <v>2006</v>
      </c>
      <c r="H134" s="55" t="s">
        <v>56</v>
      </c>
      <c r="I134" s="71" t="str">
        <f>IF(C134="","",IF(C134="E",J134,IF(C134="D",K134,IF(C134="Schüler",L134,IF(C134="Jugend",M134,IF(C134="Jun.",N134,IF(C134="Sen.",O134,O134)))))))</f>
        <v>-81</v>
      </c>
      <c r="J134" s="71" t="str">
        <f>IF(P134="","",IF(P134&lt;25.01,"-25",IF(P134&lt;30.01,"-30",IF(P134&lt;35.01,"-35",IF(P134&lt;40.01,"-40",IF(P134&lt;45.01,"-45",IF(P134&lt;49.01,"-49",IF(P134&gt;49,"+49"))))))))</f>
        <v>+49</v>
      </c>
      <c r="K134" s="71" t="str">
        <f>IF(P134="","",IF(P134&lt;30.01,"-30",IF(P134&lt;35.01,"-35",IF(P134&lt;40.01,"-40",IF(P134&lt;45.01,"-45",IF(P134&lt;49.01,"-49",IF(P134&lt;55.01,"-55",IF(P134&gt;55,"+55"))))))))</f>
        <v>+55</v>
      </c>
      <c r="L134" s="71" t="str">
        <f>IF(P134="","",IF(P134&lt;35.01,"-35",IF(P134&lt;40.01,"-40",IF(P134&lt;45.01,"-45",IF(P134&lt;49.01,"-49",IF(P134&lt;55.01,"-55",IF(P134&lt;61.01,"-61",IF(P134&lt;67.01,"-67",IF(P134&lt;73.01,"-73",IF(P134&lt;81.01,"-81",IF(P134&gt;81.01,"+81")))))))))))</f>
        <v>-81</v>
      </c>
      <c r="M134" s="71" t="str">
        <f>IF(P134="","",IF(P134&lt;49.01,"-49",IF(P134&lt;55.01,"-55",IF(P134&lt;61.01,"-61",IF(P134&lt;67.01,"-67",IF(P134&lt;73.01,"-73",IF(P134&lt;81.01,"-81",IF(P134&lt;89.01,"-89",IF(P134&lt;96.01,"-96",IF(P134&lt;102.01,"-102",IF(P134&gt;102.01,"+102")))))))))))</f>
        <v>-81</v>
      </c>
      <c r="N134" s="71" t="str">
        <f>IF(P134="","",IF(P134&lt;55.01,"-55",IF(P134&lt;61.01,"-61",IF(P134&lt;67.01,"-67",IF(P134&lt;73.01,"-73",IF(P134&lt;81.01,"-81",IF(P134&lt;89.01,"-89",IF(P134&lt;96.01,"-96",IF(P134&lt;102.01,"-102",IF(P134&lt;109.01,"-109",IF(P134&gt;109.01,"+109")))))))))))</f>
        <v>-81</v>
      </c>
      <c r="O134" s="71" t="str">
        <f>IF(P134="","",IF(P134&lt;55.01,"-55",IF(P134&lt;61.01,"-61",IF(P134&lt;67.01,"-67",IF(P134&lt;73.01,"-73",IF(P134&lt;81.01,"-81",IF(P134&lt;89.01,"-89",IF(P134&lt;96.01,"-96",IF(P134&lt;102.01,"-102",IF(P134&lt;109.01,"-109",IF(P134&gt;109.01,"+109")))))))))))</f>
        <v>-81</v>
      </c>
      <c r="P134" s="57">
        <v>80.8</v>
      </c>
      <c r="Q134" s="58">
        <v>54</v>
      </c>
      <c r="R134" s="59">
        <v>67</v>
      </c>
      <c r="S134" s="59">
        <v>121</v>
      </c>
      <c r="T134" s="60">
        <v>44723</v>
      </c>
      <c r="U134" s="61" t="s">
        <v>156</v>
      </c>
    </row>
    <row r="135" spans="1:21" ht="14.25" customHeight="1" x14ac:dyDescent="0.3">
      <c r="A135" s="55" t="s">
        <v>299</v>
      </c>
      <c r="B135" s="55" t="s">
        <v>300</v>
      </c>
      <c r="C135" s="70" t="str">
        <f>IF(G135&lt;1,"",IF(F135&lt;10.1,"E",IF(F135&lt;12.1,"D",IF(F135&lt;15.1,"Schüler",IF(F135&lt;17.1,"Jugend",IF(F135&lt;20.1,"Jun.",IF(F135&lt;35.1,"Sen.","M")))))))</f>
        <v>Jugend</v>
      </c>
      <c r="D135" s="70">
        <f>IF(C135="E",1,IF(C135="D",2,IF(C135="Schüler",3,(IF(C135="Jugend",4,IF(C135="Jun.",5,IF(C135="Sen.",6,IF(C135="M",7,""))))))))</f>
        <v>4</v>
      </c>
      <c r="E135" s="22" t="s">
        <v>20</v>
      </c>
      <c r="F135" s="22">
        <f>$F$3-G135</f>
        <v>16</v>
      </c>
      <c r="G135" s="56">
        <v>2006</v>
      </c>
      <c r="H135" s="55" t="s">
        <v>56</v>
      </c>
      <c r="I135" s="71" t="str">
        <f>IF(C135="","",IF(C135="E",J135,IF(C135="D",K135,IF(C135="Schüler",L135,IF(C135="Jugend",M135,IF(C135="Jun.",N135,IF(C135="Sen.",O135,O135)))))))</f>
        <v>-89</v>
      </c>
      <c r="J135" s="71" t="str">
        <f>IF(P135="","",IF(P135&lt;25.01,"-25",IF(P135&lt;30.01,"-30",IF(P135&lt;35.01,"-35",IF(P135&lt;40.01,"-40",IF(P135&lt;45.01,"-45",IF(P135&lt;49.01,"-49",IF(P135&gt;49,"+49"))))))))</f>
        <v>+49</v>
      </c>
      <c r="K135" s="71" t="str">
        <f>IF(P135="","",IF(P135&lt;30.01,"-30",IF(P135&lt;35.01,"-35",IF(P135&lt;40.01,"-40",IF(P135&lt;45.01,"-45",IF(P135&lt;49.01,"-49",IF(P135&lt;55.01,"-55",IF(P135&gt;55,"+55"))))))))</f>
        <v>+55</v>
      </c>
      <c r="L135" s="71" t="str">
        <f>IF(P135="","",IF(P135&lt;35.01,"-35",IF(P135&lt;40.01,"-40",IF(P135&lt;45.01,"-45",IF(P135&lt;49.01,"-49",IF(P135&lt;55.01,"-55",IF(P135&lt;61.01,"-61",IF(P135&lt;67.01,"-67",IF(P135&lt;73.01,"-73",IF(P135&lt;81.01,"-81",IF(P135&gt;81.01,"+81")))))))))))</f>
        <v>+81</v>
      </c>
      <c r="M135" s="71" t="str">
        <f>IF(P135="","",IF(P135&lt;49.01,"-49",IF(P135&lt;55.01,"-55",IF(P135&lt;61.01,"-61",IF(P135&lt;67.01,"-67",IF(P135&lt;73.01,"-73",IF(P135&lt;81.01,"-81",IF(P135&lt;89.01,"-89",IF(P135&lt;96.01,"-96",IF(P135&lt;102.01,"-102",IF(P135&gt;102.01,"+102")))))))))))</f>
        <v>-89</v>
      </c>
      <c r="N135" s="71" t="str">
        <f>IF(P135="","",IF(P135&lt;55.01,"-55",IF(P135&lt;61.01,"-61",IF(P135&lt;67.01,"-67",IF(P135&lt;73.01,"-73",IF(P135&lt;81.01,"-81",IF(P135&lt;89.01,"-89",IF(P135&lt;96.01,"-96",IF(P135&lt;102.01,"-102",IF(P135&lt;109.01,"-109",IF(P135&gt;109.01,"+109")))))))))))</f>
        <v>-89</v>
      </c>
      <c r="O135" s="71" t="str">
        <f>IF(P135="","",IF(P135&lt;55.01,"-55",IF(P135&lt;61.01,"-61",IF(P135&lt;67.01,"-67",IF(P135&lt;73.01,"-73",IF(P135&lt;81.01,"-81",IF(P135&lt;89.01,"-89",IF(P135&lt;96.01,"-96",IF(P135&lt;102.01,"-102",IF(P135&lt;109.01,"-109",IF(P135&gt;109.01,"+109")))))))))))</f>
        <v>-89</v>
      </c>
      <c r="P135" s="57">
        <v>82</v>
      </c>
      <c r="Q135" s="58">
        <v>69</v>
      </c>
      <c r="R135" s="59">
        <v>83</v>
      </c>
      <c r="S135" s="59">
        <v>152</v>
      </c>
      <c r="T135" s="60">
        <v>44723</v>
      </c>
      <c r="U135" s="61" t="s">
        <v>156</v>
      </c>
    </row>
    <row r="136" spans="1:21" ht="14.25" customHeight="1" x14ac:dyDescent="0.3">
      <c r="A136" s="55" t="s">
        <v>299</v>
      </c>
      <c r="B136" s="55" t="s">
        <v>300</v>
      </c>
      <c r="C136" s="70" t="str">
        <f>IF(G136&lt;1,"",IF(F136&lt;10.1,"E",IF(F136&lt;12.1,"D",IF(F136&lt;15.1,"Schüler",IF(F136&lt;17.1,"Jugend",IF(F136&lt;20.1,"Jun.",IF(F136&lt;35.1,"Sen.","M")))))))</f>
        <v>Jugend</v>
      </c>
      <c r="D136" s="70">
        <f>IF(C136="E",1,IF(C136="D",2,IF(C136="Schüler",3,(IF(C136="Jugend",4,IF(C136="Jun.",5,IF(C136="Sen.",6,IF(C136="M",7,""))))))))</f>
        <v>4</v>
      </c>
      <c r="E136" s="22" t="s">
        <v>20</v>
      </c>
      <c r="F136" s="22">
        <f>$F$3-G136</f>
        <v>16</v>
      </c>
      <c r="G136" s="56">
        <v>2006</v>
      </c>
      <c r="H136" s="55" t="s">
        <v>56</v>
      </c>
      <c r="I136" s="71" t="str">
        <f>IF(C136="","",IF(C136="E",J136,IF(C136="D",K136,IF(C136="Schüler",L136,IF(C136="Jugend",M136,IF(C136="Jun.",N136,IF(C136="Sen.",O136,O136)))))))</f>
        <v>-89</v>
      </c>
      <c r="J136" s="71" t="str">
        <f>IF(P136="","",IF(P136&lt;25.01,"-25",IF(P136&lt;30.01,"-30",IF(P136&lt;35.01,"-35",IF(P136&lt;40.01,"-40",IF(P136&lt;45.01,"-45",IF(P136&lt;49.01,"-49",IF(P136&gt;49,"+49"))))))))</f>
        <v>+49</v>
      </c>
      <c r="K136" s="71" t="str">
        <f>IF(P136="","",IF(P136&lt;30.01,"-30",IF(P136&lt;35.01,"-35",IF(P136&lt;40.01,"-40",IF(P136&lt;45.01,"-45",IF(P136&lt;49.01,"-49",IF(P136&lt;55.01,"-55",IF(P136&gt;55,"+55"))))))))</f>
        <v>+55</v>
      </c>
      <c r="L136" s="71" t="str">
        <f>IF(P136="","",IF(P136&lt;35.01,"-35",IF(P136&lt;40.01,"-40",IF(P136&lt;45.01,"-45",IF(P136&lt;49.01,"-49",IF(P136&lt;55.01,"-55",IF(P136&lt;61.01,"-61",IF(P136&lt;67.01,"-67",IF(P136&lt;73.01,"-73",IF(P136&lt;81.01,"-81",IF(P136&gt;81.01,"+81")))))))))))</f>
        <v>+81</v>
      </c>
      <c r="M136" s="71" t="str">
        <f>IF(P136="","",IF(P136&lt;49.01,"-49",IF(P136&lt;55.01,"-55",IF(P136&lt;61.01,"-61",IF(P136&lt;67.01,"-67",IF(P136&lt;73.01,"-73",IF(P136&lt;81.01,"-81",IF(P136&lt;89.01,"-89",IF(P136&lt;96.01,"-96",IF(P136&lt;102.01,"-102",IF(P136&gt;102.01,"+102")))))))))))</f>
        <v>-89</v>
      </c>
      <c r="N136" s="71" t="str">
        <f>IF(P136="","",IF(P136&lt;55.01,"-55",IF(P136&lt;61.01,"-61",IF(P136&lt;67.01,"-67",IF(P136&lt;73.01,"-73",IF(P136&lt;81.01,"-81",IF(P136&lt;89.01,"-89",IF(P136&lt;96.01,"-96",IF(P136&lt;102.01,"-102",IF(P136&lt;109.01,"-109",IF(P136&gt;109.01,"+109")))))))))))</f>
        <v>-89</v>
      </c>
      <c r="O136" s="71" t="str">
        <f>IF(P136="","",IF(P136&lt;55.01,"-55",IF(P136&lt;61.01,"-61",IF(P136&lt;67.01,"-67",IF(P136&lt;73.01,"-73",IF(P136&lt;81.01,"-81",IF(P136&lt;89.01,"-89",IF(P136&lt;96.01,"-96",IF(P136&lt;102.01,"-102",IF(P136&lt;109.01,"-109",IF(P136&gt;109.01,"+109")))))))))))</f>
        <v>-89</v>
      </c>
      <c r="P136" s="57">
        <v>84.8</v>
      </c>
      <c r="Q136" s="58">
        <v>66</v>
      </c>
      <c r="R136" s="59">
        <v>82</v>
      </c>
      <c r="S136" s="59">
        <v>148</v>
      </c>
      <c r="T136" s="60">
        <v>44814</v>
      </c>
      <c r="U136" s="61" t="s">
        <v>88</v>
      </c>
    </row>
    <row r="137" spans="1:21" ht="14.25" customHeight="1" x14ac:dyDescent="0.3">
      <c r="A137" s="55" t="s">
        <v>184</v>
      </c>
      <c r="B137" s="55" t="s">
        <v>185</v>
      </c>
      <c r="C137" s="70" t="str">
        <f>IF(G137&lt;1,"",IF(F137&lt;10.1,"E",IF(F137&lt;12.1,"D",IF(F137&lt;15.1,"Schüler",IF(F137&lt;17.1,"Jugend",IF(F137&lt;20.1,"Jun.",IF(F137&lt;35.1,"Sen.","M")))))))</f>
        <v>Jun.</v>
      </c>
      <c r="D137" s="70">
        <f>IF(C137="E",1,IF(C137="D",2,IF(C137="Schüler",3,(IF(C137="Jugend",4,IF(C137="Jun.",5,IF(C137="Sen.",6,IF(C137="M",7,""))))))))</f>
        <v>5</v>
      </c>
      <c r="E137" s="22" t="s">
        <v>20</v>
      </c>
      <c r="F137" s="22">
        <f>$F$3-G137</f>
        <v>19</v>
      </c>
      <c r="G137" s="56">
        <v>2003</v>
      </c>
      <c r="H137" s="55" t="s">
        <v>186</v>
      </c>
      <c r="I137" s="71" t="str">
        <f>IF(C137="","",IF(C137="E",J137,IF(C137="D",K137,IF(C137="Schüler",L137,IF(C137="Jugend",M137,IF(C137="Jun.",N137,IF(C137="Sen.",O137,O137)))))))</f>
        <v>-67</v>
      </c>
      <c r="J137" s="71" t="str">
        <f>IF(P137="","",IF(P137&lt;25.01,"-25",IF(P137&lt;30.01,"-30",IF(P137&lt;35.01,"-35",IF(P137&lt;40.01,"-40",IF(P137&lt;45.01,"-45",IF(P137&lt;49.01,"-49",IF(P137&gt;49,"+49"))))))))</f>
        <v>+49</v>
      </c>
      <c r="K137" s="71" t="str">
        <f>IF(P137="","",IF(P137&lt;30.01,"-30",IF(P137&lt;35.01,"-35",IF(P137&lt;40.01,"-40",IF(P137&lt;45.01,"-45",IF(P137&lt;49.01,"-49",IF(P137&lt;55.01,"-55",IF(P137&gt;55,"+55"))))))))</f>
        <v>+55</v>
      </c>
      <c r="L137" s="71" t="str">
        <f>IF(P137="","",IF(P137&lt;35.01,"-35",IF(P137&lt;40.01,"-40",IF(P137&lt;45.01,"-45",IF(P137&lt;49.01,"-49",IF(P137&lt;55.01,"-55",IF(P137&lt;61.01,"-61",IF(P137&lt;67.01,"-67",IF(P137&lt;73.01,"-73",IF(P137&lt;81.01,"-81",IF(P137&gt;81.01,"+81")))))))))))</f>
        <v>-67</v>
      </c>
      <c r="M137" s="71" t="str">
        <f>IF(P137="","",IF(P137&lt;49.01,"-49",IF(P137&lt;55.01,"-55",IF(P137&lt;61.01,"-61",IF(P137&lt;67.01,"-67",IF(P137&lt;73.01,"-73",IF(P137&lt;81.01,"-81",IF(P137&lt;89.01,"-89",IF(P137&lt;96.01,"-96",IF(P137&lt;102.01,"-102",IF(P137&gt;102.01,"+102")))))))))))</f>
        <v>-67</v>
      </c>
      <c r="N137" s="71" t="str">
        <f>IF(P137="","",IF(P137&lt;55.01,"-55",IF(P137&lt;61.01,"-61",IF(P137&lt;67.01,"-67",IF(P137&lt;73.01,"-73",IF(P137&lt;81.01,"-81",IF(P137&lt;89.01,"-89",IF(P137&lt;96.01,"-96",IF(P137&lt;102.01,"-102",IF(P137&lt;109.01,"-109",IF(P137&gt;109.01,"+109")))))))))))</f>
        <v>-67</v>
      </c>
      <c r="O137" s="71" t="str">
        <f>IF(P137="","",IF(P137&lt;55.01,"-55",IF(P137&lt;61.01,"-61",IF(P137&lt;67.01,"-67",IF(P137&lt;73.01,"-73",IF(P137&lt;81.01,"-81",IF(P137&lt;89.01,"-89",IF(P137&lt;96.01,"-96",IF(P137&lt;102.01,"-102",IF(P137&lt;109.01,"-109",IF(P137&gt;109.01,"+109")))))))))))</f>
        <v>-67</v>
      </c>
      <c r="P137" s="57">
        <v>66.599999999999994</v>
      </c>
      <c r="Q137" s="58">
        <v>67</v>
      </c>
      <c r="R137" s="59">
        <v>95</v>
      </c>
      <c r="S137" s="59">
        <v>162</v>
      </c>
      <c r="T137" s="60">
        <v>44660</v>
      </c>
      <c r="U137" s="61" t="s">
        <v>187</v>
      </c>
    </row>
    <row r="138" spans="1:21" ht="14.25" customHeight="1" x14ac:dyDescent="0.3">
      <c r="A138" s="55" t="s">
        <v>107</v>
      </c>
      <c r="B138" s="55" t="s">
        <v>108</v>
      </c>
      <c r="C138" s="70" t="str">
        <f>IF(G138&lt;1,"",IF(F138&lt;10.1,"E",IF(F138&lt;12.1,"D",IF(F138&lt;15.1,"Schüler",IF(F138&lt;17.1,"Jugend",IF(F138&lt;20.1,"Jun.",IF(F138&lt;35.1,"Sen.","M")))))))</f>
        <v>Jun.</v>
      </c>
      <c r="D138" s="70">
        <f>IF(C138="E",1,IF(C138="D",2,IF(C138="Schüler",3,(IF(C138="Jugend",4,IF(C138="Jun.",5,IF(C138="Sen.",6,IF(C138="M",7,""))))))))</f>
        <v>5</v>
      </c>
      <c r="E138" s="22" t="s">
        <v>20</v>
      </c>
      <c r="F138" s="22">
        <f>$F$3-G138</f>
        <v>18</v>
      </c>
      <c r="G138" s="56">
        <v>2004</v>
      </c>
      <c r="H138" s="55" t="s">
        <v>81</v>
      </c>
      <c r="I138" s="71" t="str">
        <f>IF(C138="","",IF(C138="E",J138,IF(C138="D",K138,IF(C138="Schüler",L138,IF(C138="Jugend",M138,IF(C138="Jun.",N138,IF(C138="Sen.",O138,O138)))))))</f>
        <v>-67</v>
      </c>
      <c r="J138" s="71" t="str">
        <f>IF(P138="","",IF(P138&lt;25.01,"-25",IF(P138&lt;30.01,"-30",IF(P138&lt;35.01,"-35",IF(P138&lt;40.01,"-40",IF(P138&lt;45.01,"-45",IF(P138&lt;49.01,"-49",IF(P138&gt;49,"+49"))))))))</f>
        <v>+49</v>
      </c>
      <c r="K138" s="71" t="str">
        <f>IF(P138="","",IF(P138&lt;30.01,"-30",IF(P138&lt;35.01,"-35",IF(P138&lt;40.01,"-40",IF(P138&lt;45.01,"-45",IF(P138&lt;49.01,"-49",IF(P138&lt;55.01,"-55",IF(P138&gt;55,"+55"))))))))</f>
        <v>+55</v>
      </c>
      <c r="L138" s="71" t="str">
        <f>IF(P138="","",IF(P138&lt;35.01,"-35",IF(P138&lt;40.01,"-40",IF(P138&lt;45.01,"-45",IF(P138&lt;49.01,"-49",IF(P138&lt;55.01,"-55",IF(P138&lt;61.01,"-61",IF(P138&lt;67.01,"-67",IF(P138&lt;73.01,"-73",IF(P138&lt;81.01,"-81",IF(P138&gt;81.01,"+81")))))))))))</f>
        <v>-67</v>
      </c>
      <c r="M138" s="71" t="str">
        <f>IF(P138="","",IF(P138&lt;49.01,"-49",IF(P138&lt;55.01,"-55",IF(P138&lt;61.01,"-61",IF(P138&lt;67.01,"-67",IF(P138&lt;73.01,"-73",IF(P138&lt;81.01,"-81",IF(P138&lt;89.01,"-89",IF(P138&lt;96.01,"-96",IF(P138&lt;102.01,"-102",IF(P138&gt;102.01,"+102")))))))))))</f>
        <v>-67</v>
      </c>
      <c r="N138" s="71" t="str">
        <f>IF(P138="","",IF(P138&lt;55.01,"-55",IF(P138&lt;61.01,"-61",IF(P138&lt;67.01,"-67",IF(P138&lt;73.01,"-73",IF(P138&lt;81.01,"-81",IF(P138&lt;89.01,"-89",IF(P138&lt;96.01,"-96",IF(P138&lt;102.01,"-102",IF(P138&lt;109.01,"-109",IF(P138&gt;109.01,"+109")))))))))))</f>
        <v>-67</v>
      </c>
      <c r="O138" s="71" t="str">
        <f>IF(P138="","",IF(P138&lt;55.01,"-55",IF(P138&lt;61.01,"-61",IF(P138&lt;67.01,"-67",IF(P138&lt;73.01,"-73",IF(P138&lt;81.01,"-81",IF(P138&lt;89.01,"-89",IF(P138&lt;96.01,"-96",IF(P138&lt;102.01,"-102",IF(P138&lt;109.01,"-109",IF(P138&gt;109.01,"+109")))))))))))</f>
        <v>-67</v>
      </c>
      <c r="P138" s="57">
        <v>64</v>
      </c>
      <c r="Q138" s="58">
        <v>74</v>
      </c>
      <c r="R138" s="59">
        <v>85</v>
      </c>
      <c r="S138" s="59">
        <v>159</v>
      </c>
      <c r="T138" s="60">
        <v>44814</v>
      </c>
      <c r="U138" s="61" t="s">
        <v>88</v>
      </c>
    </row>
    <row r="139" spans="1:21" ht="14.25" customHeight="1" x14ac:dyDescent="0.3">
      <c r="A139" s="55" t="s">
        <v>340</v>
      </c>
      <c r="B139" s="55" t="s">
        <v>341</v>
      </c>
      <c r="C139" s="70" t="str">
        <f>IF(G139&lt;1,"",IF(F139&lt;10.1,"E",IF(F139&lt;12.1,"D",IF(F139&lt;15.1,"Schüler",IF(F139&lt;17.1,"Jugend",IF(F139&lt;20.1,"Jun.",IF(F139&lt;35.1,"Sen.","M")))))))</f>
        <v>Jun.</v>
      </c>
      <c r="D139" s="70">
        <f>IF(C139="E",1,IF(C139="D",2,IF(C139="Schüler",3,(IF(C139="Jugend",4,IF(C139="Jun.",5,IF(C139="Sen.",6,IF(C139="M",7,""))))))))</f>
        <v>5</v>
      </c>
      <c r="E139" s="22" t="s">
        <v>20</v>
      </c>
      <c r="F139" s="22">
        <f>$F$3-G139</f>
        <v>20</v>
      </c>
      <c r="G139" s="56">
        <v>2002</v>
      </c>
      <c r="H139" s="55" t="s">
        <v>81</v>
      </c>
      <c r="I139" s="71" t="str">
        <f>IF(C139="","",IF(C139="E",J139,IF(C139="D",K139,IF(C139="Schüler",L139,IF(C139="Jugend",M139,IF(C139="Jun.",N139,IF(C139="Sen.",O139,O139)))))))</f>
        <v>-73</v>
      </c>
      <c r="J139" s="71" t="str">
        <f>IF(P139="","",IF(P139&lt;25.01,"-25",IF(P139&lt;30.01,"-30",IF(P139&lt;35.01,"-35",IF(P139&lt;40.01,"-40",IF(P139&lt;45.01,"-45",IF(P139&lt;49.01,"-49",IF(P139&gt;49,"+49"))))))))</f>
        <v>+49</v>
      </c>
      <c r="K139" s="71" t="str">
        <f>IF(P139="","",IF(P139&lt;30.01,"-30",IF(P139&lt;35.01,"-35",IF(P139&lt;40.01,"-40",IF(P139&lt;45.01,"-45",IF(P139&lt;49.01,"-49",IF(P139&lt;55.01,"-55",IF(P139&gt;55,"+55"))))))))</f>
        <v>+55</v>
      </c>
      <c r="L139" s="71" t="str">
        <f>IF(P139="","",IF(P139&lt;35.01,"-35",IF(P139&lt;40.01,"-40",IF(P139&lt;45.01,"-45",IF(P139&lt;49.01,"-49",IF(P139&lt;55.01,"-55",IF(P139&lt;61.01,"-61",IF(P139&lt;67.01,"-67",IF(P139&lt;73.01,"-73",IF(P139&lt;81.01,"-81",IF(P139&gt;81.01,"+81")))))))))))</f>
        <v>-73</v>
      </c>
      <c r="M139" s="71" t="str">
        <f>IF(P139="","",IF(P139&lt;49.01,"-49",IF(P139&lt;55.01,"-55",IF(P139&lt;61.01,"-61",IF(P139&lt;67.01,"-67",IF(P139&lt;73.01,"-73",IF(P139&lt;81.01,"-81",IF(P139&lt;89.01,"-89",IF(P139&lt;96.01,"-96",IF(P139&lt;102.01,"-102",IF(P139&gt;102.01,"+102")))))))))))</f>
        <v>-73</v>
      </c>
      <c r="N139" s="71" t="str">
        <f>IF(P139="","",IF(P139&lt;55.01,"-55",IF(P139&lt;61.01,"-61",IF(P139&lt;67.01,"-67",IF(P139&lt;73.01,"-73",IF(P139&lt;81.01,"-81",IF(P139&lt;89.01,"-89",IF(P139&lt;96.01,"-96",IF(P139&lt;102.01,"-102",IF(P139&lt;109.01,"-109",IF(P139&gt;109.01,"+109")))))))))))</f>
        <v>-73</v>
      </c>
      <c r="O139" s="71" t="str">
        <f>IF(P139="","",IF(P139&lt;55.01,"-55",IF(P139&lt;61.01,"-61",IF(P139&lt;67.01,"-67",IF(P139&lt;73.01,"-73",IF(P139&lt;81.01,"-81",IF(P139&lt;89.01,"-89",IF(P139&lt;96.01,"-96",IF(P139&lt;102.01,"-102",IF(P139&lt;109.01,"-109",IF(P139&gt;109.01,"+109")))))))))))</f>
        <v>-73</v>
      </c>
      <c r="P139" s="57">
        <v>69.5</v>
      </c>
      <c r="Q139" s="58">
        <v>95</v>
      </c>
      <c r="R139" s="59">
        <v>119</v>
      </c>
      <c r="S139" s="59">
        <v>214</v>
      </c>
      <c r="T139" s="60">
        <v>44877</v>
      </c>
      <c r="U139" s="61" t="s">
        <v>379</v>
      </c>
    </row>
    <row r="140" spans="1:21" ht="14.25" customHeight="1" x14ac:dyDescent="0.3">
      <c r="A140" s="55" t="s">
        <v>342</v>
      </c>
      <c r="B140" s="55" t="s">
        <v>185</v>
      </c>
      <c r="C140" s="70" t="str">
        <f>IF(G140&lt;1,"",IF(F140&lt;10.1,"E",IF(F140&lt;12.1,"D",IF(F140&lt;15.1,"Schüler",IF(F140&lt;17.1,"Jugend",IF(F140&lt;20.1,"Jun.",IF(F140&lt;35.1,"Sen.","M")))))))</f>
        <v>Jun.</v>
      </c>
      <c r="D140" s="70">
        <f>IF(C140="E",1,IF(C140="D",2,IF(C140="Schüler",3,(IF(C140="Jugend",4,IF(C140="Jun.",5,IF(C140="Sen.",6,IF(C140="M",7,""))))))))</f>
        <v>5</v>
      </c>
      <c r="E140" s="22" t="s">
        <v>20</v>
      </c>
      <c r="F140" s="22">
        <f>$F$3-G140</f>
        <v>19</v>
      </c>
      <c r="G140" s="56">
        <v>2003</v>
      </c>
      <c r="H140" s="55" t="s">
        <v>186</v>
      </c>
      <c r="I140" s="71" t="str">
        <f>IF(C140="","",IF(C140="E",J140,IF(C140="D",K140,IF(C140="Schüler",L140,IF(C140="Jugend",M140,IF(C140="Jun.",N140,IF(C140="Sen.",O140,O140)))))))</f>
        <v>-73</v>
      </c>
      <c r="J140" s="71" t="str">
        <f>IF(P140="","",IF(P140&lt;25.01,"-25",IF(P140&lt;30.01,"-30",IF(P140&lt;35.01,"-35",IF(P140&lt;40.01,"-40",IF(P140&lt;45.01,"-45",IF(P140&lt;49.01,"-49",IF(P140&gt;49,"+49"))))))))</f>
        <v>+49</v>
      </c>
      <c r="K140" s="71" t="str">
        <f>IF(P140="","",IF(P140&lt;30.01,"-30",IF(P140&lt;35.01,"-35",IF(P140&lt;40.01,"-40",IF(P140&lt;45.01,"-45",IF(P140&lt;49.01,"-49",IF(P140&lt;55.01,"-55",IF(P140&gt;55,"+55"))))))))</f>
        <v>+55</v>
      </c>
      <c r="L140" s="71" t="str">
        <f>IF(P140="","",IF(P140&lt;35.01,"-35",IF(P140&lt;40.01,"-40",IF(P140&lt;45.01,"-45",IF(P140&lt;49.01,"-49",IF(P140&lt;55.01,"-55",IF(P140&lt;61.01,"-61",IF(P140&lt;67.01,"-67",IF(P140&lt;73.01,"-73",IF(P140&lt;81.01,"-81",IF(P140&gt;81.01,"+81")))))))))))</f>
        <v>-73</v>
      </c>
      <c r="M140" s="71" t="str">
        <f>IF(P140="","",IF(P140&lt;49.01,"-49",IF(P140&lt;55.01,"-55",IF(P140&lt;61.01,"-61",IF(P140&lt;67.01,"-67",IF(P140&lt;73.01,"-73",IF(P140&lt;81.01,"-81",IF(P140&lt;89.01,"-89",IF(P140&lt;96.01,"-96",IF(P140&lt;102.01,"-102",IF(P140&gt;102.01,"+102")))))))))))</f>
        <v>-73</v>
      </c>
      <c r="N140" s="71" t="str">
        <f>IF(P140="","",IF(P140&lt;55.01,"-55",IF(P140&lt;61.01,"-61",IF(P140&lt;67.01,"-67",IF(P140&lt;73.01,"-73",IF(P140&lt;81.01,"-81",IF(P140&lt;89.01,"-89",IF(P140&lt;96.01,"-96",IF(P140&lt;102.01,"-102",IF(P140&lt;109.01,"-109",IF(P140&gt;109.01,"+109")))))))))))</f>
        <v>-73</v>
      </c>
      <c r="O140" s="71" t="str">
        <f>IF(P140="","",IF(P140&lt;55.01,"-55",IF(P140&lt;61.01,"-61",IF(P140&lt;67.01,"-67",IF(P140&lt;73.01,"-73",IF(P140&lt;81.01,"-81",IF(P140&lt;89.01,"-89",IF(P140&lt;96.01,"-96",IF(P140&lt;102.01,"-102",IF(P140&lt;109.01,"-109",IF(P140&gt;109.01,"+109")))))))))))</f>
        <v>-73</v>
      </c>
      <c r="P140" s="57">
        <v>68.099999999999994</v>
      </c>
      <c r="Q140" s="58">
        <v>79</v>
      </c>
      <c r="R140" s="59">
        <v>104</v>
      </c>
      <c r="S140" s="59">
        <v>181</v>
      </c>
      <c r="T140" s="60">
        <v>44877</v>
      </c>
      <c r="U140" s="61" t="s">
        <v>187</v>
      </c>
    </row>
    <row r="141" spans="1:21" ht="14.25" customHeight="1" x14ac:dyDescent="0.3">
      <c r="A141" s="55" t="s">
        <v>139</v>
      </c>
      <c r="B141" s="55" t="s">
        <v>143</v>
      </c>
      <c r="C141" s="70" t="str">
        <f>IF(G141&lt;1,"",IF(F141&lt;10.1,"E",IF(F141&lt;12.1,"D",IF(F141&lt;15.1,"Schüler",IF(F141&lt;17.1,"Jugend",IF(F141&lt;20.1,"Jun.",IF(F141&lt;35.1,"Sen.","M")))))))</f>
        <v>Jun.</v>
      </c>
      <c r="D141" s="70">
        <f>IF(C141="E",1,IF(C141="D",2,IF(C141="Schüler",3,(IF(C141="Jugend",4,IF(C141="Jun.",5,IF(C141="Sen.",6,IF(C141="M",7,""))))))))</f>
        <v>5</v>
      </c>
      <c r="E141" s="22" t="s">
        <v>20</v>
      </c>
      <c r="F141" s="22">
        <f>$F$3-G141</f>
        <v>19</v>
      </c>
      <c r="G141" s="56">
        <v>2003</v>
      </c>
      <c r="H141" s="55" t="s">
        <v>145</v>
      </c>
      <c r="I141" s="71" t="str">
        <f>IF(C141="","",IF(C141="E",J141,IF(C141="D",K141,IF(C141="Schüler",L141,IF(C141="Jugend",M141,IF(C141="Jun.",N141,IF(C141="Sen.",O141,O141)))))))</f>
        <v>-81</v>
      </c>
      <c r="J141" s="71" t="str">
        <f>IF(P141="","",IF(P141&lt;25.01,"-25",IF(P141&lt;30.01,"-30",IF(P141&lt;35.01,"-35",IF(P141&lt;40.01,"-40",IF(P141&lt;45.01,"-45",IF(P141&lt;49.01,"-49",IF(P141&gt;49,"+49"))))))))</f>
        <v>+49</v>
      </c>
      <c r="K141" s="71" t="str">
        <f>IF(P141="","",IF(P141&lt;30.01,"-30",IF(P141&lt;35.01,"-35",IF(P141&lt;40.01,"-40",IF(P141&lt;45.01,"-45",IF(P141&lt;49.01,"-49",IF(P141&lt;55.01,"-55",IF(P141&gt;55,"+55"))))))))</f>
        <v>+55</v>
      </c>
      <c r="L141" s="71" t="str">
        <f>IF(P141="","",IF(P141&lt;35.01,"-35",IF(P141&lt;40.01,"-40",IF(P141&lt;45.01,"-45",IF(P141&lt;49.01,"-49",IF(P141&lt;55.01,"-55",IF(P141&lt;61.01,"-61",IF(P141&lt;67.01,"-67",IF(P141&lt;73.01,"-73",IF(P141&lt;81.01,"-81",IF(P141&gt;81.01,"+81")))))))))))</f>
        <v>-81</v>
      </c>
      <c r="M141" s="71" t="str">
        <f>IF(P141="","",IF(P141&lt;49.01,"-49",IF(P141&lt;55.01,"-55",IF(P141&lt;61.01,"-61",IF(P141&lt;67.01,"-67",IF(P141&lt;73.01,"-73",IF(P141&lt;81.01,"-81",IF(P141&lt;89.01,"-89",IF(P141&lt;96.01,"-96",IF(P141&lt;102.01,"-102",IF(P141&gt;102.01,"+102")))))))))))</f>
        <v>-81</v>
      </c>
      <c r="N141" s="71" t="str">
        <f>IF(P141="","",IF(P141&lt;55.01,"-55",IF(P141&lt;61.01,"-61",IF(P141&lt;67.01,"-67",IF(P141&lt;73.01,"-73",IF(P141&lt;81.01,"-81",IF(P141&lt;89.01,"-89",IF(P141&lt;96.01,"-96",IF(P141&lt;102.01,"-102",IF(P141&lt;109.01,"-109",IF(P141&gt;109.01,"+109")))))))))))</f>
        <v>-81</v>
      </c>
      <c r="O141" s="71" t="str">
        <f>IF(P141="","",IF(P141&lt;55.01,"-55",IF(P141&lt;61.01,"-61",IF(P141&lt;67.01,"-67",IF(P141&lt;73.01,"-73",IF(P141&lt;81.01,"-81",IF(P141&lt;89.01,"-89",IF(P141&lt;96.01,"-96",IF(P141&lt;102.01,"-102",IF(P141&lt;109.01,"-109",IF(P141&gt;109.01,"+109")))))))))))</f>
        <v>-81</v>
      </c>
      <c r="P141" s="57">
        <v>80.7</v>
      </c>
      <c r="Q141" s="58">
        <v>80</v>
      </c>
      <c r="R141" s="59">
        <v>97</v>
      </c>
      <c r="S141" s="59">
        <v>177</v>
      </c>
      <c r="T141" s="60">
        <v>44814</v>
      </c>
      <c r="U141" s="61" t="s">
        <v>88</v>
      </c>
    </row>
    <row r="142" spans="1:21" ht="14.25" customHeight="1" x14ac:dyDescent="0.3">
      <c r="A142" s="55" t="s">
        <v>138</v>
      </c>
      <c r="B142" s="55" t="s">
        <v>142</v>
      </c>
      <c r="C142" s="70" t="str">
        <f>IF(G142&lt;1,"",IF(F142&lt;10.1,"E",IF(F142&lt;12.1,"D",IF(F142&lt;15.1,"Schüler",IF(F142&lt;17.1,"Jugend",IF(F142&lt;20.1,"Jun.",IF(F142&lt;35.1,"Sen.","M")))))))</f>
        <v>Jun.</v>
      </c>
      <c r="D142" s="70">
        <f>IF(C142="E",1,IF(C142="D",2,IF(C142="Schüler",3,(IF(C142="Jugend",4,IF(C142="Jun.",5,IF(C142="Sen.",6,IF(C142="M",7,""))))))))</f>
        <v>5</v>
      </c>
      <c r="E142" s="22" t="s">
        <v>20</v>
      </c>
      <c r="F142" s="22">
        <f>$F$3-G142</f>
        <v>19</v>
      </c>
      <c r="G142" s="56">
        <v>2003</v>
      </c>
      <c r="H142" s="55" t="s">
        <v>145</v>
      </c>
      <c r="I142" s="71" t="str">
        <f>IF(C142="","",IF(C142="E",J142,IF(C142="D",K142,IF(C142="Schüler",L142,IF(C142="Jugend",M142,IF(C142="Jun.",N142,IF(C142="Sen.",O142,O142)))))))</f>
        <v>-81</v>
      </c>
      <c r="J142" s="71" t="str">
        <f>IF(P142="","",IF(P142&lt;25.01,"-25",IF(P142&lt;30.01,"-30",IF(P142&lt;35.01,"-35",IF(P142&lt;40.01,"-40",IF(P142&lt;45.01,"-45",IF(P142&lt;49.01,"-49",IF(P142&gt;49,"+49"))))))))</f>
        <v>+49</v>
      </c>
      <c r="K142" s="71" t="str">
        <f>IF(P142="","",IF(P142&lt;30.01,"-30",IF(P142&lt;35.01,"-35",IF(P142&lt;40.01,"-40",IF(P142&lt;45.01,"-45",IF(P142&lt;49.01,"-49",IF(P142&lt;55.01,"-55",IF(P142&gt;55,"+55"))))))))</f>
        <v>+55</v>
      </c>
      <c r="L142" s="71" t="str">
        <f>IF(P142="","",IF(P142&lt;35.01,"-35",IF(P142&lt;40.01,"-40",IF(P142&lt;45.01,"-45",IF(P142&lt;49.01,"-49",IF(P142&lt;55.01,"-55",IF(P142&lt;61.01,"-61",IF(P142&lt;67.01,"-67",IF(P142&lt;73.01,"-73",IF(P142&lt;81.01,"-81",IF(P142&gt;81.01,"+81")))))))))))</f>
        <v>-81</v>
      </c>
      <c r="M142" s="71" t="str">
        <f>IF(P142="","",IF(P142&lt;49.01,"-49",IF(P142&lt;55.01,"-55",IF(P142&lt;61.01,"-61",IF(P142&lt;67.01,"-67",IF(P142&lt;73.01,"-73",IF(P142&lt;81.01,"-81",IF(P142&lt;89.01,"-89",IF(P142&lt;96.01,"-96",IF(P142&lt;102.01,"-102",IF(P142&gt;102.01,"+102")))))))))))</f>
        <v>-81</v>
      </c>
      <c r="N142" s="71" t="str">
        <f>IF(P142="","",IF(P142&lt;55.01,"-55",IF(P142&lt;61.01,"-61",IF(P142&lt;67.01,"-67",IF(P142&lt;73.01,"-73",IF(P142&lt;81.01,"-81",IF(P142&lt;89.01,"-89",IF(P142&lt;96.01,"-96",IF(P142&lt;102.01,"-102",IF(P142&lt;109.01,"-109",IF(P142&gt;109.01,"+109")))))))))))</f>
        <v>-81</v>
      </c>
      <c r="O142" s="71" t="str">
        <f>IF(P142="","",IF(P142&lt;55.01,"-55",IF(P142&lt;61.01,"-61",IF(P142&lt;67.01,"-67",IF(P142&lt;73.01,"-73",IF(P142&lt;81.01,"-81",IF(P142&lt;89.01,"-89",IF(P142&lt;96.01,"-96",IF(P142&lt;102.01,"-102",IF(P142&lt;109.01,"-109",IF(P142&gt;109.01,"+109")))))))))))</f>
        <v>-81</v>
      </c>
      <c r="P142" s="57">
        <v>75.599999999999994</v>
      </c>
      <c r="Q142" s="58">
        <v>57</v>
      </c>
      <c r="R142" s="59">
        <v>71</v>
      </c>
      <c r="S142" s="59">
        <v>127</v>
      </c>
      <c r="T142" s="60">
        <v>44618</v>
      </c>
      <c r="U142" s="61" t="s">
        <v>146</v>
      </c>
    </row>
    <row r="143" spans="1:21" ht="14.25" customHeight="1" x14ac:dyDescent="0.3">
      <c r="A143" s="55" t="s">
        <v>167</v>
      </c>
      <c r="B143" s="55" t="s">
        <v>110</v>
      </c>
      <c r="C143" s="70" t="str">
        <f>IF(G143&lt;1,"",IF(F143&lt;10.1,"E",IF(F143&lt;12.1,"D",IF(F143&lt;15.1,"Schüler",IF(F143&lt;17.1,"Jugend",IF(F143&lt;20.1,"Jun.",IF(F143&lt;35.1,"Sen.","M")))))))</f>
        <v>Jun.</v>
      </c>
      <c r="D143" s="70">
        <f>IF(C143="E",1,IF(C143="D",2,IF(C143="Schüler",3,(IF(C143="Jugend",4,IF(C143="Jun.",5,IF(C143="Sen.",6,IF(C143="M",7,""))))))))</f>
        <v>5</v>
      </c>
      <c r="E143" s="22" t="s">
        <v>20</v>
      </c>
      <c r="F143" s="22">
        <f>$F$3-G143</f>
        <v>19</v>
      </c>
      <c r="G143" s="56">
        <v>2003</v>
      </c>
      <c r="H143" s="55" t="s">
        <v>155</v>
      </c>
      <c r="I143" s="71" t="str">
        <f>IF(C143="","",IF(C143="E",J143,IF(C143="D",K143,IF(C143="Schüler",L143,IF(C143="Jugend",M143,IF(C143="Jun.",N143,IF(C143="Sen.",O143,O143)))))))</f>
        <v>-89</v>
      </c>
      <c r="J143" s="71" t="str">
        <f>IF(P143="","",IF(P143&lt;25.01,"-25",IF(P143&lt;30.01,"-30",IF(P143&lt;35.01,"-35",IF(P143&lt;40.01,"-40",IF(P143&lt;45.01,"-45",IF(P143&lt;49.01,"-49",IF(P143&gt;49,"+49"))))))))</f>
        <v>+49</v>
      </c>
      <c r="K143" s="71" t="str">
        <f>IF(P143="","",IF(P143&lt;30.01,"-30",IF(P143&lt;35.01,"-35",IF(P143&lt;40.01,"-40",IF(P143&lt;45.01,"-45",IF(P143&lt;49.01,"-49",IF(P143&lt;55.01,"-55",IF(P143&gt;55,"+55"))))))))</f>
        <v>+55</v>
      </c>
      <c r="L143" s="71" t="str">
        <f>IF(P143="","",IF(P143&lt;35.01,"-35",IF(P143&lt;40.01,"-40",IF(P143&lt;45.01,"-45",IF(P143&lt;49.01,"-49",IF(P143&lt;55.01,"-55",IF(P143&lt;61.01,"-61",IF(P143&lt;67.01,"-67",IF(P143&lt;73.01,"-73",IF(P143&lt;81.01,"-81",IF(P143&gt;81.01,"+81")))))))))))</f>
        <v>+81</v>
      </c>
      <c r="M143" s="71" t="str">
        <f>IF(P143="","",IF(P143&lt;49.01,"-49",IF(P143&lt;55.01,"-55",IF(P143&lt;61.01,"-61",IF(P143&lt;67.01,"-67",IF(P143&lt;73.01,"-73",IF(P143&lt;81.01,"-81",IF(P143&lt;89.01,"-89",IF(P143&lt;96.01,"-96",IF(P143&lt;102.01,"-102",IF(P143&gt;102.01,"+102")))))))))))</f>
        <v>-89</v>
      </c>
      <c r="N143" s="71" t="str">
        <f>IF(P143="","",IF(P143&lt;55.01,"-55",IF(P143&lt;61.01,"-61",IF(P143&lt;67.01,"-67",IF(P143&lt;73.01,"-73",IF(P143&lt;81.01,"-81",IF(P143&lt;89.01,"-89",IF(P143&lt;96.01,"-96",IF(P143&lt;102.01,"-102",IF(P143&lt;109.01,"-109",IF(P143&gt;109.01,"+109")))))))))))</f>
        <v>-89</v>
      </c>
      <c r="O143" s="71" t="str">
        <f>IF(P143="","",IF(P143&lt;55.01,"-55",IF(P143&lt;61.01,"-61",IF(P143&lt;67.01,"-67",IF(P143&lt;73.01,"-73",IF(P143&lt;81.01,"-81",IF(P143&lt;89.01,"-89",IF(P143&lt;96.01,"-96",IF(P143&lt;102.01,"-102",IF(P143&lt;109.01,"-109",IF(P143&gt;109.01,"+109")))))))))))</f>
        <v>-89</v>
      </c>
      <c r="P143" s="57">
        <v>89</v>
      </c>
      <c r="Q143" s="58">
        <v>120</v>
      </c>
      <c r="R143" s="59">
        <v>144</v>
      </c>
      <c r="S143" s="59">
        <v>264</v>
      </c>
      <c r="T143" s="60">
        <v>44660</v>
      </c>
      <c r="U143" s="61" t="s">
        <v>131</v>
      </c>
    </row>
    <row r="144" spans="1:21" ht="14.25" customHeight="1" x14ac:dyDescent="0.3">
      <c r="A144" s="55" t="s">
        <v>167</v>
      </c>
      <c r="B144" s="55" t="s">
        <v>110</v>
      </c>
      <c r="C144" s="70" t="str">
        <f>IF(G144&lt;1,"",IF(F144&lt;10.1,"E",IF(F144&lt;12.1,"D",IF(F144&lt;15.1,"Schüler",IF(F144&lt;17.1,"Jugend",IF(F144&lt;20.1,"Jun.",IF(F144&lt;35.1,"Sen.","M")))))))</f>
        <v>Jun.</v>
      </c>
      <c r="D144" s="70">
        <f>IF(C144="E",1,IF(C144="D",2,IF(C144="Schüler",3,(IF(C144="Jugend",4,IF(C144="Jun.",5,IF(C144="Sen.",6,IF(C144="M",7,""))))))))</f>
        <v>5</v>
      </c>
      <c r="E144" s="22" t="s">
        <v>20</v>
      </c>
      <c r="F144" s="22">
        <f>$F$3-G144</f>
        <v>19</v>
      </c>
      <c r="G144" s="56">
        <v>2003</v>
      </c>
      <c r="H144" s="55" t="s">
        <v>155</v>
      </c>
      <c r="I144" s="71" t="str">
        <f>IF(C144="","",IF(C144="E",J144,IF(C144="D",K144,IF(C144="Schüler",L144,IF(C144="Jugend",M144,IF(C144="Jun.",N144,IF(C144="Sen.",O144,O144)))))))</f>
        <v>-96</v>
      </c>
      <c r="J144" s="71" t="str">
        <f>IF(P144="","",IF(P144&lt;25.01,"-25",IF(P144&lt;30.01,"-30",IF(P144&lt;35.01,"-35",IF(P144&lt;40.01,"-40",IF(P144&lt;45.01,"-45",IF(P144&lt;49.01,"-49",IF(P144&gt;49,"+49"))))))))</f>
        <v>+49</v>
      </c>
      <c r="K144" s="71" t="str">
        <f>IF(P144="","",IF(P144&lt;30.01,"-30",IF(P144&lt;35.01,"-35",IF(P144&lt;40.01,"-40",IF(P144&lt;45.01,"-45",IF(P144&lt;49.01,"-49",IF(P144&lt;55.01,"-55",IF(P144&gt;55,"+55"))))))))</f>
        <v>+55</v>
      </c>
      <c r="L144" s="71" t="str">
        <f>IF(P144="","",IF(P144&lt;35.01,"-35",IF(P144&lt;40.01,"-40",IF(P144&lt;45.01,"-45",IF(P144&lt;49.01,"-49",IF(P144&lt;55.01,"-55",IF(P144&lt;61.01,"-61",IF(P144&lt;67.01,"-67",IF(P144&lt;73.01,"-73",IF(P144&lt;81.01,"-81",IF(P144&gt;81.01,"+81")))))))))))</f>
        <v>+81</v>
      </c>
      <c r="M144" s="71" t="str">
        <f>IF(P144="","",IF(P144&lt;49.01,"-49",IF(P144&lt;55.01,"-55",IF(P144&lt;61.01,"-61",IF(P144&lt;67.01,"-67",IF(P144&lt;73.01,"-73",IF(P144&lt;81.01,"-81",IF(P144&lt;89.01,"-89",IF(P144&lt;96.01,"-96",IF(P144&lt;102.01,"-102",IF(P144&gt;102.01,"+102")))))))))))</f>
        <v>-96</v>
      </c>
      <c r="N144" s="71" t="str">
        <f>IF(P144="","",IF(P144&lt;55.01,"-55",IF(P144&lt;61.01,"-61",IF(P144&lt;67.01,"-67",IF(P144&lt;73.01,"-73",IF(P144&lt;81.01,"-81",IF(P144&lt;89.01,"-89",IF(P144&lt;96.01,"-96",IF(P144&lt;102.01,"-102",IF(P144&lt;109.01,"-109",IF(P144&gt;109.01,"+109")))))))))))</f>
        <v>-96</v>
      </c>
      <c r="O144" s="71" t="str">
        <f>IF(P144="","",IF(P144&lt;55.01,"-55",IF(P144&lt;61.01,"-61",IF(P144&lt;67.01,"-67",IF(P144&lt;73.01,"-73",IF(P144&lt;81.01,"-81",IF(P144&lt;89.01,"-89",IF(P144&lt;96.01,"-96",IF(P144&lt;102.01,"-102",IF(P144&lt;109.01,"-109",IF(P144&gt;109.01,"+109")))))))))))</f>
        <v>-96</v>
      </c>
      <c r="P144" s="57">
        <v>90</v>
      </c>
      <c r="Q144" s="58">
        <v>125</v>
      </c>
      <c r="R144" s="59">
        <v>145</v>
      </c>
      <c r="S144" s="59">
        <v>270</v>
      </c>
      <c r="T144" s="60">
        <v>44814</v>
      </c>
      <c r="U144" s="61" t="s">
        <v>88</v>
      </c>
    </row>
    <row r="145" spans="1:21" ht="14.25" customHeight="1" x14ac:dyDescent="0.3">
      <c r="A145" s="55" t="s">
        <v>212</v>
      </c>
      <c r="B145" s="55" t="s">
        <v>213</v>
      </c>
      <c r="C145" s="70" t="str">
        <f>IF(G145&lt;1,"",IF(F145&lt;10.1,"E",IF(F145&lt;12.1,"D",IF(F145&lt;15.1,"Schüler",IF(F145&lt;17.1,"Jugend",IF(F145&lt;20.1,"Jun.",IF(F145&lt;35.1,"Sen.","M")))))))</f>
        <v>Sen.</v>
      </c>
      <c r="D145" s="70">
        <f>IF(C145="E",1,IF(C145="D",2,IF(C145="Schüler",3,(IF(C145="Jugend",4,IF(C145="Jun.",5,IF(C145="Sen.",6,IF(C145="M",7,""))))))))</f>
        <v>6</v>
      </c>
      <c r="E145" s="22" t="s">
        <v>20</v>
      </c>
      <c r="F145" s="22">
        <f>$F$3-G145</f>
        <v>21</v>
      </c>
      <c r="G145" s="56">
        <v>2001</v>
      </c>
      <c r="H145" s="55" t="s">
        <v>56</v>
      </c>
      <c r="I145" s="71" t="str">
        <f>IF(C145="","",IF(C145="E",J145,IF(C145="D",K145,IF(C145="Schüler",L145,IF(C145="Jugend",M145,IF(C145="Jun.",N145,IF(C145="Sen.",O145,O145)))))))</f>
        <v>+109</v>
      </c>
      <c r="J145" s="71" t="str">
        <f>IF(P145="","",IF(P145&lt;25.01,"-25",IF(P145&lt;30.01,"-30",IF(P145&lt;35.01,"-35",IF(P145&lt;40.01,"-40",IF(P145&lt;45.01,"-45",IF(P145&lt;49.01,"-49",IF(P145&gt;49,"+49"))))))))</f>
        <v>+49</v>
      </c>
      <c r="K145" s="71" t="str">
        <f>IF(P145="","",IF(P145&lt;30.01,"-30",IF(P145&lt;35.01,"-35",IF(P145&lt;40.01,"-40",IF(P145&lt;45.01,"-45",IF(P145&lt;49.01,"-49",IF(P145&lt;55.01,"-55",IF(P145&gt;55,"+55"))))))))</f>
        <v>+55</v>
      </c>
      <c r="L145" s="71" t="str">
        <f>IF(P145="","",IF(P145&lt;35.01,"-35",IF(P145&lt;40.01,"-40",IF(P145&lt;45.01,"-45",IF(P145&lt;49.01,"-49",IF(P145&lt;55.01,"-55",IF(P145&lt;61.01,"-61",IF(P145&lt;67.01,"-67",IF(P145&lt;73.01,"-73",IF(P145&lt;81.01,"-81",IF(P145&gt;81.01,"+81")))))))))))</f>
        <v>+81</v>
      </c>
      <c r="M145" s="71" t="str">
        <f>IF(P145="","",IF(P145&lt;49.01,"-49",IF(P145&lt;55.01,"-55",IF(P145&lt;61.01,"-61",IF(P145&lt;67.01,"-67",IF(P145&lt;73.01,"-73",IF(P145&lt;81.01,"-81",IF(P145&lt;89.01,"-89",IF(P145&lt;96.01,"-96",IF(P145&lt;102.01,"-102",IF(P145&gt;102.01,"+102")))))))))))</f>
        <v>+102</v>
      </c>
      <c r="N145" s="71" t="str">
        <f>IF(P145="","",IF(P145&lt;55.01,"-55",IF(P145&lt;61.01,"-61",IF(P145&lt;67.01,"-67",IF(P145&lt;73.01,"-73",IF(P145&lt;81.01,"-81",IF(P145&lt;89.01,"-89",IF(P145&lt;96.01,"-96",IF(P145&lt;102.01,"-102",IF(P145&lt;109.01,"-109",IF(P145&gt;109.01,"+109")))))))))))</f>
        <v>+109</v>
      </c>
      <c r="O145" s="71" t="str">
        <f>IF(P145="","",IF(P145&lt;55.01,"-55",IF(P145&lt;61.01,"-61",IF(P145&lt;67.01,"-67",IF(P145&lt;73.01,"-73",IF(P145&lt;81.01,"-81",IF(P145&lt;89.01,"-89",IF(P145&lt;96.01,"-96",IF(P145&lt;102.01,"-102",IF(P145&lt;109.01,"-109",IF(P145&gt;109.01,"+109")))))))))))</f>
        <v>+109</v>
      </c>
      <c r="P145" s="57">
        <v>157.9</v>
      </c>
      <c r="Q145" s="58">
        <v>183</v>
      </c>
      <c r="R145" s="59">
        <v>230</v>
      </c>
      <c r="S145" s="59">
        <v>412</v>
      </c>
      <c r="T145" s="60">
        <v>44661</v>
      </c>
      <c r="U145" s="61" t="s">
        <v>309</v>
      </c>
    </row>
    <row r="146" spans="1:21" ht="14.25" customHeight="1" x14ac:dyDescent="0.3">
      <c r="A146" s="55" t="s">
        <v>58</v>
      </c>
      <c r="B146" s="55" t="s">
        <v>59</v>
      </c>
      <c r="C146" s="70" t="str">
        <f>IF(G146&lt;1,"",IF(F146&lt;10.1,"E",IF(F146&lt;12.1,"D",IF(F146&lt;15.1,"Schüler",IF(F146&lt;17.1,"Jugend",IF(F146&lt;20.1,"Jun.",IF(F146&lt;35.1,"Sen.","M")))))))</f>
        <v>Sen.</v>
      </c>
      <c r="D146" s="70">
        <f>IF(C146="E",1,IF(C146="D",2,IF(C146="Schüler",3,(IF(C146="Jugend",4,IF(C146="Jun.",5,IF(C146="Sen.",6,IF(C146="M",7,""))))))))</f>
        <v>6</v>
      </c>
      <c r="E146" s="22" t="s">
        <v>20</v>
      </c>
      <c r="F146" s="22">
        <f>$F$3-G146</f>
        <v>21</v>
      </c>
      <c r="G146" s="56">
        <v>2001</v>
      </c>
      <c r="H146" s="55" t="s">
        <v>56</v>
      </c>
      <c r="I146" s="71" t="str">
        <f>IF(C146="","",IF(C146="E",J146,IF(C146="D",K146,IF(C146="Schüler",L146,IF(C146="Jugend",M146,IF(C146="Jun.",N146,IF(C146="Sen.",O146,O146)))))))</f>
        <v>+109</v>
      </c>
      <c r="J146" s="71" t="str">
        <f>IF(P146="","",IF(P146&lt;25.01,"-25",IF(P146&lt;30.01,"-30",IF(P146&lt;35.01,"-35",IF(P146&lt;40.01,"-40",IF(P146&lt;45.01,"-45",IF(P146&lt;49.01,"-49",IF(P146&gt;49,"+49"))))))))</f>
        <v>+49</v>
      </c>
      <c r="K146" s="71" t="str">
        <f>IF(P146="","",IF(P146&lt;30.01,"-30",IF(P146&lt;35.01,"-35",IF(P146&lt;40.01,"-40",IF(P146&lt;45.01,"-45",IF(P146&lt;49.01,"-49",IF(P146&lt;55.01,"-55",IF(P146&gt;55,"+55"))))))))</f>
        <v>+55</v>
      </c>
      <c r="L146" s="71" t="str">
        <f>IF(P146="","",IF(P146&lt;35.01,"-35",IF(P146&lt;40.01,"-40",IF(P146&lt;45.01,"-45",IF(P146&lt;49.01,"-49",IF(P146&lt;55.01,"-55",IF(P146&lt;61.01,"-61",IF(P146&lt;67.01,"-67",IF(P146&lt;73.01,"-73",IF(P146&lt;81.01,"-81",IF(P146&gt;81.01,"+81")))))))))))</f>
        <v>+81</v>
      </c>
      <c r="M146" s="71" t="str">
        <f>IF(P146="","",IF(P146&lt;49.01,"-49",IF(P146&lt;55.01,"-55",IF(P146&lt;61.01,"-61",IF(P146&lt;67.01,"-67",IF(P146&lt;73.01,"-73",IF(P146&lt;81.01,"-81",IF(P146&lt;89.01,"-89",IF(P146&lt;96.01,"-96",IF(P146&lt;102.01,"-102",IF(P146&gt;102.01,"+102")))))))))))</f>
        <v>+102</v>
      </c>
      <c r="N146" s="71" t="str">
        <f>IF(P146="","",IF(P146&lt;55.01,"-55",IF(P146&lt;61.01,"-61",IF(P146&lt;67.01,"-67",IF(P146&lt;73.01,"-73",IF(P146&lt;81.01,"-81",IF(P146&lt;89.01,"-89",IF(P146&lt;96.01,"-96",IF(P146&lt;102.01,"-102",IF(P146&lt;109.01,"-109",IF(P146&gt;109.01,"+109")))))))))))</f>
        <v>+109</v>
      </c>
      <c r="O146" s="71" t="str">
        <f>IF(P146="","",IF(P146&lt;55.01,"-55",IF(P146&lt;61.01,"-61",IF(P146&lt;67.01,"-67",IF(P146&lt;73.01,"-73",IF(P146&lt;81.01,"-81",IF(P146&lt;89.01,"-89",IF(P146&lt;96.01,"-96",IF(P146&lt;102.01,"-102",IF(P146&lt;109.01,"-109",IF(P146&gt;109.01,"+109")))))))))))</f>
        <v>+109</v>
      </c>
      <c r="P146" s="57">
        <v>121</v>
      </c>
      <c r="Q146" s="58">
        <v>180</v>
      </c>
      <c r="R146" s="59">
        <v>210</v>
      </c>
      <c r="S146" s="59">
        <v>390</v>
      </c>
      <c r="T146" s="60">
        <v>44625</v>
      </c>
      <c r="U146" s="61" t="s">
        <v>95</v>
      </c>
    </row>
    <row r="147" spans="1:21" ht="14.25" customHeight="1" x14ac:dyDescent="0.3">
      <c r="A147" s="55" t="s">
        <v>75</v>
      </c>
      <c r="B147" s="55" t="s">
        <v>76</v>
      </c>
      <c r="C147" s="70" t="str">
        <f>IF(G147&lt;1,"",IF(F147&lt;10.1,"E",IF(F147&lt;12.1,"D",IF(F147&lt;15.1,"Schüler",IF(F147&lt;17.1,"Jugend",IF(F147&lt;20.1,"Jun.",IF(F147&lt;35.1,"Sen.","M")))))))</f>
        <v>Sen.</v>
      </c>
      <c r="D147" s="70">
        <f>IF(C147="E",1,IF(C147="D",2,IF(C147="Schüler",3,(IF(C147="Jugend",4,IF(C147="Jun.",5,IF(C147="Sen.",6,IF(C147="M",7,""))))))))</f>
        <v>6</v>
      </c>
      <c r="E147" s="22" t="s">
        <v>20</v>
      </c>
      <c r="F147" s="22">
        <f>$F$3-G147</f>
        <v>26</v>
      </c>
      <c r="G147" s="56">
        <v>1996</v>
      </c>
      <c r="H147" s="55" t="s">
        <v>65</v>
      </c>
      <c r="I147" s="71" t="str">
        <f>IF(C147="","",IF(C147="E",J147,IF(C147="D",K147,IF(C147="Schüler",L147,IF(C147="Jugend",M147,IF(C147="Jun.",N147,IF(C147="Sen.",O147,O147)))))))</f>
        <v>+109</v>
      </c>
      <c r="J147" s="71" t="str">
        <f>IF(P147="","",IF(P147&lt;25.01,"-25",IF(P147&lt;30.01,"-30",IF(P147&lt;35.01,"-35",IF(P147&lt;40.01,"-40",IF(P147&lt;45.01,"-45",IF(P147&lt;49.01,"-49",IF(P147&gt;49,"+49"))))))))</f>
        <v>+49</v>
      </c>
      <c r="K147" s="71" t="str">
        <f>IF(P147="","",IF(P147&lt;30.01,"-30",IF(P147&lt;35.01,"-35",IF(P147&lt;40.01,"-40",IF(P147&lt;45.01,"-45",IF(P147&lt;49.01,"-49",IF(P147&lt;55.01,"-55",IF(P147&gt;55,"+55"))))))))</f>
        <v>+55</v>
      </c>
      <c r="L147" s="71" t="str">
        <f>IF(P147="","",IF(P147&lt;35.01,"-35",IF(P147&lt;40.01,"-40",IF(P147&lt;45.01,"-45",IF(P147&lt;49.01,"-49",IF(P147&lt;55.01,"-55",IF(P147&lt;61.01,"-61",IF(P147&lt;67.01,"-67",IF(P147&lt;73.01,"-73",IF(P147&lt;81.01,"-81",IF(P147&gt;81.01,"+81")))))))))))</f>
        <v>+81</v>
      </c>
      <c r="M147" s="71" t="str">
        <f>IF(P147="","",IF(P147&lt;49.01,"-49",IF(P147&lt;55.01,"-55",IF(P147&lt;61.01,"-61",IF(P147&lt;67.01,"-67",IF(P147&lt;73.01,"-73",IF(P147&lt;81.01,"-81",IF(P147&lt;89.01,"-89",IF(P147&lt;96.01,"-96",IF(P147&lt;102.01,"-102",IF(P147&gt;102.01,"+102")))))))))))</f>
        <v>+102</v>
      </c>
      <c r="N147" s="71" t="str">
        <f>IF(P147="","",IF(P147&lt;55.01,"-55",IF(P147&lt;61.01,"-61",IF(P147&lt;67.01,"-67",IF(P147&lt;73.01,"-73",IF(P147&lt;81.01,"-81",IF(P147&lt;89.01,"-89",IF(P147&lt;96.01,"-96",IF(P147&lt;102.01,"-102",IF(P147&lt;109.01,"-109",IF(P147&gt;109.01,"+109")))))))))))</f>
        <v>+109</v>
      </c>
      <c r="O147" s="71" t="str">
        <f>IF(P147="","",IF(P147&lt;55.01,"-55",IF(P147&lt;61.01,"-61",IF(P147&lt;67.01,"-67",IF(P147&lt;73.01,"-73",IF(P147&lt;81.01,"-81",IF(P147&lt;89.01,"-89",IF(P147&lt;96.01,"-96",IF(P147&lt;102.01,"-102",IF(P147&lt;109.01,"-109",IF(P147&gt;109.01,"+109")))))))))))</f>
        <v>+109</v>
      </c>
      <c r="P147" s="57">
        <v>110.6</v>
      </c>
      <c r="Q147" s="58">
        <v>155</v>
      </c>
      <c r="R147" s="59">
        <v>188</v>
      </c>
      <c r="S147" s="59">
        <v>343</v>
      </c>
      <c r="T147" s="60">
        <v>44597</v>
      </c>
      <c r="U147" s="61" t="s">
        <v>66</v>
      </c>
    </row>
    <row r="148" spans="1:21" ht="14.25" customHeight="1" x14ac:dyDescent="0.3">
      <c r="A148" s="55" t="s">
        <v>91</v>
      </c>
      <c r="B148" s="55" t="s">
        <v>92</v>
      </c>
      <c r="C148" s="70" t="str">
        <f>IF(G148&lt;1,"",IF(F148&lt;10.1,"E",IF(F148&lt;12.1,"D",IF(F148&lt;15.1,"Schüler",IF(F148&lt;17.1,"Jugend",IF(F148&lt;20.1,"Jun.",IF(F148&lt;35.1,"Sen.","M")))))))</f>
        <v>Sen.</v>
      </c>
      <c r="D148" s="70">
        <f>IF(C148="E",1,IF(C148="D",2,IF(C148="Schüler",3,(IF(C148="Jugend",4,IF(C148="Jun.",5,IF(C148="Sen.",6,IF(C148="M",7,""))))))))</f>
        <v>6</v>
      </c>
      <c r="E148" s="22" t="s">
        <v>20</v>
      </c>
      <c r="F148" s="22">
        <f>$F$3-G148</f>
        <v>22</v>
      </c>
      <c r="G148" s="56">
        <v>2000</v>
      </c>
      <c r="H148" s="55" t="s">
        <v>81</v>
      </c>
      <c r="I148" s="71" t="str">
        <f>IF(C148="","",IF(C148="E",J148,IF(C148="D",K148,IF(C148="Schüler",L148,IF(C148="Jugend",M148,IF(C148="Jun.",N148,IF(C148="Sen.",O148,O148)))))))</f>
        <v>-61</v>
      </c>
      <c r="J148" s="71" t="str">
        <f>IF(P148="","",IF(P148&lt;25.01,"-25",IF(P148&lt;30.01,"-30",IF(P148&lt;35.01,"-35",IF(P148&lt;40.01,"-40",IF(P148&lt;45.01,"-45",IF(P148&lt;49.01,"-49",IF(P148&gt;49,"+49"))))))))</f>
        <v>+49</v>
      </c>
      <c r="K148" s="71" t="str">
        <f>IF(P148="","",IF(P148&lt;30.01,"-30",IF(P148&lt;35.01,"-35",IF(P148&lt;40.01,"-40",IF(P148&lt;45.01,"-45",IF(P148&lt;49.01,"-49",IF(P148&lt;55.01,"-55",IF(P148&gt;55,"+55"))))))))</f>
        <v>+55</v>
      </c>
      <c r="L148" s="71" t="str">
        <f>IF(P148="","",IF(P148&lt;35.01,"-35",IF(P148&lt;40.01,"-40",IF(P148&lt;45.01,"-45",IF(P148&lt;49.01,"-49",IF(P148&lt;55.01,"-55",IF(P148&lt;61.01,"-61",IF(P148&lt;67.01,"-67",IF(P148&lt;73.01,"-73",IF(P148&lt;81.01,"-81",IF(P148&gt;81.01,"+81")))))))))))</f>
        <v>-61</v>
      </c>
      <c r="M148" s="71" t="str">
        <f>IF(P148="","",IF(P148&lt;49.01,"-49",IF(P148&lt;55.01,"-55",IF(P148&lt;61.01,"-61",IF(P148&lt;67.01,"-67",IF(P148&lt;73.01,"-73",IF(P148&lt;81.01,"-81",IF(P148&lt;89.01,"-89",IF(P148&lt;96.01,"-96",IF(P148&lt;102.01,"-102",IF(P148&gt;102.01,"+102")))))))))))</f>
        <v>-61</v>
      </c>
      <c r="N148" s="71" t="str">
        <f>IF(P148="","",IF(P148&lt;55.01,"-55",IF(P148&lt;61.01,"-61",IF(P148&lt;67.01,"-67",IF(P148&lt;73.01,"-73",IF(P148&lt;81.01,"-81",IF(P148&lt;89.01,"-89",IF(P148&lt;96.01,"-96",IF(P148&lt;102.01,"-102",IF(P148&lt;109.01,"-109",IF(P148&gt;109.01,"+109")))))))))))</f>
        <v>-61</v>
      </c>
      <c r="O148" s="71" t="str">
        <f>IF(P148="","",IF(P148&lt;55.01,"-55",IF(P148&lt;61.01,"-61",IF(P148&lt;67.01,"-67",IF(P148&lt;73.01,"-73",IF(P148&lt;81.01,"-81",IF(P148&lt;89.01,"-89",IF(P148&lt;96.01,"-96",IF(P148&lt;102.01,"-102",IF(P148&lt;109.01,"-109",IF(P148&gt;109.01,"+109")))))))))))</f>
        <v>-61</v>
      </c>
      <c r="P148" s="57">
        <v>60.9</v>
      </c>
      <c r="Q148" s="58">
        <v>110</v>
      </c>
      <c r="R148" s="59">
        <v>130</v>
      </c>
      <c r="S148" s="59">
        <v>240</v>
      </c>
      <c r="T148" s="60">
        <v>44864</v>
      </c>
      <c r="U148" s="61" t="s">
        <v>380</v>
      </c>
    </row>
    <row r="149" spans="1:21" ht="14.25" customHeight="1" x14ac:dyDescent="0.3">
      <c r="A149" s="55" t="s">
        <v>73</v>
      </c>
      <c r="B149" s="55" t="s">
        <v>74</v>
      </c>
      <c r="C149" s="70" t="str">
        <f>IF(G149&lt;1,"",IF(F149&lt;10.1,"E",IF(F149&lt;12.1,"D",IF(F149&lt;15.1,"Schüler",IF(F149&lt;17.1,"Jugend",IF(F149&lt;20.1,"Jun.",IF(F149&lt;35.1,"Sen.","M")))))))</f>
        <v>Sen.</v>
      </c>
      <c r="D149" s="70">
        <f>IF(C149="E",1,IF(C149="D",2,IF(C149="Schüler",3,(IF(C149="Jugend",4,IF(C149="Jun.",5,IF(C149="Sen.",6,IF(C149="M",7,""))))))))</f>
        <v>6</v>
      </c>
      <c r="E149" s="22" t="s">
        <v>20</v>
      </c>
      <c r="F149" s="22">
        <f>$F$3-G149</f>
        <v>31</v>
      </c>
      <c r="G149" s="56">
        <v>1991</v>
      </c>
      <c r="H149" s="55" t="s">
        <v>65</v>
      </c>
      <c r="I149" s="71" t="str">
        <f>IF(C149="","",IF(C149="E",J149,IF(C149="D",K149,IF(C149="Schüler",L149,IF(C149="Jugend",M149,IF(C149="Jun.",N149,IF(C149="Sen.",O149,O149)))))))</f>
        <v>-67</v>
      </c>
      <c r="J149" s="71" t="str">
        <f>IF(P149="","",IF(P149&lt;25.01,"-25",IF(P149&lt;30.01,"-30",IF(P149&lt;35.01,"-35",IF(P149&lt;40.01,"-40",IF(P149&lt;45.01,"-45",IF(P149&lt;49.01,"-49",IF(P149&gt;49,"+49"))))))))</f>
        <v>+49</v>
      </c>
      <c r="K149" s="71" t="str">
        <f>IF(P149="","",IF(P149&lt;30.01,"-30",IF(P149&lt;35.01,"-35",IF(P149&lt;40.01,"-40",IF(P149&lt;45.01,"-45",IF(P149&lt;49.01,"-49",IF(P149&lt;55.01,"-55",IF(P149&gt;55,"+55"))))))))</f>
        <v>+55</v>
      </c>
      <c r="L149" s="71" t="str">
        <f>IF(P149="","",IF(P149&lt;35.01,"-35",IF(P149&lt;40.01,"-40",IF(P149&lt;45.01,"-45",IF(P149&lt;49.01,"-49",IF(P149&lt;55.01,"-55",IF(P149&lt;61.01,"-61",IF(P149&lt;67.01,"-67",IF(P149&lt;73.01,"-73",IF(P149&lt;81.01,"-81",IF(P149&gt;81.01,"+81")))))))))))</f>
        <v>-67</v>
      </c>
      <c r="M149" s="71" t="str">
        <f>IF(P149="","",IF(P149&lt;49.01,"-49",IF(P149&lt;55.01,"-55",IF(P149&lt;61.01,"-61",IF(P149&lt;67.01,"-67",IF(P149&lt;73.01,"-73",IF(P149&lt;81.01,"-81",IF(P149&lt;89.01,"-89",IF(P149&lt;96.01,"-96",IF(P149&lt;102.01,"-102",IF(P149&gt;102.01,"+102")))))))))))</f>
        <v>-67</v>
      </c>
      <c r="N149" s="71" t="str">
        <f>IF(P149="","",IF(P149&lt;55.01,"-55",IF(P149&lt;61.01,"-61",IF(P149&lt;67.01,"-67",IF(P149&lt;73.01,"-73",IF(P149&lt;81.01,"-81",IF(P149&lt;89.01,"-89",IF(P149&lt;96.01,"-96",IF(P149&lt;102.01,"-102",IF(P149&lt;109.01,"-109",IF(P149&gt;109.01,"+109")))))))))))</f>
        <v>-67</v>
      </c>
      <c r="O149" s="71" t="str">
        <f>IF(P149="","",IF(P149&lt;55.01,"-55",IF(P149&lt;61.01,"-61",IF(P149&lt;67.01,"-67",IF(P149&lt;73.01,"-73",IF(P149&lt;81.01,"-81",IF(P149&lt;89.01,"-89",IF(P149&lt;96.01,"-96",IF(P149&lt;102.01,"-102",IF(P149&lt;109.01,"-109",IF(P149&gt;109.01,"+109")))))))))))</f>
        <v>-67</v>
      </c>
      <c r="P149" s="57">
        <v>64.8</v>
      </c>
      <c r="Q149" s="58">
        <v>131</v>
      </c>
      <c r="R149" s="59">
        <v>153</v>
      </c>
      <c r="S149" s="59">
        <v>284</v>
      </c>
      <c r="T149" s="60">
        <v>44653</v>
      </c>
      <c r="U149" s="61" t="s">
        <v>177</v>
      </c>
    </row>
    <row r="150" spans="1:21" ht="14.25" customHeight="1" x14ac:dyDescent="0.3">
      <c r="A150" s="55" t="s">
        <v>205</v>
      </c>
      <c r="B150" s="55" t="s">
        <v>206</v>
      </c>
      <c r="C150" s="70" t="str">
        <f>IF(G150&lt;1,"",IF(F150&lt;10.1,"E",IF(F150&lt;12.1,"D",IF(F150&lt;15.1,"Schüler",IF(F150&lt;17.1,"Jugend",IF(F150&lt;20.1,"Jun.",IF(F150&lt;35.1,"Sen.","M")))))))</f>
        <v>Sen.</v>
      </c>
      <c r="D150" s="70">
        <f>IF(C150="E",1,IF(C150="D",2,IF(C150="Schüler",3,(IF(C150="Jugend",4,IF(C150="Jun.",5,IF(C150="Sen.",6,IF(C150="M",7,""))))))))</f>
        <v>6</v>
      </c>
      <c r="E150" s="22" t="s">
        <v>20</v>
      </c>
      <c r="F150" s="22">
        <f>$F$3-G150</f>
        <v>23</v>
      </c>
      <c r="G150" s="56">
        <v>1999</v>
      </c>
      <c r="H150" s="55" t="s">
        <v>113</v>
      </c>
      <c r="I150" s="71" t="str">
        <f>IF(C150="","",IF(C150="E",J150,IF(C150="D",K150,IF(C150="Schüler",L150,IF(C150="Jugend",M150,IF(C150="Jun.",N150,IF(C150="Sen.",O150,O150)))))))</f>
        <v>-67</v>
      </c>
      <c r="J150" s="71" t="str">
        <f>IF(P150="","",IF(P150&lt;25.01,"-25",IF(P150&lt;30.01,"-30",IF(P150&lt;35.01,"-35",IF(P150&lt;40.01,"-40",IF(P150&lt;45.01,"-45",IF(P150&lt;49.01,"-49",IF(P150&gt;49,"+49"))))))))</f>
        <v>+49</v>
      </c>
      <c r="K150" s="71" t="str">
        <f>IF(P150="","",IF(P150&lt;30.01,"-30",IF(P150&lt;35.01,"-35",IF(P150&lt;40.01,"-40",IF(P150&lt;45.01,"-45",IF(P150&lt;49.01,"-49",IF(P150&lt;55.01,"-55",IF(P150&gt;55,"+55"))))))))</f>
        <v>+55</v>
      </c>
      <c r="L150" s="71" t="str">
        <f>IF(P150="","",IF(P150&lt;35.01,"-35",IF(P150&lt;40.01,"-40",IF(P150&lt;45.01,"-45",IF(P150&lt;49.01,"-49",IF(P150&lt;55.01,"-55",IF(P150&lt;61.01,"-61",IF(P150&lt;67.01,"-67",IF(P150&lt;73.01,"-73",IF(P150&lt;81.01,"-81",IF(P150&gt;81.01,"+81")))))))))))</f>
        <v>-67</v>
      </c>
      <c r="M150" s="71" t="str">
        <f>IF(P150="","",IF(P150&lt;49.01,"-49",IF(P150&lt;55.01,"-55",IF(P150&lt;61.01,"-61",IF(P150&lt;67.01,"-67",IF(P150&lt;73.01,"-73",IF(P150&lt;81.01,"-81",IF(P150&lt;89.01,"-89",IF(P150&lt;96.01,"-96",IF(P150&lt;102.01,"-102",IF(P150&gt;102.01,"+102")))))))))))</f>
        <v>-67</v>
      </c>
      <c r="N150" s="71" t="str">
        <f>IF(P150="","",IF(P150&lt;55.01,"-55",IF(P150&lt;61.01,"-61",IF(P150&lt;67.01,"-67",IF(P150&lt;73.01,"-73",IF(P150&lt;81.01,"-81",IF(P150&lt;89.01,"-89",IF(P150&lt;96.01,"-96",IF(P150&lt;102.01,"-102",IF(P150&lt;109.01,"-109",IF(P150&gt;109.01,"+109")))))))))))</f>
        <v>-67</v>
      </c>
      <c r="O150" s="71" t="str">
        <f>IF(P150="","",IF(P150&lt;55.01,"-55",IF(P150&lt;61.01,"-61",IF(P150&lt;67.01,"-67",IF(P150&lt;73.01,"-73",IF(P150&lt;81.01,"-81",IF(P150&lt;89.01,"-89",IF(P150&lt;96.01,"-96",IF(P150&lt;102.01,"-102",IF(P150&lt;109.01,"-109",IF(P150&gt;109.01,"+109")))))))))))</f>
        <v>-67</v>
      </c>
      <c r="P150" s="57">
        <v>64.7</v>
      </c>
      <c r="Q150" s="58">
        <v>75</v>
      </c>
      <c r="R150" s="59">
        <v>95</v>
      </c>
      <c r="S150" s="59">
        <v>170</v>
      </c>
      <c r="T150" s="60">
        <v>44618</v>
      </c>
      <c r="U150" s="61" t="s">
        <v>114</v>
      </c>
    </row>
    <row r="151" spans="1:21" ht="14.25" customHeight="1" x14ac:dyDescent="0.3">
      <c r="A151" s="55" t="s">
        <v>168</v>
      </c>
      <c r="B151" s="55" t="s">
        <v>169</v>
      </c>
      <c r="C151" s="70" t="str">
        <f>IF(G151&lt;1,"",IF(F151&lt;10.1,"E",IF(F151&lt;12.1,"D",IF(F151&lt;15.1,"Schüler",IF(F151&lt;17.1,"Jugend",IF(F151&lt;20.1,"Jun.",IF(F151&lt;35.1,"Sen.","M")))))))</f>
        <v>Sen.</v>
      </c>
      <c r="D151" s="70">
        <f>IF(C151="E",1,IF(C151="D",2,IF(C151="Schüler",3,(IF(C151="Jugend",4,IF(C151="Jun.",5,IF(C151="Sen.",6,IF(C151="M",7,""))))))))</f>
        <v>6</v>
      </c>
      <c r="E151" s="22" t="s">
        <v>20</v>
      </c>
      <c r="F151" s="22">
        <f>$F$3-G151</f>
        <v>22</v>
      </c>
      <c r="G151" s="56">
        <v>2000</v>
      </c>
      <c r="H151" s="55" t="s">
        <v>159</v>
      </c>
      <c r="I151" s="71" t="str">
        <f>IF(C151="","",IF(C151="E",J151,IF(C151="D",K151,IF(C151="Schüler",L151,IF(C151="Jugend",M151,IF(C151="Jun.",N151,IF(C151="Sen.",O151,O151)))))))</f>
        <v>-67</v>
      </c>
      <c r="J151" s="71" t="str">
        <f>IF(P151="","",IF(P151&lt;25.01,"-25",IF(P151&lt;30.01,"-30",IF(P151&lt;35.01,"-35",IF(P151&lt;40.01,"-40",IF(P151&lt;45.01,"-45",IF(P151&lt;49.01,"-49",IF(P151&gt;49,"+49"))))))))</f>
        <v>+49</v>
      </c>
      <c r="K151" s="71" t="str">
        <f>IF(P151="","",IF(P151&lt;30.01,"-30",IF(P151&lt;35.01,"-35",IF(P151&lt;40.01,"-40",IF(P151&lt;45.01,"-45",IF(P151&lt;49.01,"-49",IF(P151&lt;55.01,"-55",IF(P151&gt;55,"+55"))))))))</f>
        <v>+55</v>
      </c>
      <c r="L151" s="71" t="str">
        <f>IF(P151="","",IF(P151&lt;35.01,"-35",IF(P151&lt;40.01,"-40",IF(P151&lt;45.01,"-45",IF(P151&lt;49.01,"-49",IF(P151&lt;55.01,"-55",IF(P151&lt;61.01,"-61",IF(P151&lt;67.01,"-67",IF(P151&lt;73.01,"-73",IF(P151&lt;81.01,"-81",IF(P151&gt;81.01,"+81")))))))))))</f>
        <v>-67</v>
      </c>
      <c r="M151" s="71" t="str">
        <f>IF(P151="","",IF(P151&lt;49.01,"-49",IF(P151&lt;55.01,"-55",IF(P151&lt;61.01,"-61",IF(P151&lt;67.01,"-67",IF(P151&lt;73.01,"-73",IF(P151&lt;81.01,"-81",IF(P151&lt;89.01,"-89",IF(P151&lt;96.01,"-96",IF(P151&lt;102.01,"-102",IF(P151&gt;102.01,"+102")))))))))))</f>
        <v>-67</v>
      </c>
      <c r="N151" s="71" t="str">
        <f>IF(P151="","",IF(P151&lt;55.01,"-55",IF(P151&lt;61.01,"-61",IF(P151&lt;67.01,"-67",IF(P151&lt;73.01,"-73",IF(P151&lt;81.01,"-81",IF(P151&lt;89.01,"-89",IF(P151&lt;96.01,"-96",IF(P151&lt;102.01,"-102",IF(P151&lt;109.01,"-109",IF(P151&gt;109.01,"+109")))))))))))</f>
        <v>-67</v>
      </c>
      <c r="O151" s="71" t="str">
        <f>IF(P151="","",IF(P151&lt;55.01,"-55",IF(P151&lt;61.01,"-61",IF(P151&lt;67.01,"-67",IF(P151&lt;73.01,"-73",IF(P151&lt;81.01,"-81",IF(P151&lt;89.01,"-89",IF(P151&lt;96.01,"-96",IF(P151&lt;102.01,"-102",IF(P151&lt;109.01,"-109",IF(P151&gt;109.01,"+109")))))))))))</f>
        <v>-67</v>
      </c>
      <c r="P151" s="57">
        <v>65.599999999999994</v>
      </c>
      <c r="Q151" s="58">
        <v>55</v>
      </c>
      <c r="R151" s="59">
        <v>73</v>
      </c>
      <c r="S151" s="59">
        <v>125</v>
      </c>
      <c r="T151" s="60">
        <v>44604</v>
      </c>
      <c r="U151" s="61" t="s">
        <v>160</v>
      </c>
    </row>
    <row r="152" spans="1:21" ht="14.25" customHeight="1" x14ac:dyDescent="0.3">
      <c r="A152" s="55" t="s">
        <v>170</v>
      </c>
      <c r="B152" s="55" t="s">
        <v>171</v>
      </c>
      <c r="C152" s="70" t="str">
        <f>IF(G152&lt;1,"",IF(F152&lt;10.1,"E",IF(F152&lt;12.1,"D",IF(F152&lt;15.1,"Schüler",IF(F152&lt;17.1,"Jugend",IF(F152&lt;20.1,"Jun.",IF(F152&lt;35.1,"Sen.","M")))))))</f>
        <v>Sen.</v>
      </c>
      <c r="D152" s="70">
        <f>IF(C152="E",1,IF(C152="D",2,IF(C152="Schüler",3,(IF(C152="Jugend",4,IF(C152="Jun.",5,IF(C152="Sen.",6,IF(C152="M",7,""))))))))</f>
        <v>6</v>
      </c>
      <c r="E152" s="22" t="s">
        <v>20</v>
      </c>
      <c r="F152" s="22">
        <f>$F$3-G152</f>
        <v>23</v>
      </c>
      <c r="G152" s="56">
        <v>1999</v>
      </c>
      <c r="H152" s="55" t="s">
        <v>159</v>
      </c>
      <c r="I152" s="71" t="str">
        <f>IF(C152="","",IF(C152="E",J152,IF(C152="D",K152,IF(C152="Schüler",L152,IF(C152="Jugend",M152,IF(C152="Jun.",N152,IF(C152="Sen.",O152,O152)))))))</f>
        <v>-73</v>
      </c>
      <c r="J152" s="71" t="str">
        <f>IF(P152="","",IF(P152&lt;25.01,"-25",IF(P152&lt;30.01,"-30",IF(P152&lt;35.01,"-35",IF(P152&lt;40.01,"-40",IF(P152&lt;45.01,"-45",IF(P152&lt;49.01,"-49",IF(P152&gt;49,"+49"))))))))</f>
        <v>+49</v>
      </c>
      <c r="K152" s="71" t="str">
        <f>IF(P152="","",IF(P152&lt;30.01,"-30",IF(P152&lt;35.01,"-35",IF(P152&lt;40.01,"-40",IF(P152&lt;45.01,"-45",IF(P152&lt;49.01,"-49",IF(P152&lt;55.01,"-55",IF(P152&gt;55,"+55"))))))))</f>
        <v>+55</v>
      </c>
      <c r="L152" s="71" t="str">
        <f>IF(P152="","",IF(P152&lt;35.01,"-35",IF(P152&lt;40.01,"-40",IF(P152&lt;45.01,"-45",IF(P152&lt;49.01,"-49",IF(P152&lt;55.01,"-55",IF(P152&lt;61.01,"-61",IF(P152&lt;67.01,"-67",IF(P152&lt;73.01,"-73",IF(P152&lt;81.01,"-81",IF(P152&gt;81.01,"+81")))))))))))</f>
        <v>-73</v>
      </c>
      <c r="M152" s="71" t="str">
        <f>IF(P152="","",IF(P152&lt;49.01,"-49",IF(P152&lt;55.01,"-55",IF(P152&lt;61.01,"-61",IF(P152&lt;67.01,"-67",IF(P152&lt;73.01,"-73",IF(P152&lt;81.01,"-81",IF(P152&lt;89.01,"-89",IF(P152&lt;96.01,"-96",IF(P152&lt;102.01,"-102",IF(P152&gt;102.01,"+102")))))))))))</f>
        <v>-73</v>
      </c>
      <c r="N152" s="71" t="str">
        <f>IF(P152="","",IF(P152&lt;55.01,"-55",IF(P152&lt;61.01,"-61",IF(P152&lt;67.01,"-67",IF(P152&lt;73.01,"-73",IF(P152&lt;81.01,"-81",IF(P152&lt;89.01,"-89",IF(P152&lt;96.01,"-96",IF(P152&lt;102.01,"-102",IF(P152&lt;109.01,"-109",IF(P152&gt;109.01,"+109")))))))))))</f>
        <v>-73</v>
      </c>
      <c r="O152" s="71" t="str">
        <f>IF(P152="","",IF(P152&lt;55.01,"-55",IF(P152&lt;61.01,"-61",IF(P152&lt;67.01,"-67",IF(P152&lt;73.01,"-73",IF(P152&lt;81.01,"-81",IF(P152&lt;89.01,"-89",IF(P152&lt;96.01,"-96",IF(P152&lt;102.01,"-102",IF(P152&lt;109.01,"-109",IF(P152&gt;109.01,"+109")))))))))))</f>
        <v>-73</v>
      </c>
      <c r="P152" s="57">
        <v>70</v>
      </c>
      <c r="Q152" s="58">
        <v>72</v>
      </c>
      <c r="R152" s="59">
        <v>95</v>
      </c>
      <c r="S152" s="59">
        <v>166</v>
      </c>
      <c r="T152" s="60">
        <v>44660</v>
      </c>
      <c r="U152" s="61" t="s">
        <v>160</v>
      </c>
    </row>
    <row r="153" spans="1:21" ht="14.25" customHeight="1" x14ac:dyDescent="0.3">
      <c r="A153" s="55" t="s">
        <v>111</v>
      </c>
      <c r="B153" s="55" t="s">
        <v>255</v>
      </c>
      <c r="C153" s="70" t="str">
        <f>IF(G153&lt;1,"",IF(F153&lt;10.1,"E",IF(F153&lt;12.1,"D",IF(F153&lt;15.1,"Schüler",IF(F153&lt;17.1,"Jugend",IF(F153&lt;20.1,"Jun.",IF(F153&lt;35.1,"Sen.","M")))))))</f>
        <v>Sen.</v>
      </c>
      <c r="D153" s="70">
        <f>IF(C153="E",1,IF(C153="D",2,IF(C153="Schüler",3,(IF(C153="Jugend",4,IF(C153="Jun.",5,IF(C153="Sen.",6,IF(C153="M",7,""))))))))</f>
        <v>6</v>
      </c>
      <c r="E153" s="22" t="s">
        <v>20</v>
      </c>
      <c r="F153" s="22">
        <f>$F$3-G153</f>
        <v>22</v>
      </c>
      <c r="G153" s="56">
        <v>2000</v>
      </c>
      <c r="H153" s="55" t="s">
        <v>113</v>
      </c>
      <c r="I153" s="71" t="str">
        <f>IF(C153="","",IF(C153="E",J153,IF(C153="D",K153,IF(C153="Schüler",L153,IF(C153="Jugend",M153,IF(C153="Jun.",N153,IF(C153="Sen.",O153,O153)))))))</f>
        <v>-73</v>
      </c>
      <c r="J153" s="71" t="str">
        <f>IF(P153="","",IF(P153&lt;25.01,"-25",IF(P153&lt;30.01,"-30",IF(P153&lt;35.01,"-35",IF(P153&lt;40.01,"-40",IF(P153&lt;45.01,"-45",IF(P153&lt;49.01,"-49",IF(P153&gt;49,"+49"))))))))</f>
        <v>+49</v>
      </c>
      <c r="K153" s="71" t="str">
        <f>IF(P153="","",IF(P153&lt;30.01,"-30",IF(P153&lt;35.01,"-35",IF(P153&lt;40.01,"-40",IF(P153&lt;45.01,"-45",IF(P153&lt;49.01,"-49",IF(P153&lt;55.01,"-55",IF(P153&gt;55,"+55"))))))))</f>
        <v>+55</v>
      </c>
      <c r="L153" s="71" t="str">
        <f>IF(P153="","",IF(P153&lt;35.01,"-35",IF(P153&lt;40.01,"-40",IF(P153&lt;45.01,"-45",IF(P153&lt;49.01,"-49",IF(P153&lt;55.01,"-55",IF(P153&lt;61.01,"-61",IF(P153&lt;67.01,"-67",IF(P153&lt;73.01,"-73",IF(P153&lt;81.01,"-81",IF(P153&gt;81.01,"+81")))))))))))</f>
        <v>-73</v>
      </c>
      <c r="M153" s="71" t="str">
        <f>IF(P153="","",IF(P153&lt;49.01,"-49",IF(P153&lt;55.01,"-55",IF(P153&lt;61.01,"-61",IF(P153&lt;67.01,"-67",IF(P153&lt;73.01,"-73",IF(P153&lt;81.01,"-81",IF(P153&lt;89.01,"-89",IF(P153&lt;96.01,"-96",IF(P153&lt;102.01,"-102",IF(P153&gt;102.01,"+102")))))))))))</f>
        <v>-73</v>
      </c>
      <c r="N153" s="71" t="str">
        <f>IF(P153="","",IF(P153&lt;55.01,"-55",IF(P153&lt;61.01,"-61",IF(P153&lt;67.01,"-67",IF(P153&lt;73.01,"-73",IF(P153&lt;81.01,"-81",IF(P153&lt;89.01,"-89",IF(P153&lt;96.01,"-96",IF(P153&lt;102.01,"-102",IF(P153&lt;109.01,"-109",IF(P153&gt;109.01,"+109")))))))))))</f>
        <v>-73</v>
      </c>
      <c r="O153" s="71" t="str">
        <f>IF(P153="","",IF(P153&lt;55.01,"-55",IF(P153&lt;61.01,"-61",IF(P153&lt;67.01,"-67",IF(P153&lt;73.01,"-73",IF(P153&lt;81.01,"-81",IF(P153&lt;89.01,"-89",IF(P153&lt;96.01,"-96",IF(P153&lt;102.01,"-102",IF(P153&lt;109.01,"-109",IF(P153&gt;109.01,"+109")))))))))))</f>
        <v>-73</v>
      </c>
      <c r="P153" s="57">
        <v>72.7</v>
      </c>
      <c r="Q153" s="58">
        <v>70</v>
      </c>
      <c r="R153" s="59">
        <v>85</v>
      </c>
      <c r="S153" s="59">
        <v>155</v>
      </c>
      <c r="T153" s="60">
        <v>44660</v>
      </c>
      <c r="U153" s="61" t="s">
        <v>160</v>
      </c>
    </row>
    <row r="154" spans="1:21" ht="14.25" customHeight="1" x14ac:dyDescent="0.3">
      <c r="A154" s="55" t="s">
        <v>62</v>
      </c>
      <c r="B154" s="55" t="s">
        <v>63</v>
      </c>
      <c r="C154" s="70" t="str">
        <f>IF(G154&lt;1,"",IF(F154&lt;10.1,"E",IF(F154&lt;12.1,"D",IF(F154&lt;15.1,"Schüler",IF(F154&lt;17.1,"Jugend",IF(F154&lt;20.1,"Jun.",IF(F154&lt;35.1,"Sen.","M")))))))</f>
        <v>Sen.</v>
      </c>
      <c r="D154" s="70">
        <f>IF(C154="E",1,IF(C154="D",2,IF(C154="Schüler",3,(IF(C154="Jugend",4,IF(C154="Jun.",5,IF(C154="Sen.",6,IF(C154="M",7,""))))))))</f>
        <v>6</v>
      </c>
      <c r="E154" s="22" t="s">
        <v>20</v>
      </c>
      <c r="F154" s="22">
        <f>$F$3-G154</f>
        <v>30</v>
      </c>
      <c r="G154" s="56">
        <v>1992</v>
      </c>
      <c r="H154" s="55" t="s">
        <v>56</v>
      </c>
      <c r="I154" s="71" t="str">
        <f>IF(C154="","",IF(C154="E",J154,IF(C154="D",K154,IF(C154="Schüler",L154,IF(C154="Jugend",M154,IF(C154="Jun.",N154,IF(C154="Sen.",O154,O154)))))))</f>
        <v>-81</v>
      </c>
      <c r="J154" s="71" t="str">
        <f>IF(P154="","",IF(P154&lt;25.01,"-25",IF(P154&lt;30.01,"-30",IF(P154&lt;35.01,"-35",IF(P154&lt;40.01,"-40",IF(P154&lt;45.01,"-45",IF(P154&lt;49.01,"-49",IF(P154&gt;49,"+49"))))))))</f>
        <v>+49</v>
      </c>
      <c r="K154" s="71" t="str">
        <f>IF(P154="","",IF(P154&lt;30.01,"-30",IF(P154&lt;35.01,"-35",IF(P154&lt;40.01,"-40",IF(P154&lt;45.01,"-45",IF(P154&lt;49.01,"-49",IF(P154&lt;55.01,"-55",IF(P154&gt;55,"+55"))))))))</f>
        <v>+55</v>
      </c>
      <c r="L154" s="71" t="str">
        <f>IF(P154="","",IF(P154&lt;35.01,"-35",IF(P154&lt;40.01,"-40",IF(P154&lt;45.01,"-45",IF(P154&lt;49.01,"-49",IF(P154&lt;55.01,"-55",IF(P154&lt;61.01,"-61",IF(P154&lt;67.01,"-67",IF(P154&lt;73.01,"-73",IF(P154&lt;81.01,"-81",IF(P154&gt;81.01,"+81")))))))))))</f>
        <v>-81</v>
      </c>
      <c r="M154" s="71" t="str">
        <f>IF(P154="","",IF(P154&lt;49.01,"-49",IF(P154&lt;55.01,"-55",IF(P154&lt;61.01,"-61",IF(P154&lt;67.01,"-67",IF(P154&lt;73.01,"-73",IF(P154&lt;81.01,"-81",IF(P154&lt;89.01,"-89",IF(P154&lt;96.01,"-96",IF(P154&lt;102.01,"-102",IF(P154&gt;102.01,"+102")))))))))))</f>
        <v>-81</v>
      </c>
      <c r="N154" s="71" t="str">
        <f>IF(P154="","",IF(P154&lt;55.01,"-55",IF(P154&lt;61.01,"-61",IF(P154&lt;67.01,"-67",IF(P154&lt;73.01,"-73",IF(P154&lt;81.01,"-81",IF(P154&lt;89.01,"-89",IF(P154&lt;96.01,"-96",IF(P154&lt;102.01,"-102",IF(P154&lt;109.01,"-109",IF(P154&gt;109.01,"+109")))))))))))</f>
        <v>-81</v>
      </c>
      <c r="O154" s="71" t="str">
        <f>IF(P154="","",IF(P154&lt;55.01,"-55",IF(P154&lt;61.01,"-61",IF(P154&lt;67.01,"-67",IF(P154&lt;73.01,"-73",IF(P154&lt;81.01,"-81",IF(P154&lt;89.01,"-89",IF(P154&lt;96.01,"-96",IF(P154&lt;102.01,"-102",IF(P154&lt;109.01,"-109",IF(P154&gt;109.01,"+109")))))))))))</f>
        <v>-81</v>
      </c>
      <c r="P154" s="57">
        <v>75.5</v>
      </c>
      <c r="Q154" s="58">
        <v>145</v>
      </c>
      <c r="R154" s="59">
        <v>184</v>
      </c>
      <c r="S154" s="59">
        <v>329</v>
      </c>
      <c r="T154" s="60">
        <v>44877</v>
      </c>
      <c r="U154" s="61" t="s">
        <v>95</v>
      </c>
    </row>
    <row r="155" spans="1:21" ht="14.25" customHeight="1" x14ac:dyDescent="0.3">
      <c r="A155" s="55" t="s">
        <v>288</v>
      </c>
      <c r="B155" s="55" t="s">
        <v>289</v>
      </c>
      <c r="C155" s="70" t="str">
        <f>IF(G155&lt;1,"",IF(F155&lt;10.1,"E",IF(F155&lt;12.1,"D",IF(F155&lt;15.1,"Schüler",IF(F155&lt;17.1,"Jugend",IF(F155&lt;20.1,"Jun.",IF(F155&lt;35.1,"Sen.","M")))))))</f>
        <v>Sen.</v>
      </c>
      <c r="D155" s="70">
        <f>IF(C155="E",1,IF(C155="D",2,IF(C155="Schüler",3,(IF(C155="Jugend",4,IF(C155="Jun.",5,IF(C155="Sen.",6,IF(C155="M",7,""))))))))</f>
        <v>6</v>
      </c>
      <c r="E155" s="22" t="s">
        <v>20</v>
      </c>
      <c r="F155" s="22">
        <f>$F$3-G155</f>
        <v>34</v>
      </c>
      <c r="G155" s="56">
        <v>1988</v>
      </c>
      <c r="H155" s="55" t="s">
        <v>65</v>
      </c>
      <c r="I155" s="71" t="str">
        <f>IF(C155="","",IF(C155="E",J155,IF(C155="D",K155,IF(C155="Schüler",L155,IF(C155="Jugend",M155,IF(C155="Jun.",N155,IF(C155="Sen.",O155,O155)))))))</f>
        <v>-81</v>
      </c>
      <c r="J155" s="71" t="str">
        <f>IF(P155="","",IF(P155&lt;25.01,"-25",IF(P155&lt;30.01,"-30",IF(P155&lt;35.01,"-35",IF(P155&lt;40.01,"-40",IF(P155&lt;45.01,"-45",IF(P155&lt;49.01,"-49",IF(P155&gt;49,"+49"))))))))</f>
        <v>+49</v>
      </c>
      <c r="K155" s="71" t="str">
        <f>IF(P155="","",IF(P155&lt;30.01,"-30",IF(P155&lt;35.01,"-35",IF(P155&lt;40.01,"-40",IF(P155&lt;45.01,"-45",IF(P155&lt;49.01,"-49",IF(P155&lt;55.01,"-55",IF(P155&gt;55,"+55"))))))))</f>
        <v>+55</v>
      </c>
      <c r="L155" s="71" t="str">
        <f>IF(P155="","",IF(P155&lt;35.01,"-35",IF(P155&lt;40.01,"-40",IF(P155&lt;45.01,"-45",IF(P155&lt;49.01,"-49",IF(P155&lt;55.01,"-55",IF(P155&lt;61.01,"-61",IF(P155&lt;67.01,"-67",IF(P155&lt;73.01,"-73",IF(P155&lt;81.01,"-81",IF(P155&gt;81.01,"+81")))))))))))</f>
        <v>-81</v>
      </c>
      <c r="M155" s="71" t="str">
        <f>IF(P155="","",IF(P155&lt;49.01,"-49",IF(P155&lt;55.01,"-55",IF(P155&lt;61.01,"-61",IF(P155&lt;67.01,"-67",IF(P155&lt;73.01,"-73",IF(P155&lt;81.01,"-81",IF(P155&lt;89.01,"-89",IF(P155&lt;96.01,"-96",IF(P155&lt;102.01,"-102",IF(P155&gt;102.01,"+102")))))))))))</f>
        <v>-81</v>
      </c>
      <c r="N155" s="71" t="str">
        <f>IF(P155="","",IF(P155&lt;55.01,"-55",IF(P155&lt;61.01,"-61",IF(P155&lt;67.01,"-67",IF(P155&lt;73.01,"-73",IF(P155&lt;81.01,"-81",IF(P155&lt;89.01,"-89",IF(P155&lt;96.01,"-96",IF(P155&lt;102.01,"-102",IF(P155&lt;109.01,"-109",IF(P155&gt;109.01,"+109")))))))))))</f>
        <v>-81</v>
      </c>
      <c r="O155" s="71" t="str">
        <f>IF(P155="","",IF(P155&lt;55.01,"-55",IF(P155&lt;61.01,"-61",IF(P155&lt;67.01,"-67",IF(P155&lt;73.01,"-73",IF(P155&lt;81.01,"-81",IF(P155&lt;89.01,"-89",IF(P155&lt;96.01,"-96",IF(P155&lt;102.01,"-102",IF(P155&lt;109.01,"-109",IF(P155&gt;109.01,"+109")))))))))))</f>
        <v>-81</v>
      </c>
      <c r="P155" s="57">
        <v>76.8</v>
      </c>
      <c r="Q155" s="58">
        <v>150</v>
      </c>
      <c r="R155" s="59">
        <v>180</v>
      </c>
      <c r="S155" s="59">
        <v>328</v>
      </c>
      <c r="T155" s="60">
        <v>44639</v>
      </c>
      <c r="U155" s="61" t="s">
        <v>177</v>
      </c>
    </row>
    <row r="156" spans="1:21" ht="14.25" customHeight="1" x14ac:dyDescent="0.3">
      <c r="A156" s="55" t="s">
        <v>214</v>
      </c>
      <c r="B156" s="55" t="s">
        <v>215</v>
      </c>
      <c r="C156" s="70" t="str">
        <f>IF(G156&lt;1,"",IF(F156&lt;10.1,"E",IF(F156&lt;12.1,"D",IF(F156&lt;15.1,"Schüler",IF(F156&lt;17.1,"Jugend",IF(F156&lt;20.1,"Jun.",IF(F156&lt;35.1,"Sen.","M")))))))</f>
        <v>Sen.</v>
      </c>
      <c r="D156" s="70">
        <f>IF(C156="E",1,IF(C156="D",2,IF(C156="Schüler",3,(IF(C156="Jugend",4,IF(C156="Jun.",5,IF(C156="Sen.",6,IF(C156="M",7,""))))))))</f>
        <v>6</v>
      </c>
      <c r="E156" s="22" t="s">
        <v>20</v>
      </c>
      <c r="F156" s="22">
        <f>$F$3-G156</f>
        <v>32</v>
      </c>
      <c r="G156" s="56">
        <v>1990</v>
      </c>
      <c r="H156" s="55" t="s">
        <v>65</v>
      </c>
      <c r="I156" s="71" t="str">
        <f>IF(C156="","",IF(C156="E",J156,IF(C156="D",K156,IF(C156="Schüler",L156,IF(C156="Jugend",M156,IF(C156="Jun.",N156,IF(C156="Sen.",O156,O156)))))))</f>
        <v>-81</v>
      </c>
      <c r="J156" s="71" t="str">
        <f>IF(P156="","",IF(P156&lt;25.01,"-25",IF(P156&lt;30.01,"-30",IF(P156&lt;35.01,"-35",IF(P156&lt;40.01,"-40",IF(P156&lt;45.01,"-45",IF(P156&lt;49.01,"-49",IF(P156&gt;49,"+49"))))))))</f>
        <v>+49</v>
      </c>
      <c r="K156" s="71" t="str">
        <f>IF(P156="","",IF(P156&lt;30.01,"-30",IF(P156&lt;35.01,"-35",IF(P156&lt;40.01,"-40",IF(P156&lt;45.01,"-45",IF(P156&lt;49.01,"-49",IF(P156&lt;55.01,"-55",IF(P156&gt;55,"+55"))))))))</f>
        <v>+55</v>
      </c>
      <c r="L156" s="71" t="str">
        <f>IF(P156="","",IF(P156&lt;35.01,"-35",IF(P156&lt;40.01,"-40",IF(P156&lt;45.01,"-45",IF(P156&lt;49.01,"-49",IF(P156&lt;55.01,"-55",IF(P156&lt;61.01,"-61",IF(P156&lt;67.01,"-67",IF(P156&lt;73.01,"-73",IF(P156&lt;81.01,"-81",IF(P156&gt;81.01,"+81")))))))))))</f>
        <v>-81</v>
      </c>
      <c r="M156" s="71" t="str">
        <f>IF(P156="","",IF(P156&lt;49.01,"-49",IF(P156&lt;55.01,"-55",IF(P156&lt;61.01,"-61",IF(P156&lt;67.01,"-67",IF(P156&lt;73.01,"-73",IF(P156&lt;81.01,"-81",IF(P156&lt;89.01,"-89",IF(P156&lt;96.01,"-96",IF(P156&lt;102.01,"-102",IF(P156&gt;102.01,"+102")))))))))))</f>
        <v>-81</v>
      </c>
      <c r="N156" s="71" t="str">
        <f>IF(P156="","",IF(P156&lt;55.01,"-55",IF(P156&lt;61.01,"-61",IF(P156&lt;67.01,"-67",IF(P156&lt;73.01,"-73",IF(P156&lt;81.01,"-81",IF(P156&lt;89.01,"-89",IF(P156&lt;96.01,"-96",IF(P156&lt;102.01,"-102",IF(P156&lt;109.01,"-109",IF(P156&gt;109.01,"+109")))))))))))</f>
        <v>-81</v>
      </c>
      <c r="O156" s="71" t="str">
        <f>IF(P156="","",IF(P156&lt;55.01,"-55",IF(P156&lt;61.01,"-61",IF(P156&lt;67.01,"-67",IF(P156&lt;73.01,"-73",IF(P156&lt;81.01,"-81",IF(P156&lt;89.01,"-89",IF(P156&lt;96.01,"-96",IF(P156&lt;102.01,"-102",IF(P156&lt;109.01,"-109",IF(P156&gt;109.01,"+109")))))))))))</f>
        <v>-81</v>
      </c>
      <c r="P156" s="57">
        <v>77.5</v>
      </c>
      <c r="Q156" s="58">
        <v>147</v>
      </c>
      <c r="R156" s="59">
        <v>180</v>
      </c>
      <c r="S156" s="59">
        <v>327</v>
      </c>
      <c r="T156" s="60">
        <v>44653</v>
      </c>
      <c r="U156" s="61" t="s">
        <v>177</v>
      </c>
    </row>
    <row r="157" spans="1:21" ht="14.25" customHeight="1" x14ac:dyDescent="0.3">
      <c r="A157" s="55" t="s">
        <v>86</v>
      </c>
      <c r="B157" s="55" t="s">
        <v>89</v>
      </c>
      <c r="C157" s="70" t="str">
        <f>IF(G157&lt;1,"",IF(F157&lt;10.1,"E",IF(F157&lt;12.1,"D",IF(F157&lt;15.1,"Schüler",IF(F157&lt;17.1,"Jugend",IF(F157&lt;20.1,"Jun.",IF(F157&lt;35.1,"Sen.","M")))))))</f>
        <v>Sen.</v>
      </c>
      <c r="D157" s="70">
        <f>IF(C157="E",1,IF(C157="D",2,IF(C157="Schüler",3,(IF(C157="Jugend",4,IF(C157="Jun.",5,IF(C157="Sen.",6,IF(C157="M",7,""))))))))</f>
        <v>6</v>
      </c>
      <c r="E157" s="22" t="s">
        <v>20</v>
      </c>
      <c r="F157" s="22">
        <f>$F$3-G157</f>
        <v>24</v>
      </c>
      <c r="G157" s="56">
        <v>1998</v>
      </c>
      <c r="H157" s="55" t="s">
        <v>81</v>
      </c>
      <c r="I157" s="71" t="str">
        <f>IF(C157="","",IF(C157="E",J157,IF(C157="D",K157,IF(C157="Schüler",L157,IF(C157="Jugend",M157,IF(C157="Jun.",N157,IF(C157="Sen.",O157,O157)))))))</f>
        <v>-81</v>
      </c>
      <c r="J157" s="71" t="str">
        <f>IF(P157="","",IF(P157&lt;25.01,"-25",IF(P157&lt;30.01,"-30",IF(P157&lt;35.01,"-35",IF(P157&lt;40.01,"-40",IF(P157&lt;45.01,"-45",IF(P157&lt;49.01,"-49",IF(P157&gt;49,"+49"))))))))</f>
        <v>+49</v>
      </c>
      <c r="K157" s="71" t="str">
        <f>IF(P157="","",IF(P157&lt;30.01,"-30",IF(P157&lt;35.01,"-35",IF(P157&lt;40.01,"-40",IF(P157&lt;45.01,"-45",IF(P157&lt;49.01,"-49",IF(P157&lt;55.01,"-55",IF(P157&gt;55,"+55"))))))))</f>
        <v>+55</v>
      </c>
      <c r="L157" s="71" t="str">
        <f>IF(P157="","",IF(P157&lt;35.01,"-35",IF(P157&lt;40.01,"-40",IF(P157&lt;45.01,"-45",IF(P157&lt;49.01,"-49",IF(P157&lt;55.01,"-55",IF(P157&lt;61.01,"-61",IF(P157&lt;67.01,"-67",IF(P157&lt;73.01,"-73",IF(P157&lt;81.01,"-81",IF(P157&gt;81.01,"+81")))))))))))</f>
        <v>-81</v>
      </c>
      <c r="M157" s="71" t="str">
        <f>IF(P157="","",IF(P157&lt;49.01,"-49",IF(P157&lt;55.01,"-55",IF(P157&lt;61.01,"-61",IF(P157&lt;67.01,"-67",IF(P157&lt;73.01,"-73",IF(P157&lt;81.01,"-81",IF(P157&lt;89.01,"-89",IF(P157&lt;96.01,"-96",IF(P157&lt;102.01,"-102",IF(P157&gt;102.01,"+102")))))))))))</f>
        <v>-81</v>
      </c>
      <c r="N157" s="71" t="str">
        <f>IF(P157="","",IF(P157&lt;55.01,"-55",IF(P157&lt;61.01,"-61",IF(P157&lt;67.01,"-67",IF(P157&lt;73.01,"-73",IF(P157&lt;81.01,"-81",IF(P157&lt;89.01,"-89",IF(P157&lt;96.01,"-96",IF(P157&lt;102.01,"-102",IF(P157&lt;109.01,"-109",IF(P157&gt;109.01,"+109")))))))))))</f>
        <v>-81</v>
      </c>
      <c r="O157" s="71" t="str">
        <f>IF(P157="","",IF(P157&lt;55.01,"-55",IF(P157&lt;61.01,"-61",IF(P157&lt;67.01,"-67",IF(P157&lt;73.01,"-73",IF(P157&lt;81.01,"-81",IF(P157&lt;89.01,"-89",IF(P157&lt;96.01,"-96",IF(P157&lt;102.01,"-102",IF(P157&lt;109.01,"-109",IF(P157&gt;109.01,"+109")))))))))))</f>
        <v>-81</v>
      </c>
      <c r="P157" s="57">
        <v>73.599999999999994</v>
      </c>
      <c r="Q157" s="58">
        <v>100</v>
      </c>
      <c r="R157" s="59">
        <v>121</v>
      </c>
      <c r="S157" s="59">
        <v>221</v>
      </c>
      <c r="T157" s="60">
        <v>44877</v>
      </c>
      <c r="U157" s="61" t="s">
        <v>379</v>
      </c>
    </row>
    <row r="158" spans="1:21" ht="14.25" customHeight="1" x14ac:dyDescent="0.3">
      <c r="A158" s="55" t="s">
        <v>134</v>
      </c>
      <c r="B158" s="55" t="s">
        <v>135</v>
      </c>
      <c r="C158" s="70" t="str">
        <f>IF(G158&lt;1,"",IF(F158&lt;10.1,"E",IF(F158&lt;12.1,"D",IF(F158&lt;15.1,"Schüler",IF(F158&lt;17.1,"Jugend",IF(F158&lt;20.1,"Jun.",IF(F158&lt;35.1,"Sen.","M")))))))</f>
        <v>Sen.</v>
      </c>
      <c r="D158" s="70">
        <f>IF(C158="E",1,IF(C158="D",2,IF(C158="Schüler",3,(IF(C158="Jugend",4,IF(C158="Jun.",5,IF(C158="Sen.",6,IF(C158="M",7,""))))))))</f>
        <v>6</v>
      </c>
      <c r="E158" s="22" t="s">
        <v>20</v>
      </c>
      <c r="F158" s="22">
        <f>$F$3-G158</f>
        <v>26</v>
      </c>
      <c r="G158" s="56">
        <v>1996</v>
      </c>
      <c r="H158" s="55" t="s">
        <v>130</v>
      </c>
      <c r="I158" s="71" t="str">
        <f>IF(C158="","",IF(C158="E",J158,IF(C158="D",K158,IF(C158="Schüler",L158,IF(C158="Jugend",M158,IF(C158="Jun.",N158,IF(C158="Sen.",O158,O158)))))))</f>
        <v>-81</v>
      </c>
      <c r="J158" s="71" t="str">
        <f>IF(P158="","",IF(P158&lt;25.01,"-25",IF(P158&lt;30.01,"-30",IF(P158&lt;35.01,"-35",IF(P158&lt;40.01,"-40",IF(P158&lt;45.01,"-45",IF(P158&lt;49.01,"-49",IF(P158&gt;49,"+49"))))))))</f>
        <v>+49</v>
      </c>
      <c r="K158" s="71" t="str">
        <f>IF(P158="","",IF(P158&lt;30.01,"-30",IF(P158&lt;35.01,"-35",IF(P158&lt;40.01,"-40",IF(P158&lt;45.01,"-45",IF(P158&lt;49.01,"-49",IF(P158&lt;55.01,"-55",IF(P158&gt;55,"+55"))))))))</f>
        <v>+55</v>
      </c>
      <c r="L158" s="71" t="str">
        <f>IF(P158="","",IF(P158&lt;35.01,"-35",IF(P158&lt;40.01,"-40",IF(P158&lt;45.01,"-45",IF(P158&lt;49.01,"-49",IF(P158&lt;55.01,"-55",IF(P158&lt;61.01,"-61",IF(P158&lt;67.01,"-67",IF(P158&lt;73.01,"-73",IF(P158&lt;81.01,"-81",IF(P158&gt;81.01,"+81")))))))))))</f>
        <v>-81</v>
      </c>
      <c r="M158" s="71" t="str">
        <f>IF(P158="","",IF(P158&lt;49.01,"-49",IF(P158&lt;55.01,"-55",IF(P158&lt;61.01,"-61",IF(P158&lt;67.01,"-67",IF(P158&lt;73.01,"-73",IF(P158&lt;81.01,"-81",IF(P158&lt;89.01,"-89",IF(P158&lt;96.01,"-96",IF(P158&lt;102.01,"-102",IF(P158&gt;102.01,"+102")))))))))))</f>
        <v>-81</v>
      </c>
      <c r="N158" s="71" t="str">
        <f>IF(P158="","",IF(P158&lt;55.01,"-55",IF(P158&lt;61.01,"-61",IF(P158&lt;67.01,"-67",IF(P158&lt;73.01,"-73",IF(P158&lt;81.01,"-81",IF(P158&lt;89.01,"-89",IF(P158&lt;96.01,"-96",IF(P158&lt;102.01,"-102",IF(P158&lt;109.01,"-109",IF(P158&gt;109.01,"+109")))))))))))</f>
        <v>-81</v>
      </c>
      <c r="O158" s="71" t="str">
        <f>IF(P158="","",IF(P158&lt;55.01,"-55",IF(P158&lt;61.01,"-61",IF(P158&lt;67.01,"-67",IF(P158&lt;73.01,"-73",IF(P158&lt;81.01,"-81",IF(P158&lt;89.01,"-89",IF(P158&lt;96.01,"-96",IF(P158&lt;102.01,"-102",IF(P158&lt;109.01,"-109",IF(P158&gt;109.01,"+109")))))))))))</f>
        <v>-81</v>
      </c>
      <c r="P158" s="57">
        <v>79</v>
      </c>
      <c r="Q158" s="58">
        <v>95</v>
      </c>
      <c r="R158" s="59">
        <v>120</v>
      </c>
      <c r="S158" s="59">
        <v>215</v>
      </c>
      <c r="T158" s="60">
        <v>44814</v>
      </c>
      <c r="U158" s="61" t="s">
        <v>88</v>
      </c>
    </row>
    <row r="159" spans="1:21" ht="14.25" customHeight="1" x14ac:dyDescent="0.3">
      <c r="A159" s="55" t="s">
        <v>201</v>
      </c>
      <c r="B159" s="55" t="s">
        <v>202</v>
      </c>
      <c r="C159" s="70" t="str">
        <f>IF(G159&lt;1,"",IF(F159&lt;10.1,"E",IF(F159&lt;12.1,"D",IF(F159&lt;15.1,"Schüler",IF(F159&lt;17.1,"Jugend",IF(F159&lt;20.1,"Jun.",IF(F159&lt;35.1,"Sen.","M")))))))</f>
        <v>Sen.</v>
      </c>
      <c r="D159" s="70">
        <f>IF(C159="E",1,IF(C159="D",2,IF(C159="Schüler",3,(IF(C159="Jugend",4,IF(C159="Jun.",5,IF(C159="Sen.",6,IF(C159="M",7,""))))))))</f>
        <v>6</v>
      </c>
      <c r="E159" s="22" t="s">
        <v>20</v>
      </c>
      <c r="F159" s="22">
        <f>$F$3-G159</f>
        <v>32</v>
      </c>
      <c r="G159" s="56">
        <v>1990</v>
      </c>
      <c r="H159" s="55" t="s">
        <v>145</v>
      </c>
      <c r="I159" s="71" t="str">
        <f>IF(C159="","",IF(C159="E",J159,IF(C159="D",K159,IF(C159="Schüler",L159,IF(C159="Jugend",M159,IF(C159="Jun.",N159,IF(C159="Sen.",O159,O159)))))))</f>
        <v>-81</v>
      </c>
      <c r="J159" s="71" t="str">
        <f>IF(P159="","",IF(P159&lt;25.01,"-25",IF(P159&lt;30.01,"-30",IF(P159&lt;35.01,"-35",IF(P159&lt;40.01,"-40",IF(P159&lt;45.01,"-45",IF(P159&lt;49.01,"-49",IF(P159&gt;49,"+49"))))))))</f>
        <v>+49</v>
      </c>
      <c r="K159" s="71" t="str">
        <f>IF(P159="","",IF(P159&lt;30.01,"-30",IF(P159&lt;35.01,"-35",IF(P159&lt;40.01,"-40",IF(P159&lt;45.01,"-45",IF(P159&lt;49.01,"-49",IF(P159&lt;55.01,"-55",IF(P159&gt;55,"+55"))))))))</f>
        <v>+55</v>
      </c>
      <c r="L159" s="71" t="str">
        <f>IF(P159="","",IF(P159&lt;35.01,"-35",IF(P159&lt;40.01,"-40",IF(P159&lt;45.01,"-45",IF(P159&lt;49.01,"-49",IF(P159&lt;55.01,"-55",IF(P159&lt;61.01,"-61",IF(P159&lt;67.01,"-67",IF(P159&lt;73.01,"-73",IF(P159&lt;81.01,"-81",IF(P159&gt;81.01,"+81")))))))))))</f>
        <v>-81</v>
      </c>
      <c r="M159" s="71" t="str">
        <f>IF(P159="","",IF(P159&lt;49.01,"-49",IF(P159&lt;55.01,"-55",IF(P159&lt;61.01,"-61",IF(P159&lt;67.01,"-67",IF(P159&lt;73.01,"-73",IF(P159&lt;81.01,"-81",IF(P159&lt;89.01,"-89",IF(P159&lt;96.01,"-96",IF(P159&lt;102.01,"-102",IF(P159&gt;102.01,"+102")))))))))))</f>
        <v>-81</v>
      </c>
      <c r="N159" s="71" t="str">
        <f>IF(P159="","",IF(P159&lt;55.01,"-55",IF(P159&lt;61.01,"-61",IF(P159&lt;67.01,"-67",IF(P159&lt;73.01,"-73",IF(P159&lt;81.01,"-81",IF(P159&lt;89.01,"-89",IF(P159&lt;96.01,"-96",IF(P159&lt;102.01,"-102",IF(P159&lt;109.01,"-109",IF(P159&gt;109.01,"+109")))))))))))</f>
        <v>-81</v>
      </c>
      <c r="O159" s="71" t="str">
        <f>IF(P159="","",IF(P159&lt;55.01,"-55",IF(P159&lt;61.01,"-61",IF(P159&lt;67.01,"-67",IF(P159&lt;73.01,"-73",IF(P159&lt;81.01,"-81",IF(P159&lt;89.01,"-89",IF(P159&lt;96.01,"-96",IF(P159&lt;102.01,"-102",IF(P159&lt;109.01,"-109",IF(P159&gt;109.01,"+109")))))))))))</f>
        <v>-81</v>
      </c>
      <c r="P159" s="57">
        <v>79.8</v>
      </c>
      <c r="Q159" s="58">
        <v>92</v>
      </c>
      <c r="R159" s="59">
        <v>115</v>
      </c>
      <c r="S159" s="59">
        <v>207</v>
      </c>
      <c r="T159" s="60">
        <v>44646</v>
      </c>
      <c r="U159" s="61" t="s">
        <v>156</v>
      </c>
    </row>
    <row r="160" spans="1:21" ht="14.25" customHeight="1" x14ac:dyDescent="0.3">
      <c r="A160" s="55" t="s">
        <v>346</v>
      </c>
      <c r="B160" s="55" t="s">
        <v>347</v>
      </c>
      <c r="C160" s="70" t="str">
        <f>IF(G160&lt;1,"",IF(F160&lt;10.1,"E",IF(F160&lt;12.1,"D",IF(F160&lt;15.1,"Schüler",IF(F160&lt;17.1,"Jugend",IF(F160&lt;20.1,"Jun.",IF(F160&lt;35.1,"Sen.","M")))))))</f>
        <v>Sen.</v>
      </c>
      <c r="D160" s="70">
        <f>IF(C160="E",1,IF(C160="D",2,IF(C160="Schüler",3,(IF(C160="Jugend",4,IF(C160="Jun.",5,IF(C160="Sen.",6,IF(C160="M",7,""))))))))</f>
        <v>6</v>
      </c>
      <c r="E160" s="22" t="s">
        <v>20</v>
      </c>
      <c r="F160" s="22">
        <f>$F$3-G160</f>
        <v>27</v>
      </c>
      <c r="G160" s="56">
        <v>1995</v>
      </c>
      <c r="H160" s="55" t="s">
        <v>336</v>
      </c>
      <c r="I160" s="71" t="str">
        <f>IF(C160="","",IF(C160="E",J160,IF(C160="D",K160,IF(C160="Schüler",L160,IF(C160="Jugend",M160,IF(C160="Jun.",N160,IF(C160="Sen.",O160,O160)))))))</f>
        <v>-81</v>
      </c>
      <c r="J160" s="71" t="str">
        <f>IF(P160="","",IF(P160&lt;25.01,"-25",IF(P160&lt;30.01,"-30",IF(P160&lt;35.01,"-35",IF(P160&lt;40.01,"-40",IF(P160&lt;45.01,"-45",IF(P160&lt;49.01,"-49",IF(P160&gt;49,"+49"))))))))</f>
        <v>+49</v>
      </c>
      <c r="K160" s="71" t="str">
        <f>IF(P160="","",IF(P160&lt;30.01,"-30",IF(P160&lt;35.01,"-35",IF(P160&lt;40.01,"-40",IF(P160&lt;45.01,"-45",IF(P160&lt;49.01,"-49",IF(P160&lt;55.01,"-55",IF(P160&gt;55,"+55"))))))))</f>
        <v>+55</v>
      </c>
      <c r="L160" s="71" t="str">
        <f>IF(P160="","",IF(P160&lt;35.01,"-35",IF(P160&lt;40.01,"-40",IF(P160&lt;45.01,"-45",IF(P160&lt;49.01,"-49",IF(P160&lt;55.01,"-55",IF(P160&lt;61.01,"-61",IF(P160&lt;67.01,"-67",IF(P160&lt;73.01,"-73",IF(P160&lt;81.01,"-81",IF(P160&gt;81.01,"+81")))))))))))</f>
        <v>-81</v>
      </c>
      <c r="M160" s="71" t="str">
        <f>IF(P160="","",IF(P160&lt;49.01,"-49",IF(P160&lt;55.01,"-55",IF(P160&lt;61.01,"-61",IF(P160&lt;67.01,"-67",IF(P160&lt;73.01,"-73",IF(P160&lt;81.01,"-81",IF(P160&lt;89.01,"-89",IF(P160&lt;96.01,"-96",IF(P160&lt;102.01,"-102",IF(P160&gt;102.01,"+102")))))))))))</f>
        <v>-81</v>
      </c>
      <c r="N160" s="71" t="str">
        <f>IF(P160="","",IF(P160&lt;55.01,"-55",IF(P160&lt;61.01,"-61",IF(P160&lt;67.01,"-67",IF(P160&lt;73.01,"-73",IF(P160&lt;81.01,"-81",IF(P160&lt;89.01,"-89",IF(P160&lt;96.01,"-96",IF(P160&lt;102.01,"-102",IF(P160&lt;109.01,"-109",IF(P160&gt;109.01,"+109")))))))))))</f>
        <v>-81</v>
      </c>
      <c r="O160" s="71" t="str">
        <f>IF(P160="","",IF(P160&lt;55.01,"-55",IF(P160&lt;61.01,"-61",IF(P160&lt;67.01,"-67",IF(P160&lt;73.01,"-73",IF(P160&lt;81.01,"-81",IF(P160&lt;89.01,"-89",IF(P160&lt;96.01,"-96",IF(P160&lt;102.01,"-102",IF(P160&lt;109.01,"-109",IF(P160&gt;109.01,"+109")))))))))))</f>
        <v>-81</v>
      </c>
      <c r="P160" s="57">
        <v>76.3</v>
      </c>
      <c r="Q160" s="58">
        <v>92</v>
      </c>
      <c r="R160" s="59">
        <v>110</v>
      </c>
      <c r="S160" s="59">
        <v>202</v>
      </c>
      <c r="T160" s="60">
        <v>44877</v>
      </c>
      <c r="U160" s="61" t="s">
        <v>156</v>
      </c>
    </row>
    <row r="161" spans="1:21" ht="14.25" customHeight="1" x14ac:dyDescent="0.3">
      <c r="A161" s="55" t="s">
        <v>343</v>
      </c>
      <c r="B161" s="55" t="s">
        <v>344</v>
      </c>
      <c r="C161" s="70" t="str">
        <f>IF(G161&lt;1,"",IF(F161&lt;10.1,"E",IF(F161&lt;12.1,"D",IF(F161&lt;15.1,"Schüler",IF(F161&lt;17.1,"Jugend",IF(F161&lt;20.1,"Jun.",IF(F161&lt;35.1,"Sen.","M")))))))</f>
        <v>Sen.</v>
      </c>
      <c r="D161" s="70">
        <f>IF(C161="E",1,IF(C161="D",2,IF(C161="Schüler",3,(IF(C161="Jugend",4,IF(C161="Jun.",5,IF(C161="Sen.",6,IF(C161="M",7,""))))))))</f>
        <v>6</v>
      </c>
      <c r="E161" s="22" t="s">
        <v>20</v>
      </c>
      <c r="F161" s="22">
        <f>$F$3-G161</f>
        <v>25</v>
      </c>
      <c r="G161" s="56">
        <v>1997</v>
      </c>
      <c r="H161" s="55" t="s">
        <v>345</v>
      </c>
      <c r="I161" s="71" t="str">
        <f>IF(C161="","",IF(C161="E",J161,IF(C161="D",K161,IF(C161="Schüler",L161,IF(C161="Jugend",M161,IF(C161="Jun.",N161,IF(C161="Sen.",O161,O161)))))))</f>
        <v>-81</v>
      </c>
      <c r="J161" s="71" t="str">
        <f>IF(P161="","",IF(P161&lt;25.01,"-25",IF(P161&lt;30.01,"-30",IF(P161&lt;35.01,"-35",IF(P161&lt;40.01,"-40",IF(P161&lt;45.01,"-45",IF(P161&lt;49.01,"-49",IF(P161&gt;49,"+49"))))))))</f>
        <v>+49</v>
      </c>
      <c r="K161" s="71" t="str">
        <f>IF(P161="","",IF(P161&lt;30.01,"-30",IF(P161&lt;35.01,"-35",IF(P161&lt;40.01,"-40",IF(P161&lt;45.01,"-45",IF(P161&lt;49.01,"-49",IF(P161&lt;55.01,"-55",IF(P161&gt;55,"+55"))))))))</f>
        <v>+55</v>
      </c>
      <c r="L161" s="71" t="str">
        <f>IF(P161="","",IF(P161&lt;35.01,"-35",IF(P161&lt;40.01,"-40",IF(P161&lt;45.01,"-45",IF(P161&lt;49.01,"-49",IF(P161&lt;55.01,"-55",IF(P161&lt;61.01,"-61",IF(P161&lt;67.01,"-67",IF(P161&lt;73.01,"-73",IF(P161&lt;81.01,"-81",IF(P161&gt;81.01,"+81")))))))))))</f>
        <v>-81</v>
      </c>
      <c r="M161" s="71" t="str">
        <f>IF(P161="","",IF(P161&lt;49.01,"-49",IF(P161&lt;55.01,"-55",IF(P161&lt;61.01,"-61",IF(P161&lt;67.01,"-67",IF(P161&lt;73.01,"-73",IF(P161&lt;81.01,"-81",IF(P161&lt;89.01,"-89",IF(P161&lt;96.01,"-96",IF(P161&lt;102.01,"-102",IF(P161&gt;102.01,"+102")))))))))))</f>
        <v>-81</v>
      </c>
      <c r="N161" s="71" t="str">
        <f>IF(P161="","",IF(P161&lt;55.01,"-55",IF(P161&lt;61.01,"-61",IF(P161&lt;67.01,"-67",IF(P161&lt;73.01,"-73",IF(P161&lt;81.01,"-81",IF(P161&lt;89.01,"-89",IF(P161&lt;96.01,"-96",IF(P161&lt;102.01,"-102",IF(P161&lt;109.01,"-109",IF(P161&gt;109.01,"+109")))))))))))</f>
        <v>-81</v>
      </c>
      <c r="O161" s="71" t="str">
        <f>IF(P161="","",IF(P161&lt;55.01,"-55",IF(P161&lt;61.01,"-61",IF(P161&lt;67.01,"-67",IF(P161&lt;73.01,"-73",IF(P161&lt;81.01,"-81",IF(P161&lt;89.01,"-89",IF(P161&lt;96.01,"-96",IF(P161&lt;102.01,"-102",IF(P161&lt;109.01,"-109",IF(P161&gt;109.01,"+109")))))))))))</f>
        <v>-81</v>
      </c>
      <c r="P161" s="57">
        <v>80.7</v>
      </c>
      <c r="Q161" s="58">
        <v>90</v>
      </c>
      <c r="R161" s="59">
        <v>110</v>
      </c>
      <c r="S161" s="59">
        <v>200</v>
      </c>
      <c r="T161" s="60">
        <v>44814</v>
      </c>
      <c r="U161" s="61" t="s">
        <v>88</v>
      </c>
    </row>
    <row r="162" spans="1:21" ht="14.25" customHeight="1" x14ac:dyDescent="0.3">
      <c r="A162" s="55" t="s">
        <v>172</v>
      </c>
      <c r="B162" s="55" t="s">
        <v>63</v>
      </c>
      <c r="C162" s="70" t="str">
        <f>IF(G162&lt;1,"",IF(F162&lt;10.1,"E",IF(F162&lt;12.1,"D",IF(F162&lt;15.1,"Schüler",IF(F162&lt;17.1,"Jugend",IF(F162&lt;20.1,"Jun.",IF(F162&lt;35.1,"Sen.","M")))))))</f>
        <v>Sen.</v>
      </c>
      <c r="D162" s="70">
        <f>IF(C162="E",1,IF(C162="D",2,IF(C162="Schüler",3,(IF(C162="Jugend",4,IF(C162="Jun.",5,IF(C162="Sen.",6,IF(C162="M",7,""))))))))</f>
        <v>6</v>
      </c>
      <c r="E162" s="22" t="s">
        <v>20</v>
      </c>
      <c r="F162" s="22">
        <f>$F$3-G162</f>
        <v>29</v>
      </c>
      <c r="G162" s="56">
        <v>1993</v>
      </c>
      <c r="H162" s="55" t="s">
        <v>159</v>
      </c>
      <c r="I162" s="71" t="str">
        <f>IF(C162="","",IF(C162="E",J162,IF(C162="D",K162,IF(C162="Schüler",L162,IF(C162="Jugend",M162,IF(C162="Jun.",N162,IF(C162="Sen.",O162,O162)))))))</f>
        <v>-81</v>
      </c>
      <c r="J162" s="71" t="str">
        <f>IF(P162="","",IF(P162&lt;25.01,"-25",IF(P162&lt;30.01,"-30",IF(P162&lt;35.01,"-35",IF(P162&lt;40.01,"-40",IF(P162&lt;45.01,"-45",IF(P162&lt;49.01,"-49",IF(P162&gt;49,"+49"))))))))</f>
        <v>+49</v>
      </c>
      <c r="K162" s="71" t="str">
        <f>IF(P162="","",IF(P162&lt;30.01,"-30",IF(P162&lt;35.01,"-35",IF(P162&lt;40.01,"-40",IF(P162&lt;45.01,"-45",IF(P162&lt;49.01,"-49",IF(P162&lt;55.01,"-55",IF(P162&gt;55,"+55"))))))))</f>
        <v>+55</v>
      </c>
      <c r="L162" s="71" t="str">
        <f>IF(P162="","",IF(P162&lt;35.01,"-35",IF(P162&lt;40.01,"-40",IF(P162&lt;45.01,"-45",IF(P162&lt;49.01,"-49",IF(P162&lt;55.01,"-55",IF(P162&lt;61.01,"-61",IF(P162&lt;67.01,"-67",IF(P162&lt;73.01,"-73",IF(P162&lt;81.01,"-81",IF(P162&gt;81.01,"+81")))))))))))</f>
        <v>-81</v>
      </c>
      <c r="M162" s="71" t="str">
        <f>IF(P162="","",IF(P162&lt;49.01,"-49",IF(P162&lt;55.01,"-55",IF(P162&lt;61.01,"-61",IF(P162&lt;67.01,"-67",IF(P162&lt;73.01,"-73",IF(P162&lt;81.01,"-81",IF(P162&lt;89.01,"-89",IF(P162&lt;96.01,"-96",IF(P162&lt;102.01,"-102",IF(P162&gt;102.01,"+102")))))))))))</f>
        <v>-81</v>
      </c>
      <c r="N162" s="71" t="str">
        <f>IF(P162="","",IF(P162&lt;55.01,"-55",IF(P162&lt;61.01,"-61",IF(P162&lt;67.01,"-67",IF(P162&lt;73.01,"-73",IF(P162&lt;81.01,"-81",IF(P162&lt;89.01,"-89",IF(P162&lt;96.01,"-96",IF(P162&lt;102.01,"-102",IF(P162&lt;109.01,"-109",IF(P162&gt;109.01,"+109")))))))))))</f>
        <v>-81</v>
      </c>
      <c r="O162" s="71" t="str">
        <f>IF(P162="","",IF(P162&lt;55.01,"-55",IF(P162&lt;61.01,"-61",IF(P162&lt;67.01,"-67",IF(P162&lt;73.01,"-73",IF(P162&lt;81.01,"-81",IF(P162&lt;89.01,"-89",IF(P162&lt;96.01,"-96",IF(P162&lt;102.01,"-102",IF(P162&lt;109.01,"-109",IF(P162&gt;109.01,"+109")))))))))))</f>
        <v>-81</v>
      </c>
      <c r="P162" s="57">
        <v>79.7</v>
      </c>
      <c r="Q162" s="58">
        <v>90</v>
      </c>
      <c r="R162" s="59">
        <v>110</v>
      </c>
      <c r="S162" s="59">
        <v>200</v>
      </c>
      <c r="T162" s="60">
        <v>44639</v>
      </c>
      <c r="U162" s="61" t="s">
        <v>177</v>
      </c>
    </row>
    <row r="163" spans="1:21" ht="14.25" customHeight="1" x14ac:dyDescent="0.3">
      <c r="A163" s="55" t="s">
        <v>109</v>
      </c>
      <c r="B163" s="55" t="s">
        <v>110</v>
      </c>
      <c r="C163" s="70" t="str">
        <f>IF(G163&lt;1,"",IF(F163&lt;10.1,"E",IF(F163&lt;12.1,"D",IF(F163&lt;15.1,"Schüler",IF(F163&lt;17.1,"Jugend",IF(F163&lt;20.1,"Jun.",IF(F163&lt;35.1,"Sen.","M")))))))</f>
        <v>Sen.</v>
      </c>
      <c r="D163" s="70">
        <f>IF(C163="E",1,IF(C163="D",2,IF(C163="Schüler",3,(IF(C163="Jugend",4,IF(C163="Jun.",5,IF(C163="Sen.",6,IF(C163="M",7,""))))))))</f>
        <v>6</v>
      </c>
      <c r="E163" s="22" t="s">
        <v>20</v>
      </c>
      <c r="F163" s="22">
        <f>$F$3-G163</f>
        <v>26</v>
      </c>
      <c r="G163" s="56">
        <v>1996</v>
      </c>
      <c r="H163" s="55" t="s">
        <v>81</v>
      </c>
      <c r="I163" s="71" t="str">
        <f>IF(C163="","",IF(C163="E",J163,IF(C163="D",K163,IF(C163="Schüler",L163,IF(C163="Jugend",M163,IF(C163="Jun.",N163,IF(C163="Sen.",O163,O163)))))))</f>
        <v>-81</v>
      </c>
      <c r="J163" s="71" t="str">
        <f>IF(P163="","",IF(P163&lt;25.01,"-25",IF(P163&lt;30.01,"-30",IF(P163&lt;35.01,"-35",IF(P163&lt;40.01,"-40",IF(P163&lt;45.01,"-45",IF(P163&lt;49.01,"-49",IF(P163&gt;49,"+49"))))))))</f>
        <v>+49</v>
      </c>
      <c r="K163" s="71" t="str">
        <f>IF(P163="","",IF(P163&lt;30.01,"-30",IF(P163&lt;35.01,"-35",IF(P163&lt;40.01,"-40",IF(P163&lt;45.01,"-45",IF(P163&lt;49.01,"-49",IF(P163&lt;55.01,"-55",IF(P163&gt;55,"+55"))))))))</f>
        <v>+55</v>
      </c>
      <c r="L163" s="71" t="str">
        <f>IF(P163="","",IF(P163&lt;35.01,"-35",IF(P163&lt;40.01,"-40",IF(P163&lt;45.01,"-45",IF(P163&lt;49.01,"-49",IF(P163&lt;55.01,"-55",IF(P163&lt;61.01,"-61",IF(P163&lt;67.01,"-67",IF(P163&lt;73.01,"-73",IF(P163&lt;81.01,"-81",IF(P163&gt;81.01,"+81")))))))))))</f>
        <v>-81</v>
      </c>
      <c r="M163" s="71" t="str">
        <f>IF(P163="","",IF(P163&lt;49.01,"-49",IF(P163&lt;55.01,"-55",IF(P163&lt;61.01,"-61",IF(P163&lt;67.01,"-67",IF(P163&lt;73.01,"-73",IF(P163&lt;81.01,"-81",IF(P163&lt;89.01,"-89",IF(P163&lt;96.01,"-96",IF(P163&lt;102.01,"-102",IF(P163&gt;102.01,"+102")))))))))))</f>
        <v>-81</v>
      </c>
      <c r="N163" s="71" t="str">
        <f>IF(P163="","",IF(P163&lt;55.01,"-55",IF(P163&lt;61.01,"-61",IF(P163&lt;67.01,"-67",IF(P163&lt;73.01,"-73",IF(P163&lt;81.01,"-81",IF(P163&lt;89.01,"-89",IF(P163&lt;96.01,"-96",IF(P163&lt;102.01,"-102",IF(P163&lt;109.01,"-109",IF(P163&gt;109.01,"+109")))))))))))</f>
        <v>-81</v>
      </c>
      <c r="O163" s="71" t="str">
        <f>IF(P163="","",IF(P163&lt;55.01,"-55",IF(P163&lt;61.01,"-61",IF(P163&lt;67.01,"-67",IF(P163&lt;73.01,"-73",IF(P163&lt;81.01,"-81",IF(P163&lt;89.01,"-89",IF(P163&lt;96.01,"-96",IF(P163&lt;102.01,"-102",IF(P163&lt;109.01,"-109",IF(P163&gt;109.01,"+109")))))))))))</f>
        <v>-81</v>
      </c>
      <c r="P163" s="57">
        <v>77.5</v>
      </c>
      <c r="Q163" s="58">
        <v>84</v>
      </c>
      <c r="R163" s="59">
        <v>107</v>
      </c>
      <c r="S163" s="59">
        <v>191</v>
      </c>
      <c r="T163" s="60">
        <v>44604</v>
      </c>
      <c r="U163" s="61" t="s">
        <v>88</v>
      </c>
    </row>
    <row r="164" spans="1:21" ht="14.25" customHeight="1" x14ac:dyDescent="0.3">
      <c r="A164" s="55" t="s">
        <v>188</v>
      </c>
      <c r="B164" s="55" t="s">
        <v>189</v>
      </c>
      <c r="C164" s="70" t="str">
        <f>IF(G164&lt;1,"",IF(F164&lt;10.1,"E",IF(F164&lt;12.1,"D",IF(F164&lt;15.1,"Schüler",IF(F164&lt;17.1,"Jugend",IF(F164&lt;20.1,"Jun.",IF(F164&lt;35.1,"Sen.","M")))))))</f>
        <v>Sen.</v>
      </c>
      <c r="D164" s="70">
        <f>IF(C164="E",1,IF(C164="D",2,IF(C164="Schüler",3,(IF(C164="Jugend",4,IF(C164="Jun.",5,IF(C164="Sen.",6,IF(C164="M",7,""))))))))</f>
        <v>6</v>
      </c>
      <c r="E164" s="22" t="s">
        <v>20</v>
      </c>
      <c r="F164" s="22">
        <f>$F$3-G164</f>
        <v>25</v>
      </c>
      <c r="G164" s="56">
        <v>1997</v>
      </c>
      <c r="H164" s="55" t="s">
        <v>186</v>
      </c>
      <c r="I164" s="71" t="str">
        <f>IF(C164="","",IF(C164="E",J164,IF(C164="D",K164,IF(C164="Schüler",L164,IF(C164="Jugend",M164,IF(C164="Jun.",N164,IF(C164="Sen.",O164,O164)))))))</f>
        <v>-81</v>
      </c>
      <c r="J164" s="71" t="str">
        <f>IF(P164="","",IF(P164&lt;25.01,"-25",IF(P164&lt;30.01,"-30",IF(P164&lt;35.01,"-35",IF(P164&lt;40.01,"-40",IF(P164&lt;45.01,"-45",IF(P164&lt;49.01,"-49",IF(P164&gt;49,"+49"))))))))</f>
        <v>+49</v>
      </c>
      <c r="K164" s="71" t="str">
        <f>IF(P164="","",IF(P164&lt;30.01,"-30",IF(P164&lt;35.01,"-35",IF(P164&lt;40.01,"-40",IF(P164&lt;45.01,"-45",IF(P164&lt;49.01,"-49",IF(P164&lt;55.01,"-55",IF(P164&gt;55,"+55"))))))))</f>
        <v>+55</v>
      </c>
      <c r="L164" s="71" t="str">
        <f>IF(P164="","",IF(P164&lt;35.01,"-35",IF(P164&lt;40.01,"-40",IF(P164&lt;45.01,"-45",IF(P164&lt;49.01,"-49",IF(P164&lt;55.01,"-55",IF(P164&lt;61.01,"-61",IF(P164&lt;67.01,"-67",IF(P164&lt;73.01,"-73",IF(P164&lt;81.01,"-81",IF(P164&gt;81.01,"+81")))))))))))</f>
        <v>-81</v>
      </c>
      <c r="M164" s="71" t="str">
        <f>IF(P164="","",IF(P164&lt;49.01,"-49",IF(P164&lt;55.01,"-55",IF(P164&lt;61.01,"-61",IF(P164&lt;67.01,"-67",IF(P164&lt;73.01,"-73",IF(P164&lt;81.01,"-81",IF(P164&lt;89.01,"-89",IF(P164&lt;96.01,"-96",IF(P164&lt;102.01,"-102",IF(P164&gt;102.01,"+102")))))))))))</f>
        <v>-81</v>
      </c>
      <c r="N164" s="71" t="str">
        <f>IF(P164="","",IF(P164&lt;55.01,"-55",IF(P164&lt;61.01,"-61",IF(P164&lt;67.01,"-67",IF(P164&lt;73.01,"-73",IF(P164&lt;81.01,"-81",IF(P164&lt;89.01,"-89",IF(P164&lt;96.01,"-96",IF(P164&lt;102.01,"-102",IF(P164&lt;109.01,"-109",IF(P164&gt;109.01,"+109")))))))))))</f>
        <v>-81</v>
      </c>
      <c r="O164" s="71" t="str">
        <f>IF(P164="","",IF(P164&lt;55.01,"-55",IF(P164&lt;61.01,"-61",IF(P164&lt;67.01,"-67",IF(P164&lt;73.01,"-73",IF(P164&lt;81.01,"-81",IF(P164&lt;89.01,"-89",IF(P164&lt;96.01,"-96",IF(P164&lt;102.01,"-102",IF(P164&lt;109.01,"-109",IF(P164&gt;109.01,"+109")))))))))))</f>
        <v>-81</v>
      </c>
      <c r="P164" s="57">
        <v>78.7</v>
      </c>
      <c r="Q164" s="58">
        <v>89</v>
      </c>
      <c r="R164" s="59">
        <v>100</v>
      </c>
      <c r="S164" s="59">
        <v>189</v>
      </c>
      <c r="T164" s="60">
        <v>44877</v>
      </c>
      <c r="U164" s="61" t="s">
        <v>187</v>
      </c>
    </row>
    <row r="165" spans="1:21" ht="14.25" customHeight="1" x14ac:dyDescent="0.3">
      <c r="A165" s="55" t="s">
        <v>375</v>
      </c>
      <c r="B165" s="55" t="s">
        <v>376</v>
      </c>
      <c r="C165" s="70" t="str">
        <f>IF(G165&lt;1,"",IF(F165&lt;10.1,"E",IF(F165&lt;12.1,"D",IF(F165&lt;15.1,"Schüler",IF(F165&lt;17.1,"Jugend",IF(F165&lt;20.1,"Jun.",IF(F165&lt;35.1,"Sen.","M")))))))</f>
        <v>Sen.</v>
      </c>
      <c r="D165" s="70">
        <f>IF(C165="E",1,IF(C165="D",2,IF(C165="Schüler",3,(IF(C165="Jugend",4,IF(C165="Jun.",5,IF(C165="Sen.",6,IF(C165="M",7,""))))))))</f>
        <v>6</v>
      </c>
      <c r="E165" s="22" t="s">
        <v>20</v>
      </c>
      <c r="F165" s="22">
        <f>$F$3-G165</f>
        <v>23</v>
      </c>
      <c r="G165" s="56">
        <v>1999</v>
      </c>
      <c r="H165" s="55" t="s">
        <v>65</v>
      </c>
      <c r="I165" s="71" t="str">
        <f>IF(C165="","",IF(C165="E",J165,IF(C165="D",K165,IF(C165="Schüler",L165,IF(C165="Jugend",M165,IF(C165="Jun.",N165,IF(C165="Sen.",O165,O165)))))))</f>
        <v>-89</v>
      </c>
      <c r="J165" s="71" t="str">
        <f>IF(P165="","",IF(P165&lt;25.01,"-25",IF(P165&lt;30.01,"-30",IF(P165&lt;35.01,"-35",IF(P165&lt;40.01,"-40",IF(P165&lt;45.01,"-45",IF(P165&lt;49.01,"-49",IF(P165&gt;49,"+49"))))))))</f>
        <v>+49</v>
      </c>
      <c r="K165" s="71" t="str">
        <f>IF(P165="","",IF(P165&lt;30.01,"-30",IF(P165&lt;35.01,"-35",IF(P165&lt;40.01,"-40",IF(P165&lt;45.01,"-45",IF(P165&lt;49.01,"-49",IF(P165&lt;55.01,"-55",IF(P165&gt;55,"+55"))))))))</f>
        <v>+55</v>
      </c>
      <c r="L165" s="71" t="str">
        <f>IF(P165="","",IF(P165&lt;35.01,"-35",IF(P165&lt;40.01,"-40",IF(P165&lt;45.01,"-45",IF(P165&lt;49.01,"-49",IF(P165&lt;55.01,"-55",IF(P165&lt;61.01,"-61",IF(P165&lt;67.01,"-67",IF(P165&lt;73.01,"-73",IF(P165&lt;81.01,"-81",IF(P165&gt;81.01,"+81")))))))))))</f>
        <v>+81</v>
      </c>
      <c r="M165" s="71" t="str">
        <f>IF(P165="","",IF(P165&lt;49.01,"-49",IF(P165&lt;55.01,"-55",IF(P165&lt;61.01,"-61",IF(P165&lt;67.01,"-67",IF(P165&lt;73.01,"-73",IF(P165&lt;81.01,"-81",IF(P165&lt;89.01,"-89",IF(P165&lt;96.01,"-96",IF(P165&lt;102.01,"-102",IF(P165&gt;102.01,"+102")))))))))))</f>
        <v>-89</v>
      </c>
      <c r="N165" s="71" t="str">
        <f>IF(P165="","",IF(P165&lt;55.01,"-55",IF(P165&lt;61.01,"-61",IF(P165&lt;67.01,"-67",IF(P165&lt;73.01,"-73",IF(P165&lt;81.01,"-81",IF(P165&lt;89.01,"-89",IF(P165&lt;96.01,"-96",IF(P165&lt;102.01,"-102",IF(P165&lt;109.01,"-109",IF(P165&gt;109.01,"+109")))))))))))</f>
        <v>-89</v>
      </c>
      <c r="O165" s="71" t="str">
        <f>IF(P165="","",IF(P165&lt;55.01,"-55",IF(P165&lt;61.01,"-61",IF(P165&lt;67.01,"-67",IF(P165&lt;73.01,"-73",IF(P165&lt;81.01,"-81",IF(P165&lt;89.01,"-89",IF(P165&lt;96.01,"-96",IF(P165&lt;102.01,"-102",IF(P165&lt;109.01,"-109",IF(P165&gt;109.01,"+109")))))))))))</f>
        <v>-89</v>
      </c>
      <c r="P165" s="57">
        <v>81.099999999999994</v>
      </c>
      <c r="Q165" s="58">
        <v>140</v>
      </c>
      <c r="R165" s="59">
        <v>175</v>
      </c>
      <c r="S165" s="59">
        <v>315</v>
      </c>
      <c r="T165" s="60">
        <v>44877</v>
      </c>
      <c r="U165" s="61" t="s">
        <v>66</v>
      </c>
    </row>
    <row r="166" spans="1:21" ht="14.25" customHeight="1" x14ac:dyDescent="0.3">
      <c r="A166" s="55" t="s">
        <v>100</v>
      </c>
      <c r="B166" s="55" t="s">
        <v>101</v>
      </c>
      <c r="C166" s="70" t="str">
        <f>IF(G166&lt;1,"",IF(F166&lt;10.1,"E",IF(F166&lt;12.1,"D",IF(F166&lt;15.1,"Schüler",IF(F166&lt;17.1,"Jugend",IF(F166&lt;20.1,"Jun.",IF(F166&lt;35.1,"Sen.","M")))))))</f>
        <v>Sen.</v>
      </c>
      <c r="D166" s="70">
        <f>IF(C166="E",1,IF(C166="D",2,IF(C166="Schüler",3,(IF(C166="Jugend",4,IF(C166="Jun.",5,IF(C166="Sen.",6,IF(C166="M",7,""))))))))</f>
        <v>6</v>
      </c>
      <c r="E166" s="22" t="s">
        <v>20</v>
      </c>
      <c r="F166" s="22">
        <f>$F$3-G166</f>
        <v>21</v>
      </c>
      <c r="G166" s="56">
        <v>2001</v>
      </c>
      <c r="H166" s="55" t="s">
        <v>56</v>
      </c>
      <c r="I166" s="71" t="str">
        <f>IF(C166="","",IF(C166="E",J166,IF(C166="D",K166,IF(C166="Schüler",L166,IF(C166="Jugend",M166,IF(C166="Jun.",N166,IF(C166="Sen.",O166,O166)))))))</f>
        <v>-89</v>
      </c>
      <c r="J166" s="71" t="str">
        <f>IF(P166="","",IF(P166&lt;25.01,"-25",IF(P166&lt;30.01,"-30",IF(P166&lt;35.01,"-35",IF(P166&lt;40.01,"-40",IF(P166&lt;45.01,"-45",IF(P166&lt;49.01,"-49",IF(P166&gt;49,"+49"))))))))</f>
        <v>+49</v>
      </c>
      <c r="K166" s="71" t="str">
        <f>IF(P166="","",IF(P166&lt;30.01,"-30",IF(P166&lt;35.01,"-35",IF(P166&lt;40.01,"-40",IF(P166&lt;45.01,"-45",IF(P166&lt;49.01,"-49",IF(P166&lt;55.01,"-55",IF(P166&gt;55,"+55"))))))))</f>
        <v>+55</v>
      </c>
      <c r="L166" s="71" t="str">
        <f>IF(P166="","",IF(P166&lt;35.01,"-35",IF(P166&lt;40.01,"-40",IF(P166&lt;45.01,"-45",IF(P166&lt;49.01,"-49",IF(P166&lt;55.01,"-55",IF(P166&lt;61.01,"-61",IF(P166&lt;67.01,"-67",IF(P166&lt;73.01,"-73",IF(P166&lt;81.01,"-81",IF(P166&gt;81.01,"+81")))))))))))</f>
        <v>+81</v>
      </c>
      <c r="M166" s="71" t="str">
        <f>IF(P166="","",IF(P166&lt;49.01,"-49",IF(P166&lt;55.01,"-55",IF(P166&lt;61.01,"-61",IF(P166&lt;67.01,"-67",IF(P166&lt;73.01,"-73",IF(P166&lt;81.01,"-81",IF(P166&lt;89.01,"-89",IF(P166&lt;96.01,"-96",IF(P166&lt;102.01,"-102",IF(P166&gt;102.01,"+102")))))))))))</f>
        <v>-89</v>
      </c>
      <c r="N166" s="71" t="str">
        <f>IF(P166="","",IF(P166&lt;55.01,"-55",IF(P166&lt;61.01,"-61",IF(P166&lt;67.01,"-67",IF(P166&lt;73.01,"-73",IF(P166&lt;81.01,"-81",IF(P166&lt;89.01,"-89",IF(P166&lt;96.01,"-96",IF(P166&lt;102.01,"-102",IF(P166&lt;109.01,"-109",IF(P166&gt;109.01,"+109")))))))))))</f>
        <v>-89</v>
      </c>
      <c r="O166" s="71" t="str">
        <f>IF(P166="","",IF(P166&lt;55.01,"-55",IF(P166&lt;61.01,"-61",IF(P166&lt;67.01,"-67",IF(P166&lt;73.01,"-73",IF(P166&lt;81.01,"-81",IF(P166&lt;89.01,"-89",IF(P166&lt;96.01,"-96",IF(P166&lt;102.01,"-102",IF(P166&lt;109.01,"-109",IF(P166&gt;109.01,"+109")))))))))))</f>
        <v>-89</v>
      </c>
      <c r="P166" s="57">
        <v>88.4</v>
      </c>
      <c r="Q166" s="58">
        <v>110</v>
      </c>
      <c r="R166" s="59">
        <v>130</v>
      </c>
      <c r="S166" s="59">
        <v>240</v>
      </c>
      <c r="T166" s="60">
        <v>44618</v>
      </c>
      <c r="U166" s="61" t="s">
        <v>95</v>
      </c>
    </row>
    <row r="167" spans="1:21" ht="14.25" customHeight="1" x14ac:dyDescent="0.3">
      <c r="A167" s="55" t="s">
        <v>194</v>
      </c>
      <c r="B167" s="55" t="s">
        <v>195</v>
      </c>
      <c r="C167" s="70" t="str">
        <f>IF(G167&lt;1,"",IF(F167&lt;10.1,"E",IF(F167&lt;12.1,"D",IF(F167&lt;15.1,"Schüler",IF(F167&lt;17.1,"Jugend",IF(F167&lt;20.1,"Jun.",IF(F167&lt;35.1,"Sen.","M")))))))</f>
        <v>Sen.</v>
      </c>
      <c r="D167" s="70">
        <f>IF(C167="E",1,IF(C167="D",2,IF(C167="Schüler",3,(IF(C167="Jugend",4,IF(C167="Jun.",5,IF(C167="Sen.",6,IF(C167="M",7,""))))))))</f>
        <v>6</v>
      </c>
      <c r="E167" s="22" t="s">
        <v>20</v>
      </c>
      <c r="F167" s="22">
        <f>$F$3-G167</f>
        <v>24</v>
      </c>
      <c r="G167" s="56">
        <v>1998</v>
      </c>
      <c r="H167" s="55" t="s">
        <v>56</v>
      </c>
      <c r="I167" s="71" t="str">
        <f>IF(C167="","",IF(C167="E",J167,IF(C167="D",K167,IF(C167="Schüler",L167,IF(C167="Jugend",M167,IF(C167="Jun.",N167,IF(C167="Sen.",O167,O167)))))))</f>
        <v>-89</v>
      </c>
      <c r="J167" s="71" t="str">
        <f>IF(P167="","",IF(P167&lt;25.01,"-25",IF(P167&lt;30.01,"-30",IF(P167&lt;35.01,"-35",IF(P167&lt;40.01,"-40",IF(P167&lt;45.01,"-45",IF(P167&lt;49.01,"-49",IF(P167&gt;49,"+49"))))))))</f>
        <v>+49</v>
      </c>
      <c r="K167" s="71" t="str">
        <f>IF(P167="","",IF(P167&lt;30.01,"-30",IF(P167&lt;35.01,"-35",IF(P167&lt;40.01,"-40",IF(P167&lt;45.01,"-45",IF(P167&lt;49.01,"-49",IF(P167&lt;55.01,"-55",IF(P167&gt;55,"+55"))))))))</f>
        <v>+55</v>
      </c>
      <c r="L167" s="71" t="str">
        <f>IF(P167="","",IF(P167&lt;35.01,"-35",IF(P167&lt;40.01,"-40",IF(P167&lt;45.01,"-45",IF(P167&lt;49.01,"-49",IF(P167&lt;55.01,"-55",IF(P167&lt;61.01,"-61",IF(P167&lt;67.01,"-67",IF(P167&lt;73.01,"-73",IF(P167&lt;81.01,"-81",IF(P167&gt;81.01,"+81")))))))))))</f>
        <v>+81</v>
      </c>
      <c r="M167" s="71" t="str">
        <f>IF(P167="","",IF(P167&lt;49.01,"-49",IF(P167&lt;55.01,"-55",IF(P167&lt;61.01,"-61",IF(P167&lt;67.01,"-67",IF(P167&lt;73.01,"-73",IF(P167&lt;81.01,"-81",IF(P167&lt;89.01,"-89",IF(P167&lt;96.01,"-96",IF(P167&lt;102.01,"-102",IF(P167&gt;102.01,"+102")))))))))))</f>
        <v>-89</v>
      </c>
      <c r="N167" s="71" t="str">
        <f>IF(P167="","",IF(P167&lt;55.01,"-55",IF(P167&lt;61.01,"-61",IF(P167&lt;67.01,"-67",IF(P167&lt;73.01,"-73",IF(P167&lt;81.01,"-81",IF(P167&lt;89.01,"-89",IF(P167&lt;96.01,"-96",IF(P167&lt;102.01,"-102",IF(P167&lt;109.01,"-109",IF(P167&gt;109.01,"+109")))))))))))</f>
        <v>-89</v>
      </c>
      <c r="O167" s="71" t="str">
        <f>IF(P167="","",IF(P167&lt;55.01,"-55",IF(P167&lt;61.01,"-61",IF(P167&lt;67.01,"-67",IF(P167&lt;73.01,"-73",IF(P167&lt;81.01,"-81",IF(P167&lt;89.01,"-89",IF(P167&lt;96.01,"-96",IF(P167&lt;102.01,"-102",IF(P167&lt;109.01,"-109",IF(P167&gt;109.01,"+109")))))))))))</f>
        <v>-89</v>
      </c>
      <c r="P167" s="57">
        <v>82.8</v>
      </c>
      <c r="Q167" s="58">
        <v>110</v>
      </c>
      <c r="R167" s="59">
        <v>132</v>
      </c>
      <c r="S167" s="59">
        <v>240</v>
      </c>
      <c r="T167" s="60">
        <v>44618</v>
      </c>
      <c r="U167" s="61" t="s">
        <v>95</v>
      </c>
    </row>
    <row r="168" spans="1:21" ht="14.25" customHeight="1" x14ac:dyDescent="0.3">
      <c r="A168" s="55" t="s">
        <v>86</v>
      </c>
      <c r="B168" s="55" t="s">
        <v>90</v>
      </c>
      <c r="C168" s="70" t="str">
        <f>IF(G168&lt;1,"",IF(F168&lt;10.1,"E",IF(F168&lt;12.1,"D",IF(F168&lt;15.1,"Schüler",IF(F168&lt;17.1,"Jugend",IF(F168&lt;20.1,"Jun.",IF(F168&lt;35.1,"Sen.","M")))))))</f>
        <v>Sen.</v>
      </c>
      <c r="D168" s="70">
        <f>IF(C168="E",1,IF(C168="D",2,IF(C168="Schüler",3,(IF(C168="Jugend",4,IF(C168="Jun.",5,IF(C168="Sen.",6,IF(C168="M",7,""))))))))</f>
        <v>6</v>
      </c>
      <c r="E168" s="22" t="s">
        <v>20</v>
      </c>
      <c r="F168" s="22">
        <f>$F$3-G168</f>
        <v>26</v>
      </c>
      <c r="G168" s="56">
        <v>1996</v>
      </c>
      <c r="H168" s="55" t="s">
        <v>81</v>
      </c>
      <c r="I168" s="71" t="str">
        <f>IF(C168="","",IF(C168="E",J168,IF(C168="D",K168,IF(C168="Schüler",L168,IF(C168="Jugend",M168,IF(C168="Jun.",N168,IF(C168="Sen.",O168,O168)))))))</f>
        <v>-89</v>
      </c>
      <c r="J168" s="71" t="str">
        <f>IF(P168="","",IF(P168&lt;25.01,"-25",IF(P168&lt;30.01,"-30",IF(P168&lt;35.01,"-35",IF(P168&lt;40.01,"-40",IF(P168&lt;45.01,"-45",IF(P168&lt;49.01,"-49",IF(P168&gt;49,"+49"))))))))</f>
        <v>+49</v>
      </c>
      <c r="K168" s="71" t="str">
        <f>IF(P168="","",IF(P168&lt;30.01,"-30",IF(P168&lt;35.01,"-35",IF(P168&lt;40.01,"-40",IF(P168&lt;45.01,"-45",IF(P168&lt;49.01,"-49",IF(P168&lt;55.01,"-55",IF(P168&gt;55,"+55"))))))))</f>
        <v>+55</v>
      </c>
      <c r="L168" s="71" t="str">
        <f>IF(P168="","",IF(P168&lt;35.01,"-35",IF(P168&lt;40.01,"-40",IF(P168&lt;45.01,"-45",IF(P168&lt;49.01,"-49",IF(P168&lt;55.01,"-55",IF(P168&lt;61.01,"-61",IF(P168&lt;67.01,"-67",IF(P168&lt;73.01,"-73",IF(P168&lt;81.01,"-81",IF(P168&gt;81.01,"+81")))))))))))</f>
        <v>+81</v>
      </c>
      <c r="M168" s="71" t="str">
        <f>IF(P168="","",IF(P168&lt;49.01,"-49",IF(P168&lt;55.01,"-55",IF(P168&lt;61.01,"-61",IF(P168&lt;67.01,"-67",IF(P168&lt;73.01,"-73",IF(P168&lt;81.01,"-81",IF(P168&lt;89.01,"-89",IF(P168&lt;96.01,"-96",IF(P168&lt;102.01,"-102",IF(P168&gt;102.01,"+102")))))))))))</f>
        <v>-89</v>
      </c>
      <c r="N168" s="71" t="str">
        <f>IF(P168="","",IF(P168&lt;55.01,"-55",IF(P168&lt;61.01,"-61",IF(P168&lt;67.01,"-67",IF(P168&lt;73.01,"-73",IF(P168&lt;81.01,"-81",IF(P168&lt;89.01,"-89",IF(P168&lt;96.01,"-96",IF(P168&lt;102.01,"-102",IF(P168&lt;109.01,"-109",IF(P168&gt;109.01,"+109")))))))))))</f>
        <v>-89</v>
      </c>
      <c r="O168" s="71" t="str">
        <f>IF(P168="","",IF(P168&lt;55.01,"-55",IF(P168&lt;61.01,"-61",IF(P168&lt;67.01,"-67",IF(P168&lt;73.01,"-73",IF(P168&lt;81.01,"-81",IF(P168&lt;89.01,"-89",IF(P168&lt;96.01,"-96",IF(P168&lt;102.01,"-102",IF(P168&lt;109.01,"-109",IF(P168&gt;109.01,"+109")))))))))))</f>
        <v>-89</v>
      </c>
      <c r="P168" s="57">
        <v>81.2</v>
      </c>
      <c r="Q168" s="58">
        <v>103</v>
      </c>
      <c r="R168" s="59">
        <v>136</v>
      </c>
      <c r="S168" s="59">
        <v>239</v>
      </c>
      <c r="T168" s="60">
        <v>44625</v>
      </c>
      <c r="U168" s="61" t="s">
        <v>216</v>
      </c>
    </row>
    <row r="169" spans="1:21" ht="14.25" customHeight="1" x14ac:dyDescent="0.3">
      <c r="A169" s="55" t="s">
        <v>134</v>
      </c>
      <c r="B169" s="55" t="s">
        <v>135</v>
      </c>
      <c r="C169" s="70" t="str">
        <f>IF(G169&lt;1,"",IF(F169&lt;10.1,"E",IF(F169&lt;12.1,"D",IF(F169&lt;15.1,"Schüler",IF(F169&lt;17.1,"Jugend",IF(F169&lt;20.1,"Jun.",IF(F169&lt;35.1,"Sen.","M")))))))</f>
        <v>Sen.</v>
      </c>
      <c r="D169" s="70">
        <f>IF(C169="E",1,IF(C169="D",2,IF(C169="Schüler",3,(IF(C169="Jugend",4,IF(C169="Jun.",5,IF(C169="Sen.",6,IF(C169="M",7,""))))))))</f>
        <v>6</v>
      </c>
      <c r="E169" s="22" t="s">
        <v>20</v>
      </c>
      <c r="F169" s="22">
        <f>$F$3-G169</f>
        <v>26</v>
      </c>
      <c r="G169" s="56">
        <v>1996</v>
      </c>
      <c r="H169" s="55" t="s">
        <v>130</v>
      </c>
      <c r="I169" s="71" t="str">
        <f>IF(C169="","",IF(C169="E",J169,IF(C169="D",K169,IF(C169="Schüler",L169,IF(C169="Jugend",M169,IF(C169="Jun.",N169,IF(C169="Sen.",O169,O169)))))))</f>
        <v>-89</v>
      </c>
      <c r="J169" s="71" t="str">
        <f>IF(P169="","",IF(P169&lt;25.01,"-25",IF(P169&lt;30.01,"-30",IF(P169&lt;35.01,"-35",IF(P169&lt;40.01,"-40",IF(P169&lt;45.01,"-45",IF(P169&lt;49.01,"-49",IF(P169&gt;49,"+49"))))))))</f>
        <v>+49</v>
      </c>
      <c r="K169" s="71" t="str">
        <f>IF(P169="","",IF(P169&lt;30.01,"-30",IF(P169&lt;35.01,"-35",IF(P169&lt;40.01,"-40",IF(P169&lt;45.01,"-45",IF(P169&lt;49.01,"-49",IF(P169&lt;55.01,"-55",IF(P169&gt;55,"+55"))))))))</f>
        <v>+55</v>
      </c>
      <c r="L169" s="71" t="str">
        <f>IF(P169="","",IF(P169&lt;35.01,"-35",IF(P169&lt;40.01,"-40",IF(P169&lt;45.01,"-45",IF(P169&lt;49.01,"-49",IF(P169&lt;55.01,"-55",IF(P169&lt;61.01,"-61",IF(P169&lt;67.01,"-67",IF(P169&lt;73.01,"-73",IF(P169&lt;81.01,"-81",IF(P169&gt;81.01,"+81")))))))))))</f>
        <v>+81</v>
      </c>
      <c r="M169" s="71" t="str">
        <f>IF(P169="","",IF(P169&lt;49.01,"-49",IF(P169&lt;55.01,"-55",IF(P169&lt;61.01,"-61",IF(P169&lt;67.01,"-67",IF(P169&lt;73.01,"-73",IF(P169&lt;81.01,"-81",IF(P169&lt;89.01,"-89",IF(P169&lt;96.01,"-96",IF(P169&lt;102.01,"-102",IF(P169&gt;102.01,"+102")))))))))))</f>
        <v>-89</v>
      </c>
      <c r="N169" s="71" t="str">
        <f>IF(P169="","",IF(P169&lt;55.01,"-55",IF(P169&lt;61.01,"-61",IF(P169&lt;67.01,"-67",IF(P169&lt;73.01,"-73",IF(P169&lt;81.01,"-81",IF(P169&lt;89.01,"-89",IF(P169&lt;96.01,"-96",IF(P169&lt;102.01,"-102",IF(P169&lt;109.01,"-109",IF(P169&gt;109.01,"+109")))))))))))</f>
        <v>-89</v>
      </c>
      <c r="O169" s="71" t="str">
        <f>IF(P169="","",IF(P169&lt;55.01,"-55",IF(P169&lt;61.01,"-61",IF(P169&lt;67.01,"-67",IF(P169&lt;73.01,"-73",IF(P169&lt;81.01,"-81",IF(P169&lt;89.01,"-89",IF(P169&lt;96.01,"-96",IF(P169&lt;102.01,"-102",IF(P169&lt;109.01,"-109",IF(P169&gt;109.01,"+109")))))))))))</f>
        <v>-89</v>
      </c>
      <c r="P169" s="57">
        <v>85.2</v>
      </c>
      <c r="Q169" s="58">
        <v>100</v>
      </c>
      <c r="R169" s="59">
        <v>130</v>
      </c>
      <c r="S169" s="59">
        <v>230</v>
      </c>
      <c r="T169" s="60">
        <v>44660</v>
      </c>
      <c r="U169" s="61" t="s">
        <v>131</v>
      </c>
    </row>
    <row r="170" spans="1:21" ht="14.25" customHeight="1" x14ac:dyDescent="0.3">
      <c r="A170" s="55" t="s">
        <v>119</v>
      </c>
      <c r="B170" s="55" t="s">
        <v>120</v>
      </c>
      <c r="C170" s="70" t="str">
        <f>IF(G170&lt;1,"",IF(F170&lt;10.1,"E",IF(F170&lt;12.1,"D",IF(F170&lt;15.1,"Schüler",IF(F170&lt;17.1,"Jugend",IF(F170&lt;20.1,"Jun.",IF(F170&lt;35.1,"Sen.","M")))))))</f>
        <v>Sen.</v>
      </c>
      <c r="D170" s="70">
        <f>IF(C170="E",1,IF(C170="D",2,IF(C170="Schüler",3,(IF(C170="Jugend",4,IF(C170="Jun.",5,IF(C170="Sen.",6,IF(C170="M",7,""))))))))</f>
        <v>6</v>
      </c>
      <c r="E170" s="22" t="s">
        <v>20</v>
      </c>
      <c r="F170" s="22">
        <f>$F$3-G170</f>
        <v>30</v>
      </c>
      <c r="G170" s="56">
        <v>1992</v>
      </c>
      <c r="H170" s="55" t="s">
        <v>113</v>
      </c>
      <c r="I170" s="71" t="str">
        <f>IF(C170="","",IF(C170="E",J170,IF(C170="D",K170,IF(C170="Schüler",L170,IF(C170="Jugend",M170,IF(C170="Jun.",N170,IF(C170="Sen.",O170,O170)))))))</f>
        <v>-89</v>
      </c>
      <c r="J170" s="71" t="str">
        <f>IF(P170="","",IF(P170&lt;25.01,"-25",IF(P170&lt;30.01,"-30",IF(P170&lt;35.01,"-35",IF(P170&lt;40.01,"-40",IF(P170&lt;45.01,"-45",IF(P170&lt;49.01,"-49",IF(P170&gt;49,"+49"))))))))</f>
        <v>+49</v>
      </c>
      <c r="K170" s="71" t="str">
        <f>IF(P170="","",IF(P170&lt;30.01,"-30",IF(P170&lt;35.01,"-35",IF(P170&lt;40.01,"-40",IF(P170&lt;45.01,"-45",IF(P170&lt;49.01,"-49",IF(P170&lt;55.01,"-55",IF(P170&gt;55,"+55"))))))))</f>
        <v>+55</v>
      </c>
      <c r="L170" s="71" t="str">
        <f>IF(P170="","",IF(P170&lt;35.01,"-35",IF(P170&lt;40.01,"-40",IF(P170&lt;45.01,"-45",IF(P170&lt;49.01,"-49",IF(P170&lt;55.01,"-55",IF(P170&lt;61.01,"-61",IF(P170&lt;67.01,"-67",IF(P170&lt;73.01,"-73",IF(P170&lt;81.01,"-81",IF(P170&gt;81.01,"+81")))))))))))</f>
        <v>+81</v>
      </c>
      <c r="M170" s="71" t="str">
        <f>IF(P170="","",IF(P170&lt;49.01,"-49",IF(P170&lt;55.01,"-55",IF(P170&lt;61.01,"-61",IF(P170&lt;67.01,"-67",IF(P170&lt;73.01,"-73",IF(P170&lt;81.01,"-81",IF(P170&lt;89.01,"-89",IF(P170&lt;96.01,"-96",IF(P170&lt;102.01,"-102",IF(P170&gt;102.01,"+102")))))))))))</f>
        <v>-89</v>
      </c>
      <c r="N170" s="71" t="str">
        <f>IF(P170="","",IF(P170&lt;55.01,"-55",IF(P170&lt;61.01,"-61",IF(P170&lt;67.01,"-67",IF(P170&lt;73.01,"-73",IF(P170&lt;81.01,"-81",IF(P170&lt;89.01,"-89",IF(P170&lt;96.01,"-96",IF(P170&lt;102.01,"-102",IF(P170&lt;109.01,"-109",IF(P170&gt;109.01,"+109")))))))))))</f>
        <v>-89</v>
      </c>
      <c r="O170" s="71" t="str">
        <f>IF(P170="","",IF(P170&lt;55.01,"-55",IF(P170&lt;61.01,"-61",IF(P170&lt;67.01,"-67",IF(P170&lt;73.01,"-73",IF(P170&lt;81.01,"-81",IF(P170&lt;89.01,"-89",IF(P170&lt;96.01,"-96",IF(P170&lt;102.01,"-102",IF(P170&lt;109.01,"-109",IF(P170&gt;109.01,"+109")))))))))))</f>
        <v>-89</v>
      </c>
      <c r="P170" s="57">
        <v>82.3</v>
      </c>
      <c r="Q170" s="58">
        <v>100</v>
      </c>
      <c r="R170" s="59">
        <v>127</v>
      </c>
      <c r="S170" s="59">
        <v>227</v>
      </c>
      <c r="T170" s="60">
        <v>44653</v>
      </c>
      <c r="U170" s="61" t="s">
        <v>114</v>
      </c>
    </row>
    <row r="171" spans="1:21" ht="14.25" customHeight="1" x14ac:dyDescent="0.3">
      <c r="A171" s="55" t="s">
        <v>127</v>
      </c>
      <c r="B171" s="55" t="s">
        <v>128</v>
      </c>
      <c r="C171" s="70" t="str">
        <f>IF(G171&lt;1,"",IF(F171&lt;10.1,"E",IF(F171&lt;12.1,"D",IF(F171&lt;15.1,"Schüler",IF(F171&lt;17.1,"Jugend",IF(F171&lt;20.1,"Jun.",IF(F171&lt;35.1,"Sen.","M")))))))</f>
        <v>Sen.</v>
      </c>
      <c r="D171" s="70">
        <f>IF(C171="E",1,IF(C171="D",2,IF(C171="Schüler",3,(IF(C171="Jugend",4,IF(C171="Jun.",5,IF(C171="Sen.",6,IF(C171="M",7,""))))))))</f>
        <v>6</v>
      </c>
      <c r="E171" s="22" t="s">
        <v>20</v>
      </c>
      <c r="F171" s="22">
        <f>$F$3-G171</f>
        <v>23</v>
      </c>
      <c r="G171" s="56">
        <v>1999</v>
      </c>
      <c r="H171" s="55" t="s">
        <v>123</v>
      </c>
      <c r="I171" s="71" t="str">
        <f>IF(C171="","",IF(C171="E",J171,IF(C171="D",K171,IF(C171="Schüler",L171,IF(C171="Jugend",M171,IF(C171="Jun.",N171,IF(C171="Sen.",O171,O171)))))))</f>
        <v>-89</v>
      </c>
      <c r="J171" s="71" t="str">
        <f>IF(P171="","",IF(P171&lt;25.01,"-25",IF(P171&lt;30.01,"-30",IF(P171&lt;35.01,"-35",IF(P171&lt;40.01,"-40",IF(P171&lt;45.01,"-45",IF(P171&lt;49.01,"-49",IF(P171&gt;49,"+49"))))))))</f>
        <v>+49</v>
      </c>
      <c r="K171" s="71" t="str">
        <f>IF(P171="","",IF(P171&lt;30.01,"-30",IF(P171&lt;35.01,"-35",IF(P171&lt;40.01,"-40",IF(P171&lt;45.01,"-45",IF(P171&lt;49.01,"-49",IF(P171&lt;55.01,"-55",IF(P171&gt;55,"+55"))))))))</f>
        <v>+55</v>
      </c>
      <c r="L171" s="71" t="str">
        <f>IF(P171="","",IF(P171&lt;35.01,"-35",IF(P171&lt;40.01,"-40",IF(P171&lt;45.01,"-45",IF(P171&lt;49.01,"-49",IF(P171&lt;55.01,"-55",IF(P171&lt;61.01,"-61",IF(P171&lt;67.01,"-67",IF(P171&lt;73.01,"-73",IF(P171&lt;81.01,"-81",IF(P171&gt;81.01,"+81")))))))))))</f>
        <v>+81</v>
      </c>
      <c r="M171" s="71" t="str">
        <f>IF(P171="","",IF(P171&lt;49.01,"-49",IF(P171&lt;55.01,"-55",IF(P171&lt;61.01,"-61",IF(P171&lt;67.01,"-67",IF(P171&lt;73.01,"-73",IF(P171&lt;81.01,"-81",IF(P171&lt;89.01,"-89",IF(P171&lt;96.01,"-96",IF(P171&lt;102.01,"-102",IF(P171&gt;102.01,"+102")))))))))))</f>
        <v>-89</v>
      </c>
      <c r="N171" s="71" t="str">
        <f>IF(P171="","",IF(P171&lt;55.01,"-55",IF(P171&lt;61.01,"-61",IF(P171&lt;67.01,"-67",IF(P171&lt;73.01,"-73",IF(P171&lt;81.01,"-81",IF(P171&lt;89.01,"-89",IF(P171&lt;96.01,"-96",IF(P171&lt;102.01,"-102",IF(P171&lt;109.01,"-109",IF(P171&gt;109.01,"+109")))))))))))</f>
        <v>-89</v>
      </c>
      <c r="O171" s="71" t="str">
        <f>IF(P171="","",IF(P171&lt;55.01,"-55",IF(P171&lt;61.01,"-61",IF(P171&lt;67.01,"-67",IF(P171&lt;73.01,"-73",IF(P171&lt;81.01,"-81",IF(P171&lt;89.01,"-89",IF(P171&lt;96.01,"-96",IF(P171&lt;102.01,"-102",IF(P171&lt;109.01,"-109",IF(P171&gt;109.01,"+109")))))))))))</f>
        <v>-89</v>
      </c>
      <c r="P171" s="57">
        <v>86.3</v>
      </c>
      <c r="Q171" s="58">
        <v>102</v>
      </c>
      <c r="R171" s="59">
        <v>121</v>
      </c>
      <c r="S171" s="59">
        <v>223</v>
      </c>
      <c r="T171" s="60">
        <v>44604</v>
      </c>
      <c r="U171" s="61" t="s">
        <v>124</v>
      </c>
    </row>
    <row r="172" spans="1:21" ht="14.25" customHeight="1" x14ac:dyDescent="0.3">
      <c r="A172" s="55" t="s">
        <v>286</v>
      </c>
      <c r="B172" s="55" t="s">
        <v>210</v>
      </c>
      <c r="C172" s="70" t="str">
        <f>IF(G172&lt;1,"",IF(F172&lt;10.1,"E",IF(F172&lt;12.1,"D",IF(F172&lt;15.1,"Schüler",IF(F172&lt;17.1,"Jugend",IF(F172&lt;20.1,"Jun.",IF(F172&lt;35.1,"Sen.","M")))))))</f>
        <v>Sen.</v>
      </c>
      <c r="D172" s="70">
        <f>IF(C172="E",1,IF(C172="D",2,IF(C172="Schüler",3,(IF(C172="Jugend",4,IF(C172="Jun.",5,IF(C172="Sen.",6,IF(C172="M",7,""))))))))</f>
        <v>6</v>
      </c>
      <c r="E172" s="22" t="s">
        <v>20</v>
      </c>
      <c r="F172" s="22">
        <f>$F$3-G172</f>
        <v>30</v>
      </c>
      <c r="G172" s="56">
        <v>1992</v>
      </c>
      <c r="H172" s="55" t="s">
        <v>65</v>
      </c>
      <c r="I172" s="71" t="str">
        <f>IF(C172="","",IF(C172="E",J172,IF(C172="D",K172,IF(C172="Schüler",L172,IF(C172="Jugend",M172,IF(C172="Jun.",N172,IF(C172="Sen.",O172,O172)))))))</f>
        <v>-89</v>
      </c>
      <c r="J172" s="71" t="str">
        <f>IF(P172="","",IF(P172&lt;25.01,"-25",IF(P172&lt;30.01,"-30",IF(P172&lt;35.01,"-35",IF(P172&lt;40.01,"-40",IF(P172&lt;45.01,"-45",IF(P172&lt;49.01,"-49",IF(P172&gt;49,"+49"))))))))</f>
        <v>+49</v>
      </c>
      <c r="K172" s="71" t="str">
        <f>IF(P172="","",IF(P172&lt;30.01,"-30",IF(P172&lt;35.01,"-35",IF(P172&lt;40.01,"-40",IF(P172&lt;45.01,"-45",IF(P172&lt;49.01,"-49",IF(P172&lt;55.01,"-55",IF(P172&gt;55,"+55"))))))))</f>
        <v>+55</v>
      </c>
      <c r="L172" s="71" t="str">
        <f>IF(P172="","",IF(P172&lt;35.01,"-35",IF(P172&lt;40.01,"-40",IF(P172&lt;45.01,"-45",IF(P172&lt;49.01,"-49",IF(P172&lt;55.01,"-55",IF(P172&lt;61.01,"-61",IF(P172&lt;67.01,"-67",IF(P172&lt;73.01,"-73",IF(P172&lt;81.01,"-81",IF(P172&gt;81.01,"+81")))))))))))</f>
        <v>+81</v>
      </c>
      <c r="M172" s="71" t="str">
        <f>IF(P172="","",IF(P172&lt;49.01,"-49",IF(P172&lt;55.01,"-55",IF(P172&lt;61.01,"-61",IF(P172&lt;67.01,"-67",IF(P172&lt;73.01,"-73",IF(P172&lt;81.01,"-81",IF(P172&lt;89.01,"-89",IF(P172&lt;96.01,"-96",IF(P172&lt;102.01,"-102",IF(P172&gt;102.01,"+102")))))))))))</f>
        <v>-89</v>
      </c>
      <c r="N172" s="71" t="str">
        <f>IF(P172="","",IF(P172&lt;55.01,"-55",IF(P172&lt;61.01,"-61",IF(P172&lt;67.01,"-67",IF(P172&lt;73.01,"-73",IF(P172&lt;81.01,"-81",IF(P172&lt;89.01,"-89",IF(P172&lt;96.01,"-96",IF(P172&lt;102.01,"-102",IF(P172&lt;109.01,"-109",IF(P172&gt;109.01,"+109")))))))))))</f>
        <v>-89</v>
      </c>
      <c r="O172" s="71" t="str">
        <f>IF(P172="","",IF(P172&lt;55.01,"-55",IF(P172&lt;61.01,"-61",IF(P172&lt;67.01,"-67",IF(P172&lt;73.01,"-73",IF(P172&lt;81.01,"-81",IF(P172&lt;89.01,"-89",IF(P172&lt;96.01,"-96",IF(P172&lt;102.01,"-102",IF(P172&lt;109.01,"-109",IF(P172&gt;109.01,"+109")))))))))))</f>
        <v>-89</v>
      </c>
      <c r="P172" s="57">
        <v>84.5</v>
      </c>
      <c r="Q172" s="58">
        <v>97</v>
      </c>
      <c r="R172" s="59">
        <v>124</v>
      </c>
      <c r="S172" s="59">
        <v>221</v>
      </c>
      <c r="T172" s="60">
        <v>44653</v>
      </c>
      <c r="U172" s="61" t="s">
        <v>177</v>
      </c>
    </row>
    <row r="173" spans="1:21" ht="14.25" customHeight="1" x14ac:dyDescent="0.3">
      <c r="A173" s="55" t="s">
        <v>368</v>
      </c>
      <c r="B173" s="55" t="s">
        <v>344</v>
      </c>
      <c r="C173" s="70" t="str">
        <f>IF(G173&lt;1,"",IF(F173&lt;10.1,"E",IF(F173&lt;12.1,"D",IF(F173&lt;15.1,"Schüler",IF(F173&lt;17.1,"Jugend",IF(F173&lt;20.1,"Jun.",IF(F173&lt;35.1,"Sen.","M")))))))</f>
        <v>Sen.</v>
      </c>
      <c r="D173" s="70">
        <f>IF(C173="E",1,IF(C173="D",2,IF(C173="Schüler",3,(IF(C173="Jugend",4,IF(C173="Jun.",5,IF(C173="Sen.",6,IF(C173="M",7,""))))))))</f>
        <v>6</v>
      </c>
      <c r="E173" s="22" t="s">
        <v>20</v>
      </c>
      <c r="F173" s="22">
        <f>$F$3-G173</f>
        <v>25</v>
      </c>
      <c r="G173" s="56">
        <v>1997</v>
      </c>
      <c r="H173" s="55" t="s">
        <v>345</v>
      </c>
      <c r="I173" s="71" t="str">
        <f>IF(C173="","",IF(C173="E",J173,IF(C173="D",K173,IF(C173="Schüler",L173,IF(C173="Jugend",M173,IF(C173="Jun.",N173,IF(C173="Sen.",O173,O173)))))))</f>
        <v>-89</v>
      </c>
      <c r="J173" s="71" t="str">
        <f>IF(P173="","",IF(P173&lt;25.01,"-25",IF(P173&lt;30.01,"-30",IF(P173&lt;35.01,"-35",IF(P173&lt;40.01,"-40",IF(P173&lt;45.01,"-45",IF(P173&lt;49.01,"-49",IF(P173&gt;49,"+49"))))))))</f>
        <v>+49</v>
      </c>
      <c r="K173" s="71" t="str">
        <f>IF(P173="","",IF(P173&lt;30.01,"-30",IF(P173&lt;35.01,"-35",IF(P173&lt;40.01,"-40",IF(P173&lt;45.01,"-45",IF(P173&lt;49.01,"-49",IF(P173&lt;55.01,"-55",IF(P173&gt;55,"+55"))))))))</f>
        <v>+55</v>
      </c>
      <c r="L173" s="71" t="str">
        <f>IF(P173="","",IF(P173&lt;35.01,"-35",IF(P173&lt;40.01,"-40",IF(P173&lt;45.01,"-45",IF(P173&lt;49.01,"-49",IF(P173&lt;55.01,"-55",IF(P173&lt;61.01,"-61",IF(P173&lt;67.01,"-67",IF(P173&lt;73.01,"-73",IF(P173&lt;81.01,"-81",IF(P173&gt;81.01,"+81")))))))))))</f>
        <v>+81</v>
      </c>
      <c r="M173" s="71" t="str">
        <f>IF(P173="","",IF(P173&lt;49.01,"-49",IF(P173&lt;55.01,"-55",IF(P173&lt;61.01,"-61",IF(P173&lt;67.01,"-67",IF(P173&lt;73.01,"-73",IF(P173&lt;81.01,"-81",IF(P173&lt;89.01,"-89",IF(P173&lt;96.01,"-96",IF(P173&lt;102.01,"-102",IF(P173&gt;102.01,"+102")))))))))))</f>
        <v>-89</v>
      </c>
      <c r="N173" s="71" t="str">
        <f>IF(P173="","",IF(P173&lt;55.01,"-55",IF(P173&lt;61.01,"-61",IF(P173&lt;67.01,"-67",IF(P173&lt;73.01,"-73",IF(P173&lt;81.01,"-81",IF(P173&lt;89.01,"-89",IF(P173&lt;96.01,"-96",IF(P173&lt;102.01,"-102",IF(P173&lt;109.01,"-109",IF(P173&gt;109.01,"+109")))))))))))</f>
        <v>-89</v>
      </c>
      <c r="O173" s="71" t="str">
        <f>IF(P173="","",IF(P173&lt;55.01,"-55",IF(P173&lt;61.01,"-61",IF(P173&lt;67.01,"-67",IF(P173&lt;73.01,"-73",IF(P173&lt;81.01,"-81",IF(P173&lt;89.01,"-89",IF(P173&lt;96.01,"-96",IF(P173&lt;102.01,"-102",IF(P173&lt;109.01,"-109",IF(P173&gt;109.01,"+109")))))))))))</f>
        <v>-89</v>
      </c>
      <c r="P173" s="57">
        <v>86.1</v>
      </c>
      <c r="Q173" s="58">
        <v>97</v>
      </c>
      <c r="R173" s="59">
        <v>120</v>
      </c>
      <c r="S173" s="59">
        <v>217</v>
      </c>
      <c r="T173" s="60">
        <v>44877</v>
      </c>
      <c r="U173" s="61" t="s">
        <v>187</v>
      </c>
    </row>
    <row r="174" spans="1:21" ht="14.25" customHeight="1" x14ac:dyDescent="0.3">
      <c r="A174" s="55" t="s">
        <v>136</v>
      </c>
      <c r="B174" s="55" t="s">
        <v>137</v>
      </c>
      <c r="C174" s="70" t="str">
        <f>IF(G174&lt;1,"",IF(F174&lt;10.1,"E",IF(F174&lt;12.1,"D",IF(F174&lt;15.1,"Schüler",IF(F174&lt;17.1,"Jugend",IF(F174&lt;20.1,"Jun.",IF(F174&lt;35.1,"Sen.","M")))))))</f>
        <v>Sen.</v>
      </c>
      <c r="D174" s="70">
        <f>IF(C174="E",1,IF(C174="D",2,IF(C174="Schüler",3,(IF(C174="Jugend",4,IF(C174="Jun.",5,IF(C174="Sen.",6,IF(C174="M",7,""))))))))</f>
        <v>6</v>
      </c>
      <c r="E174" s="22" t="s">
        <v>20</v>
      </c>
      <c r="F174" s="22">
        <f>$F$3-G174</f>
        <v>31</v>
      </c>
      <c r="G174" s="56">
        <v>1991</v>
      </c>
      <c r="H174" s="55" t="s">
        <v>130</v>
      </c>
      <c r="I174" s="71" t="str">
        <f>IF(C174="","",IF(C174="E",J174,IF(C174="D",K174,IF(C174="Schüler",L174,IF(C174="Jugend",M174,IF(C174="Jun.",N174,IF(C174="Sen.",O174,O174)))))))</f>
        <v>-89</v>
      </c>
      <c r="J174" s="71" t="str">
        <f>IF(P174="","",IF(P174&lt;25.01,"-25",IF(P174&lt;30.01,"-30",IF(P174&lt;35.01,"-35",IF(P174&lt;40.01,"-40",IF(P174&lt;45.01,"-45",IF(P174&lt;49.01,"-49",IF(P174&gt;49,"+49"))))))))</f>
        <v>+49</v>
      </c>
      <c r="K174" s="71" t="str">
        <f>IF(P174="","",IF(P174&lt;30.01,"-30",IF(P174&lt;35.01,"-35",IF(P174&lt;40.01,"-40",IF(P174&lt;45.01,"-45",IF(P174&lt;49.01,"-49",IF(P174&lt;55.01,"-55",IF(P174&gt;55,"+55"))))))))</f>
        <v>+55</v>
      </c>
      <c r="L174" s="71" t="str">
        <f>IF(P174="","",IF(P174&lt;35.01,"-35",IF(P174&lt;40.01,"-40",IF(P174&lt;45.01,"-45",IF(P174&lt;49.01,"-49",IF(P174&lt;55.01,"-55",IF(P174&lt;61.01,"-61",IF(P174&lt;67.01,"-67",IF(P174&lt;73.01,"-73",IF(P174&lt;81.01,"-81",IF(P174&gt;81.01,"+81")))))))))))</f>
        <v>+81</v>
      </c>
      <c r="M174" s="71" t="str">
        <f>IF(P174="","",IF(P174&lt;49.01,"-49",IF(P174&lt;55.01,"-55",IF(P174&lt;61.01,"-61",IF(P174&lt;67.01,"-67",IF(P174&lt;73.01,"-73",IF(P174&lt;81.01,"-81",IF(P174&lt;89.01,"-89",IF(P174&lt;96.01,"-96",IF(P174&lt;102.01,"-102",IF(P174&gt;102.01,"+102")))))))))))</f>
        <v>-89</v>
      </c>
      <c r="N174" s="71" t="str">
        <f>IF(P174="","",IF(P174&lt;55.01,"-55",IF(P174&lt;61.01,"-61",IF(P174&lt;67.01,"-67",IF(P174&lt;73.01,"-73",IF(P174&lt;81.01,"-81",IF(P174&lt;89.01,"-89",IF(P174&lt;96.01,"-96",IF(P174&lt;102.01,"-102",IF(P174&lt;109.01,"-109",IF(P174&gt;109.01,"+109")))))))))))</f>
        <v>-89</v>
      </c>
      <c r="O174" s="71" t="str">
        <f>IF(P174="","",IF(P174&lt;55.01,"-55",IF(P174&lt;61.01,"-61",IF(P174&lt;67.01,"-67",IF(P174&lt;73.01,"-73",IF(P174&lt;81.01,"-81",IF(P174&lt;89.01,"-89",IF(P174&lt;96.01,"-96",IF(P174&lt;102.01,"-102",IF(P174&lt;109.01,"-109",IF(P174&gt;109.01,"+109")))))))))))</f>
        <v>-89</v>
      </c>
      <c r="P174" s="57">
        <v>86</v>
      </c>
      <c r="Q174" s="58">
        <v>100</v>
      </c>
      <c r="R174" s="59">
        <v>119</v>
      </c>
      <c r="S174" s="59">
        <v>215</v>
      </c>
      <c r="T174" s="60">
        <v>44604</v>
      </c>
      <c r="U174" s="61" t="s">
        <v>131</v>
      </c>
    </row>
    <row r="175" spans="1:21" ht="14.25" customHeight="1" x14ac:dyDescent="0.3">
      <c r="A175" s="55" t="s">
        <v>137</v>
      </c>
      <c r="B175" s="55" t="s">
        <v>136</v>
      </c>
      <c r="C175" s="70" t="str">
        <f>IF(G175&lt;1,"",IF(F175&lt;10.1,"E",IF(F175&lt;12.1,"D",IF(F175&lt;15.1,"Schüler",IF(F175&lt;17.1,"Jugend",IF(F175&lt;20.1,"Jun.",IF(F175&lt;35.1,"Sen.","M")))))))</f>
        <v>Sen.</v>
      </c>
      <c r="D175" s="70">
        <f>IF(C175="E",1,IF(C175="D",2,IF(C175="Schüler",3,(IF(C175="Jugend",4,IF(C175="Jun.",5,IF(C175="Sen.",6,IF(C175="M",7,""))))))))</f>
        <v>6</v>
      </c>
      <c r="E175" s="22" t="s">
        <v>20</v>
      </c>
      <c r="F175" s="22">
        <f>$F$3-G175</f>
        <v>31</v>
      </c>
      <c r="G175" s="56">
        <v>1991</v>
      </c>
      <c r="H175" s="55" t="s">
        <v>130</v>
      </c>
      <c r="I175" s="71" t="str">
        <f>IF(C175="","",IF(C175="E",J175,IF(C175="D",K175,IF(C175="Schüler",L175,IF(C175="Jugend",M175,IF(C175="Jun.",N175,IF(C175="Sen.",O175,O175)))))))</f>
        <v>-89</v>
      </c>
      <c r="J175" s="71" t="str">
        <f>IF(P175="","",IF(P175&lt;25.01,"-25",IF(P175&lt;30.01,"-30",IF(P175&lt;35.01,"-35",IF(P175&lt;40.01,"-40",IF(P175&lt;45.01,"-45",IF(P175&lt;49.01,"-49",IF(P175&gt;49,"+49"))))))))</f>
        <v>+49</v>
      </c>
      <c r="K175" s="71" t="str">
        <f>IF(P175="","",IF(P175&lt;30.01,"-30",IF(P175&lt;35.01,"-35",IF(P175&lt;40.01,"-40",IF(P175&lt;45.01,"-45",IF(P175&lt;49.01,"-49",IF(P175&lt;55.01,"-55",IF(P175&gt;55,"+55"))))))))</f>
        <v>+55</v>
      </c>
      <c r="L175" s="71" t="str">
        <f>IF(P175="","",IF(P175&lt;35.01,"-35",IF(P175&lt;40.01,"-40",IF(P175&lt;45.01,"-45",IF(P175&lt;49.01,"-49",IF(P175&lt;55.01,"-55",IF(P175&lt;61.01,"-61",IF(P175&lt;67.01,"-67",IF(P175&lt;73.01,"-73",IF(P175&lt;81.01,"-81",IF(P175&gt;81.01,"+81")))))))))))</f>
        <v>+81</v>
      </c>
      <c r="M175" s="71" t="str">
        <f>IF(P175="","",IF(P175&lt;49.01,"-49",IF(P175&lt;55.01,"-55",IF(P175&lt;61.01,"-61",IF(P175&lt;67.01,"-67",IF(P175&lt;73.01,"-73",IF(P175&lt;81.01,"-81",IF(P175&lt;89.01,"-89",IF(P175&lt;96.01,"-96",IF(P175&lt;102.01,"-102",IF(P175&gt;102.01,"+102")))))))))))</f>
        <v>-89</v>
      </c>
      <c r="N175" s="71" t="str">
        <f>IF(P175="","",IF(P175&lt;55.01,"-55",IF(P175&lt;61.01,"-61",IF(P175&lt;67.01,"-67",IF(P175&lt;73.01,"-73",IF(P175&lt;81.01,"-81",IF(P175&lt;89.01,"-89",IF(P175&lt;96.01,"-96",IF(P175&lt;102.01,"-102",IF(P175&lt;109.01,"-109",IF(P175&gt;109.01,"+109")))))))))))</f>
        <v>-89</v>
      </c>
      <c r="O175" s="71" t="str">
        <f>IF(P175="","",IF(P175&lt;55.01,"-55",IF(P175&lt;61.01,"-61",IF(P175&lt;67.01,"-67",IF(P175&lt;73.01,"-73",IF(P175&lt;81.01,"-81",IF(P175&lt;89.01,"-89",IF(P175&lt;96.01,"-96",IF(P175&lt;102.01,"-102",IF(P175&lt;109.01,"-109",IF(P175&gt;109.01,"+109")))))))))))</f>
        <v>-89</v>
      </c>
      <c r="P175" s="57">
        <v>83.8</v>
      </c>
      <c r="Q175" s="58">
        <v>95</v>
      </c>
      <c r="R175" s="59">
        <v>120</v>
      </c>
      <c r="S175" s="59">
        <v>215</v>
      </c>
      <c r="T175" s="60">
        <v>44646</v>
      </c>
      <c r="U175" s="61" t="s">
        <v>187</v>
      </c>
    </row>
    <row r="176" spans="1:21" ht="14.25" customHeight="1" x14ac:dyDescent="0.3">
      <c r="A176" s="55" t="s">
        <v>182</v>
      </c>
      <c r="B176" s="55" t="s">
        <v>183</v>
      </c>
      <c r="C176" s="70" t="str">
        <f>IF(G176&lt;1,"",IF(F176&lt;10.1,"E",IF(F176&lt;12.1,"D",IF(F176&lt;15.1,"Schüler",IF(F176&lt;17.1,"Jugend",IF(F176&lt;20.1,"Jun.",IF(F176&lt;35.1,"Sen.","M")))))))</f>
        <v>Sen.</v>
      </c>
      <c r="D176" s="70">
        <f>IF(C176="E",1,IF(C176="D",2,IF(C176="Schüler",3,(IF(C176="Jugend",4,IF(C176="Jun.",5,IF(C176="Sen.",6,IF(C176="M",7,""))))))))</f>
        <v>6</v>
      </c>
      <c r="E176" s="22" t="s">
        <v>20</v>
      </c>
      <c r="F176" s="22">
        <f>$F$3-G176</f>
        <v>27</v>
      </c>
      <c r="G176" s="56">
        <v>1995</v>
      </c>
      <c r="H176" s="55" t="s">
        <v>65</v>
      </c>
      <c r="I176" s="71" t="str">
        <f>IF(C176="","",IF(C176="E",J176,IF(C176="D",K176,IF(C176="Schüler",L176,IF(C176="Jugend",M176,IF(C176="Jun.",N176,IF(C176="Sen.",O176,O176)))))))</f>
        <v>-89</v>
      </c>
      <c r="J176" s="71" t="str">
        <f>IF(P176="","",IF(P176&lt;25.01,"-25",IF(P176&lt;30.01,"-30",IF(P176&lt;35.01,"-35",IF(P176&lt;40.01,"-40",IF(P176&lt;45.01,"-45",IF(P176&lt;49.01,"-49",IF(P176&gt;49,"+49"))))))))</f>
        <v>+49</v>
      </c>
      <c r="K176" s="71" t="str">
        <f>IF(P176="","",IF(P176&lt;30.01,"-30",IF(P176&lt;35.01,"-35",IF(P176&lt;40.01,"-40",IF(P176&lt;45.01,"-45",IF(P176&lt;49.01,"-49",IF(P176&lt;55.01,"-55",IF(P176&gt;55,"+55"))))))))</f>
        <v>+55</v>
      </c>
      <c r="L176" s="71" t="str">
        <f>IF(P176="","",IF(P176&lt;35.01,"-35",IF(P176&lt;40.01,"-40",IF(P176&lt;45.01,"-45",IF(P176&lt;49.01,"-49",IF(P176&lt;55.01,"-55",IF(P176&lt;61.01,"-61",IF(P176&lt;67.01,"-67",IF(P176&lt;73.01,"-73",IF(P176&lt;81.01,"-81",IF(P176&gt;81.01,"+81")))))))))))</f>
        <v>+81</v>
      </c>
      <c r="M176" s="71" t="str">
        <f>IF(P176="","",IF(P176&lt;49.01,"-49",IF(P176&lt;55.01,"-55",IF(P176&lt;61.01,"-61",IF(P176&lt;67.01,"-67",IF(P176&lt;73.01,"-73",IF(P176&lt;81.01,"-81",IF(P176&lt;89.01,"-89",IF(P176&lt;96.01,"-96",IF(P176&lt;102.01,"-102",IF(P176&gt;102.01,"+102")))))))))))</f>
        <v>-89</v>
      </c>
      <c r="N176" s="71" t="str">
        <f>IF(P176="","",IF(P176&lt;55.01,"-55",IF(P176&lt;61.01,"-61",IF(P176&lt;67.01,"-67",IF(P176&lt;73.01,"-73",IF(P176&lt;81.01,"-81",IF(P176&lt;89.01,"-89",IF(P176&lt;96.01,"-96",IF(P176&lt;102.01,"-102",IF(P176&lt;109.01,"-109",IF(P176&gt;109.01,"+109")))))))))))</f>
        <v>-89</v>
      </c>
      <c r="O176" s="71" t="str">
        <f>IF(P176="","",IF(P176&lt;55.01,"-55",IF(P176&lt;61.01,"-61",IF(P176&lt;67.01,"-67",IF(P176&lt;73.01,"-73",IF(P176&lt;81.01,"-81",IF(P176&lt;89.01,"-89",IF(P176&lt;96.01,"-96",IF(P176&lt;102.01,"-102",IF(P176&lt;109.01,"-109",IF(P176&gt;109.01,"+109")))))))))))</f>
        <v>-89</v>
      </c>
      <c r="P176" s="57">
        <v>84</v>
      </c>
      <c r="Q176" s="58">
        <v>85</v>
      </c>
      <c r="R176" s="59">
        <v>120</v>
      </c>
      <c r="S176" s="59">
        <v>205</v>
      </c>
      <c r="T176" s="60">
        <v>44611</v>
      </c>
      <c r="U176" s="61" t="s">
        <v>177</v>
      </c>
    </row>
    <row r="177" spans="1:21" ht="14.25" customHeight="1" x14ac:dyDescent="0.3">
      <c r="A177" s="55" t="s">
        <v>287</v>
      </c>
      <c r="B177" s="55" t="s">
        <v>183</v>
      </c>
      <c r="C177" s="70" t="str">
        <f>IF(G177&lt;1,"",IF(F177&lt;10.1,"E",IF(F177&lt;12.1,"D",IF(F177&lt;15.1,"Schüler",IF(F177&lt;17.1,"Jugend",IF(F177&lt;20.1,"Jun.",IF(F177&lt;35.1,"Sen.","M")))))))</f>
        <v>Sen.</v>
      </c>
      <c r="D177" s="70">
        <f>IF(C177="E",1,IF(C177="D",2,IF(C177="Schüler",3,(IF(C177="Jugend",4,IF(C177="Jun.",5,IF(C177="Sen.",6,IF(C177="M",7,""))))))))</f>
        <v>6</v>
      </c>
      <c r="E177" s="22" t="s">
        <v>20</v>
      </c>
      <c r="F177" s="22">
        <f>$F$3-G177</f>
        <v>27</v>
      </c>
      <c r="G177" s="56">
        <v>1995</v>
      </c>
      <c r="H177" s="55" t="s">
        <v>65</v>
      </c>
      <c r="I177" s="71" t="str">
        <f>IF(C177="","",IF(C177="E",J177,IF(C177="D",K177,IF(C177="Schüler",L177,IF(C177="Jugend",M177,IF(C177="Jun.",N177,IF(C177="Sen.",O177,O177)))))))</f>
        <v>-89</v>
      </c>
      <c r="J177" s="71" t="str">
        <f>IF(P177="","",IF(P177&lt;25.01,"-25",IF(P177&lt;30.01,"-30",IF(P177&lt;35.01,"-35",IF(P177&lt;40.01,"-40",IF(P177&lt;45.01,"-45",IF(P177&lt;49.01,"-49",IF(P177&gt;49,"+49"))))))))</f>
        <v>+49</v>
      </c>
      <c r="K177" s="71" t="str">
        <f>IF(P177="","",IF(P177&lt;30.01,"-30",IF(P177&lt;35.01,"-35",IF(P177&lt;40.01,"-40",IF(P177&lt;45.01,"-45",IF(P177&lt;49.01,"-49",IF(P177&lt;55.01,"-55",IF(P177&gt;55,"+55"))))))))</f>
        <v>+55</v>
      </c>
      <c r="L177" s="71" t="str">
        <f>IF(P177="","",IF(P177&lt;35.01,"-35",IF(P177&lt;40.01,"-40",IF(P177&lt;45.01,"-45",IF(P177&lt;49.01,"-49",IF(P177&lt;55.01,"-55",IF(P177&lt;61.01,"-61",IF(P177&lt;67.01,"-67",IF(P177&lt;73.01,"-73",IF(P177&lt;81.01,"-81",IF(P177&gt;81.01,"+81")))))))))))</f>
        <v>+81</v>
      </c>
      <c r="M177" s="71" t="str">
        <f>IF(P177="","",IF(P177&lt;49.01,"-49",IF(P177&lt;55.01,"-55",IF(P177&lt;61.01,"-61",IF(P177&lt;67.01,"-67",IF(P177&lt;73.01,"-73",IF(P177&lt;81.01,"-81",IF(P177&lt;89.01,"-89",IF(P177&lt;96.01,"-96",IF(P177&lt;102.01,"-102",IF(P177&gt;102.01,"+102")))))))))))</f>
        <v>-89</v>
      </c>
      <c r="N177" s="71" t="str">
        <f>IF(P177="","",IF(P177&lt;55.01,"-55",IF(P177&lt;61.01,"-61",IF(P177&lt;67.01,"-67",IF(P177&lt;73.01,"-73",IF(P177&lt;81.01,"-81",IF(P177&lt;89.01,"-89",IF(P177&lt;96.01,"-96",IF(P177&lt;102.01,"-102",IF(P177&lt;109.01,"-109",IF(P177&gt;109.01,"+109")))))))))))</f>
        <v>-89</v>
      </c>
      <c r="O177" s="71" t="str">
        <f>IF(P177="","",IF(P177&lt;55.01,"-55",IF(P177&lt;61.01,"-61",IF(P177&lt;67.01,"-67",IF(P177&lt;73.01,"-73",IF(P177&lt;81.01,"-81",IF(P177&lt;89.01,"-89",IF(P177&lt;96.01,"-96",IF(P177&lt;102.01,"-102",IF(P177&lt;109.01,"-109",IF(P177&gt;109.01,"+109")))))))))))</f>
        <v>-89</v>
      </c>
      <c r="P177" s="57">
        <v>81.7</v>
      </c>
      <c r="Q177" s="58">
        <v>85</v>
      </c>
      <c r="R177" s="59">
        <v>117</v>
      </c>
      <c r="S177" s="59">
        <v>202</v>
      </c>
      <c r="T177" s="60">
        <v>44639</v>
      </c>
      <c r="U177" s="61" t="s">
        <v>177</v>
      </c>
    </row>
    <row r="178" spans="1:21" ht="14.25" customHeight="1" x14ac:dyDescent="0.3">
      <c r="A178" s="55" t="s">
        <v>132</v>
      </c>
      <c r="B178" s="55" t="s">
        <v>133</v>
      </c>
      <c r="C178" s="70" t="str">
        <f>IF(G178&lt;1,"",IF(F178&lt;10.1,"E",IF(F178&lt;12.1,"D",IF(F178&lt;15.1,"Schüler",IF(F178&lt;17.1,"Jugend",IF(F178&lt;20.1,"Jun.",IF(F178&lt;35.1,"Sen.","M")))))))</f>
        <v>Sen.</v>
      </c>
      <c r="D178" s="70">
        <f>IF(C178="E",1,IF(C178="D",2,IF(C178="Schüler",3,(IF(C178="Jugend",4,IF(C178="Jun.",5,IF(C178="Sen.",6,IF(C178="M",7,""))))))))</f>
        <v>6</v>
      </c>
      <c r="E178" s="22" t="s">
        <v>20</v>
      </c>
      <c r="F178" s="22">
        <f>$F$3-G178</f>
        <v>26</v>
      </c>
      <c r="G178" s="56">
        <v>1996</v>
      </c>
      <c r="H178" s="55" t="s">
        <v>130</v>
      </c>
      <c r="I178" s="71" t="str">
        <f>IF(C178="","",IF(C178="E",J178,IF(C178="D",K178,IF(C178="Schüler",L178,IF(C178="Jugend",M178,IF(C178="Jun.",N178,IF(C178="Sen.",O178,O178)))))))</f>
        <v>-89</v>
      </c>
      <c r="J178" s="71" t="str">
        <f>IF(P178="","",IF(P178&lt;25.01,"-25",IF(P178&lt;30.01,"-30",IF(P178&lt;35.01,"-35",IF(P178&lt;40.01,"-40",IF(P178&lt;45.01,"-45",IF(P178&lt;49.01,"-49",IF(P178&gt;49,"+49"))))))))</f>
        <v>+49</v>
      </c>
      <c r="K178" s="71" t="str">
        <f>IF(P178="","",IF(P178&lt;30.01,"-30",IF(P178&lt;35.01,"-35",IF(P178&lt;40.01,"-40",IF(P178&lt;45.01,"-45",IF(P178&lt;49.01,"-49",IF(P178&lt;55.01,"-55",IF(P178&gt;55,"+55"))))))))</f>
        <v>+55</v>
      </c>
      <c r="L178" s="71" t="str">
        <f>IF(P178="","",IF(P178&lt;35.01,"-35",IF(P178&lt;40.01,"-40",IF(P178&lt;45.01,"-45",IF(P178&lt;49.01,"-49",IF(P178&lt;55.01,"-55",IF(P178&lt;61.01,"-61",IF(P178&lt;67.01,"-67",IF(P178&lt;73.01,"-73",IF(P178&lt;81.01,"-81",IF(P178&gt;81.01,"+81")))))))))))</f>
        <v>+81</v>
      </c>
      <c r="M178" s="71" t="str">
        <f>IF(P178="","",IF(P178&lt;49.01,"-49",IF(P178&lt;55.01,"-55",IF(P178&lt;61.01,"-61",IF(P178&lt;67.01,"-67",IF(P178&lt;73.01,"-73",IF(P178&lt;81.01,"-81",IF(P178&lt;89.01,"-89",IF(P178&lt;96.01,"-96",IF(P178&lt;102.01,"-102",IF(P178&gt;102.01,"+102")))))))))))</f>
        <v>-89</v>
      </c>
      <c r="N178" s="71" t="str">
        <f>IF(P178="","",IF(P178&lt;55.01,"-55",IF(P178&lt;61.01,"-61",IF(P178&lt;67.01,"-67",IF(P178&lt;73.01,"-73",IF(P178&lt;81.01,"-81",IF(P178&lt;89.01,"-89",IF(P178&lt;96.01,"-96",IF(P178&lt;102.01,"-102",IF(P178&lt;109.01,"-109",IF(P178&gt;109.01,"+109")))))))))))</f>
        <v>-89</v>
      </c>
      <c r="O178" s="71" t="str">
        <f>IF(P178="","",IF(P178&lt;55.01,"-55",IF(P178&lt;61.01,"-61",IF(P178&lt;67.01,"-67",IF(P178&lt;73.01,"-73",IF(P178&lt;81.01,"-81",IF(P178&lt;89.01,"-89",IF(P178&lt;96.01,"-96",IF(P178&lt;102.01,"-102",IF(P178&lt;109.01,"-109",IF(P178&gt;109.01,"+109")))))))))))</f>
        <v>-89</v>
      </c>
      <c r="P178" s="57">
        <v>89</v>
      </c>
      <c r="Q178" s="58">
        <v>85</v>
      </c>
      <c r="R178" s="59">
        <v>110</v>
      </c>
      <c r="S178" s="59">
        <v>195</v>
      </c>
      <c r="T178" s="60">
        <v>44618</v>
      </c>
      <c r="U178" s="61" t="s">
        <v>131</v>
      </c>
    </row>
    <row r="179" spans="1:21" ht="14.25" customHeight="1" x14ac:dyDescent="0.3">
      <c r="A179" s="55" t="s">
        <v>190</v>
      </c>
      <c r="B179" s="55" t="s">
        <v>191</v>
      </c>
      <c r="C179" s="70" t="str">
        <f>IF(G179&lt;1,"",IF(F179&lt;10.1,"E",IF(F179&lt;12.1,"D",IF(F179&lt;15.1,"Schüler",IF(F179&lt;17.1,"Jugend",IF(F179&lt;20.1,"Jun.",IF(F179&lt;35.1,"Sen.","M")))))))</f>
        <v>Sen.</v>
      </c>
      <c r="D179" s="70">
        <f>IF(C179="E",1,IF(C179="D",2,IF(C179="Schüler",3,(IF(C179="Jugend",4,IF(C179="Jun.",5,IF(C179="Sen.",6,IF(C179="M",7,""))))))))</f>
        <v>6</v>
      </c>
      <c r="E179" s="22" t="s">
        <v>20</v>
      </c>
      <c r="F179" s="22">
        <f>$F$3-G179</f>
        <v>30</v>
      </c>
      <c r="G179" s="56">
        <v>1992</v>
      </c>
      <c r="H179" s="55" t="s">
        <v>186</v>
      </c>
      <c r="I179" s="71" t="str">
        <f>IF(C179="","",IF(C179="E",J179,IF(C179="D",K179,IF(C179="Schüler",L179,IF(C179="Jugend",M179,IF(C179="Jun.",N179,IF(C179="Sen.",O179,O179)))))))</f>
        <v>-89</v>
      </c>
      <c r="J179" s="71" t="str">
        <f>IF(P179="","",IF(P179&lt;25.01,"-25",IF(P179&lt;30.01,"-30",IF(P179&lt;35.01,"-35",IF(P179&lt;40.01,"-40",IF(P179&lt;45.01,"-45",IF(P179&lt;49.01,"-49",IF(P179&gt;49,"+49"))))))))</f>
        <v>+49</v>
      </c>
      <c r="K179" s="71" t="str">
        <f>IF(P179="","",IF(P179&lt;30.01,"-30",IF(P179&lt;35.01,"-35",IF(P179&lt;40.01,"-40",IF(P179&lt;45.01,"-45",IF(P179&lt;49.01,"-49",IF(P179&lt;55.01,"-55",IF(P179&gt;55,"+55"))))))))</f>
        <v>+55</v>
      </c>
      <c r="L179" s="71" t="str">
        <f>IF(P179="","",IF(P179&lt;35.01,"-35",IF(P179&lt;40.01,"-40",IF(P179&lt;45.01,"-45",IF(P179&lt;49.01,"-49",IF(P179&lt;55.01,"-55",IF(P179&lt;61.01,"-61",IF(P179&lt;67.01,"-67",IF(P179&lt;73.01,"-73",IF(P179&lt;81.01,"-81",IF(P179&gt;81.01,"+81")))))))))))</f>
        <v>+81</v>
      </c>
      <c r="M179" s="71" t="str">
        <f>IF(P179="","",IF(P179&lt;49.01,"-49",IF(P179&lt;55.01,"-55",IF(P179&lt;61.01,"-61",IF(P179&lt;67.01,"-67",IF(P179&lt;73.01,"-73",IF(P179&lt;81.01,"-81",IF(P179&lt;89.01,"-89",IF(P179&lt;96.01,"-96",IF(P179&lt;102.01,"-102",IF(P179&gt;102.01,"+102")))))))))))</f>
        <v>-89</v>
      </c>
      <c r="N179" s="71" t="str">
        <f>IF(P179="","",IF(P179&lt;55.01,"-55",IF(P179&lt;61.01,"-61",IF(P179&lt;67.01,"-67",IF(P179&lt;73.01,"-73",IF(P179&lt;81.01,"-81",IF(P179&lt;89.01,"-89",IF(P179&lt;96.01,"-96",IF(P179&lt;102.01,"-102",IF(P179&lt;109.01,"-109",IF(P179&gt;109.01,"+109")))))))))))</f>
        <v>-89</v>
      </c>
      <c r="O179" s="71" t="str">
        <f>IF(P179="","",IF(P179&lt;55.01,"-55",IF(P179&lt;61.01,"-61",IF(P179&lt;67.01,"-67",IF(P179&lt;73.01,"-73",IF(P179&lt;81.01,"-81",IF(P179&lt;89.01,"-89",IF(P179&lt;96.01,"-96",IF(P179&lt;102.01,"-102",IF(P179&lt;109.01,"-109",IF(P179&gt;109.01,"+109")))))))))))</f>
        <v>-89</v>
      </c>
      <c r="P179" s="57">
        <v>88.7</v>
      </c>
      <c r="Q179" s="58">
        <v>80</v>
      </c>
      <c r="R179" s="59">
        <v>108</v>
      </c>
      <c r="S179" s="59">
        <v>188</v>
      </c>
      <c r="T179" s="60">
        <v>44611</v>
      </c>
      <c r="U179" s="61" t="s">
        <v>187</v>
      </c>
    </row>
    <row r="180" spans="1:21" ht="14.25" customHeight="1" x14ac:dyDescent="0.3">
      <c r="A180" s="55" t="s">
        <v>188</v>
      </c>
      <c r="B180" s="55" t="s">
        <v>189</v>
      </c>
      <c r="C180" s="70" t="str">
        <f>IF(G180&lt;1,"",IF(F180&lt;10.1,"E",IF(F180&lt;12.1,"D",IF(F180&lt;15.1,"Schüler",IF(F180&lt;17.1,"Jugend",IF(F180&lt;20.1,"Jun.",IF(F180&lt;35.1,"Sen.","M")))))))</f>
        <v>Sen.</v>
      </c>
      <c r="D180" s="70">
        <f>IF(C180="E",1,IF(C180="D",2,IF(C180="Schüler",3,(IF(C180="Jugend",4,IF(C180="Jun.",5,IF(C180="Sen.",6,IF(C180="M",7,""))))))))</f>
        <v>6</v>
      </c>
      <c r="E180" s="22" t="s">
        <v>20</v>
      </c>
      <c r="F180" s="22">
        <f>$F$3-G180</f>
        <v>25</v>
      </c>
      <c r="G180" s="56">
        <v>1997</v>
      </c>
      <c r="H180" s="55" t="s">
        <v>186</v>
      </c>
      <c r="I180" s="71" t="str">
        <f>IF(C180="","",IF(C180="E",J180,IF(C180="D",K180,IF(C180="Schüler",L180,IF(C180="Jugend",M180,IF(C180="Jun.",N180,IF(C180="Sen.",O180,O180)))))))</f>
        <v>-89</v>
      </c>
      <c r="J180" s="71" t="str">
        <f>IF(P180="","",IF(P180&lt;25.01,"-25",IF(P180&lt;30.01,"-30",IF(P180&lt;35.01,"-35",IF(P180&lt;40.01,"-40",IF(P180&lt;45.01,"-45",IF(P180&lt;49.01,"-49",IF(P180&gt;49,"+49"))))))))</f>
        <v>+49</v>
      </c>
      <c r="K180" s="71" t="str">
        <f>IF(P180="","",IF(P180&lt;30.01,"-30",IF(P180&lt;35.01,"-35",IF(P180&lt;40.01,"-40",IF(P180&lt;45.01,"-45",IF(P180&lt;49.01,"-49",IF(P180&lt;55.01,"-55",IF(P180&gt;55,"+55"))))))))</f>
        <v>+55</v>
      </c>
      <c r="L180" s="71" t="str">
        <f>IF(P180="","",IF(P180&lt;35.01,"-35",IF(P180&lt;40.01,"-40",IF(P180&lt;45.01,"-45",IF(P180&lt;49.01,"-49",IF(P180&lt;55.01,"-55",IF(P180&lt;61.01,"-61",IF(P180&lt;67.01,"-67",IF(P180&lt;73.01,"-73",IF(P180&lt;81.01,"-81",IF(P180&gt;81.01,"+81")))))))))))</f>
        <v>+81</v>
      </c>
      <c r="M180" s="71" t="str">
        <f>IF(P180="","",IF(P180&lt;49.01,"-49",IF(P180&lt;55.01,"-55",IF(P180&lt;61.01,"-61",IF(P180&lt;67.01,"-67",IF(P180&lt;73.01,"-73",IF(P180&lt;81.01,"-81",IF(P180&lt;89.01,"-89",IF(P180&lt;96.01,"-96",IF(P180&lt;102.01,"-102",IF(P180&gt;102.01,"+102")))))))))))</f>
        <v>-89</v>
      </c>
      <c r="N180" s="71" t="str">
        <f>IF(P180="","",IF(P180&lt;55.01,"-55",IF(P180&lt;61.01,"-61",IF(P180&lt;67.01,"-67",IF(P180&lt;73.01,"-73",IF(P180&lt;81.01,"-81",IF(P180&lt;89.01,"-89",IF(P180&lt;96.01,"-96",IF(P180&lt;102.01,"-102",IF(P180&lt;109.01,"-109",IF(P180&gt;109.01,"+109")))))))))))</f>
        <v>-89</v>
      </c>
      <c r="O180" s="71" t="str">
        <f>IF(P180="","",IF(P180&lt;55.01,"-55",IF(P180&lt;61.01,"-61",IF(P180&lt;67.01,"-67",IF(P180&lt;73.01,"-73",IF(P180&lt;81.01,"-81",IF(P180&lt;89.01,"-89",IF(P180&lt;96.01,"-96",IF(P180&lt;102.01,"-102",IF(P180&lt;109.01,"-109",IF(P180&gt;109.01,"+109")))))))))))</f>
        <v>-89</v>
      </c>
      <c r="P180" s="57">
        <v>81.3</v>
      </c>
      <c r="Q180" s="58">
        <v>85</v>
      </c>
      <c r="R180" s="59">
        <v>95</v>
      </c>
      <c r="S180" s="59">
        <v>180</v>
      </c>
      <c r="T180" s="60">
        <v>44611</v>
      </c>
      <c r="U180" s="61" t="s">
        <v>187</v>
      </c>
    </row>
    <row r="181" spans="1:21" ht="14.25" customHeight="1" x14ac:dyDescent="0.3">
      <c r="A181" s="55" t="s">
        <v>366</v>
      </c>
      <c r="B181" s="55" t="s">
        <v>367</v>
      </c>
      <c r="C181" s="70" t="str">
        <f>IF(G181&lt;1,"",IF(F181&lt;10.1,"E",IF(F181&lt;12.1,"D",IF(F181&lt;15.1,"Schüler",IF(F181&lt;17.1,"Jugend",IF(F181&lt;20.1,"Jun.",IF(F181&lt;35.1,"Sen.","M")))))))</f>
        <v>Sen.</v>
      </c>
      <c r="D181" s="70">
        <f>IF(C181="E",1,IF(C181="D",2,IF(C181="Schüler",3,(IF(C181="Jugend",4,IF(C181="Jun.",5,IF(C181="Sen.",6,IF(C181="M",7,""))))))))</f>
        <v>6</v>
      </c>
      <c r="E181" s="22" t="s">
        <v>20</v>
      </c>
      <c r="F181" s="22">
        <f>$F$3-G181</f>
        <v>33</v>
      </c>
      <c r="G181" s="56">
        <v>1989</v>
      </c>
      <c r="H181" s="55" t="s">
        <v>345</v>
      </c>
      <c r="I181" s="71" t="str">
        <f>IF(C181="","",IF(C181="E",J181,IF(C181="D",K181,IF(C181="Schüler",L181,IF(C181="Jugend",M181,IF(C181="Jun.",N181,IF(C181="Sen.",O181,O181)))))))</f>
        <v>-89</v>
      </c>
      <c r="J181" s="71" t="str">
        <f>IF(P181="","",IF(P181&lt;25.01,"-25",IF(P181&lt;30.01,"-30",IF(P181&lt;35.01,"-35",IF(P181&lt;40.01,"-40",IF(P181&lt;45.01,"-45",IF(P181&lt;49.01,"-49",IF(P181&gt;49,"+49"))))))))</f>
        <v>+49</v>
      </c>
      <c r="K181" s="71" t="str">
        <f>IF(P181="","",IF(P181&lt;30.01,"-30",IF(P181&lt;35.01,"-35",IF(P181&lt;40.01,"-40",IF(P181&lt;45.01,"-45",IF(P181&lt;49.01,"-49",IF(P181&lt;55.01,"-55",IF(P181&gt;55,"+55"))))))))</f>
        <v>+55</v>
      </c>
      <c r="L181" s="71" t="str">
        <f>IF(P181="","",IF(P181&lt;35.01,"-35",IF(P181&lt;40.01,"-40",IF(P181&lt;45.01,"-45",IF(P181&lt;49.01,"-49",IF(P181&lt;55.01,"-55",IF(P181&lt;61.01,"-61",IF(P181&lt;67.01,"-67",IF(P181&lt;73.01,"-73",IF(P181&lt;81.01,"-81",IF(P181&gt;81.01,"+81")))))))))))</f>
        <v>+81</v>
      </c>
      <c r="M181" s="71" t="str">
        <f>IF(P181="","",IF(P181&lt;49.01,"-49",IF(P181&lt;55.01,"-55",IF(P181&lt;61.01,"-61",IF(P181&lt;67.01,"-67",IF(P181&lt;73.01,"-73",IF(P181&lt;81.01,"-81",IF(P181&lt;89.01,"-89",IF(P181&lt;96.01,"-96",IF(P181&lt;102.01,"-102",IF(P181&gt;102.01,"+102")))))))))))</f>
        <v>-89</v>
      </c>
      <c r="N181" s="71" t="str">
        <f>IF(P181="","",IF(P181&lt;55.01,"-55",IF(P181&lt;61.01,"-61",IF(P181&lt;67.01,"-67",IF(P181&lt;73.01,"-73",IF(P181&lt;81.01,"-81",IF(P181&lt;89.01,"-89",IF(P181&lt;96.01,"-96",IF(P181&lt;102.01,"-102",IF(P181&lt;109.01,"-109",IF(P181&gt;109.01,"+109")))))))))))</f>
        <v>-89</v>
      </c>
      <c r="O181" s="71" t="str">
        <f>IF(P181="","",IF(P181&lt;55.01,"-55",IF(P181&lt;61.01,"-61",IF(P181&lt;67.01,"-67",IF(P181&lt;73.01,"-73",IF(P181&lt;81.01,"-81",IF(P181&lt;89.01,"-89",IF(P181&lt;96.01,"-96",IF(P181&lt;102.01,"-102",IF(P181&lt;109.01,"-109",IF(P181&gt;109.01,"+109")))))))))))</f>
        <v>-89</v>
      </c>
      <c r="P181" s="57">
        <v>82.4</v>
      </c>
      <c r="Q181" s="58">
        <v>68</v>
      </c>
      <c r="R181" s="59">
        <v>95</v>
      </c>
      <c r="S181" s="59">
        <v>163</v>
      </c>
      <c r="T181" s="60">
        <v>44877</v>
      </c>
      <c r="U181" s="61" t="s">
        <v>187</v>
      </c>
    </row>
    <row r="182" spans="1:21" ht="14.25" customHeight="1" x14ac:dyDescent="0.3">
      <c r="A182" s="55" t="s">
        <v>348</v>
      </c>
      <c r="B182" s="55" t="s">
        <v>349</v>
      </c>
      <c r="C182" s="70" t="str">
        <f>IF(G182&lt;1,"",IF(F182&lt;10.1,"E",IF(F182&lt;12.1,"D",IF(F182&lt;15.1,"Schüler",IF(F182&lt;17.1,"Jugend",IF(F182&lt;20.1,"Jun.",IF(F182&lt;35.1,"Sen.","M")))))))</f>
        <v>Sen.</v>
      </c>
      <c r="D182" s="70">
        <f>IF(C182="E",1,IF(C182="D",2,IF(C182="Schüler",3,(IF(C182="Jugend",4,IF(C182="Jun.",5,IF(C182="Sen.",6,IF(C182="M",7,""))))))))</f>
        <v>6</v>
      </c>
      <c r="E182" s="22" t="s">
        <v>20</v>
      </c>
      <c r="F182" s="22">
        <f>$F$3-G182</f>
        <v>29</v>
      </c>
      <c r="G182" s="56">
        <v>1993</v>
      </c>
      <c r="H182" s="55" t="s">
        <v>186</v>
      </c>
      <c r="I182" s="71" t="str">
        <f>IF(C182="","",IF(C182="E",J182,IF(C182="D",K182,IF(C182="Schüler",L182,IF(C182="Jugend",M182,IF(C182="Jun.",N182,IF(C182="Sen.",O182,O182)))))))</f>
        <v>-89</v>
      </c>
      <c r="J182" s="71" t="str">
        <f>IF(P182="","",IF(P182&lt;25.01,"-25",IF(P182&lt;30.01,"-30",IF(P182&lt;35.01,"-35",IF(P182&lt;40.01,"-40",IF(P182&lt;45.01,"-45",IF(P182&lt;49.01,"-49",IF(P182&gt;49,"+49"))))))))</f>
        <v>+49</v>
      </c>
      <c r="K182" s="71" t="str">
        <f>IF(P182="","",IF(P182&lt;30.01,"-30",IF(P182&lt;35.01,"-35",IF(P182&lt;40.01,"-40",IF(P182&lt;45.01,"-45",IF(P182&lt;49.01,"-49",IF(P182&lt;55.01,"-55",IF(P182&gt;55,"+55"))))))))</f>
        <v>+55</v>
      </c>
      <c r="L182" s="71" t="str">
        <f>IF(P182="","",IF(P182&lt;35.01,"-35",IF(P182&lt;40.01,"-40",IF(P182&lt;45.01,"-45",IF(P182&lt;49.01,"-49",IF(P182&lt;55.01,"-55",IF(P182&lt;61.01,"-61",IF(P182&lt;67.01,"-67",IF(P182&lt;73.01,"-73",IF(P182&lt;81.01,"-81",IF(P182&gt;81.01,"+81")))))))))))</f>
        <v>+81</v>
      </c>
      <c r="M182" s="71" t="str">
        <f>IF(P182="","",IF(P182&lt;49.01,"-49",IF(P182&lt;55.01,"-55",IF(P182&lt;61.01,"-61",IF(P182&lt;67.01,"-67",IF(P182&lt;73.01,"-73",IF(P182&lt;81.01,"-81",IF(P182&lt;89.01,"-89",IF(P182&lt;96.01,"-96",IF(P182&lt;102.01,"-102",IF(P182&gt;102.01,"+102")))))))))))</f>
        <v>-89</v>
      </c>
      <c r="N182" s="71" t="str">
        <f>IF(P182="","",IF(P182&lt;55.01,"-55",IF(P182&lt;61.01,"-61",IF(P182&lt;67.01,"-67",IF(P182&lt;73.01,"-73",IF(P182&lt;81.01,"-81",IF(P182&lt;89.01,"-89",IF(P182&lt;96.01,"-96",IF(P182&lt;102.01,"-102",IF(P182&lt;109.01,"-109",IF(P182&gt;109.01,"+109")))))))))))</f>
        <v>-89</v>
      </c>
      <c r="O182" s="71" t="str">
        <f>IF(P182="","",IF(P182&lt;55.01,"-55",IF(P182&lt;61.01,"-61",IF(P182&lt;67.01,"-67",IF(P182&lt;73.01,"-73",IF(P182&lt;81.01,"-81",IF(P182&lt;89.01,"-89",IF(P182&lt;96.01,"-96",IF(P182&lt;102.01,"-102",IF(P182&lt;109.01,"-109",IF(P182&gt;109.01,"+109")))))))))))</f>
        <v>-89</v>
      </c>
      <c r="P182" s="57">
        <v>87.7</v>
      </c>
      <c r="Q182" s="58">
        <v>63</v>
      </c>
      <c r="R182" s="59">
        <v>84</v>
      </c>
      <c r="S182" s="59">
        <v>147</v>
      </c>
      <c r="T182" s="60">
        <v>44814</v>
      </c>
      <c r="U182" s="61" t="s">
        <v>88</v>
      </c>
    </row>
    <row r="183" spans="1:21" ht="14.25" customHeight="1" x14ac:dyDescent="0.3">
      <c r="A183" s="55" t="s">
        <v>291</v>
      </c>
      <c r="B183" s="55" t="s">
        <v>292</v>
      </c>
      <c r="C183" s="70" t="str">
        <f>IF(G183&lt;1,"",IF(F183&lt;10.1,"E",IF(F183&lt;12.1,"D",IF(F183&lt;15.1,"Schüler",IF(F183&lt;17.1,"Jugend",IF(F183&lt;20.1,"Jun.",IF(F183&lt;35.1,"Sen.","M")))))))</f>
        <v>Sen.</v>
      </c>
      <c r="D183" s="70">
        <f>IF(C183="E",1,IF(C183="D",2,IF(C183="Schüler",3,(IF(C183="Jugend",4,IF(C183="Jun.",5,IF(C183="Sen.",6,IF(C183="M",7,""))))))))</f>
        <v>6</v>
      </c>
      <c r="E183" s="22" t="s">
        <v>20</v>
      </c>
      <c r="F183" s="22">
        <f>$F$3-G183</f>
        <v>26</v>
      </c>
      <c r="G183" s="56">
        <v>1996</v>
      </c>
      <c r="H183" s="55" t="s">
        <v>56</v>
      </c>
      <c r="I183" s="71" t="str">
        <f>IF(C183="","",IF(C183="E",J183,IF(C183="D",K183,IF(C183="Schüler",L183,IF(C183="Jugend",M183,IF(C183="Jun.",N183,IF(C183="Sen.",O183,O183)))))))</f>
        <v>-96</v>
      </c>
      <c r="J183" s="71" t="str">
        <f>IF(P183="","",IF(P183&lt;25.01,"-25",IF(P183&lt;30.01,"-30",IF(P183&lt;35.01,"-35",IF(P183&lt;40.01,"-40",IF(P183&lt;45.01,"-45",IF(P183&lt;49.01,"-49",IF(P183&gt;49,"+49"))))))))</f>
        <v>+49</v>
      </c>
      <c r="K183" s="71" t="str">
        <f>IF(P183="","",IF(P183&lt;30.01,"-30",IF(P183&lt;35.01,"-35",IF(P183&lt;40.01,"-40",IF(P183&lt;45.01,"-45",IF(P183&lt;49.01,"-49",IF(P183&lt;55.01,"-55",IF(P183&gt;55,"+55"))))))))</f>
        <v>+55</v>
      </c>
      <c r="L183" s="71" t="str">
        <f>IF(P183="","",IF(P183&lt;35.01,"-35",IF(P183&lt;40.01,"-40",IF(P183&lt;45.01,"-45",IF(P183&lt;49.01,"-49",IF(P183&lt;55.01,"-55",IF(P183&lt;61.01,"-61",IF(P183&lt;67.01,"-67",IF(P183&lt;73.01,"-73",IF(P183&lt;81.01,"-81",IF(P183&gt;81.01,"+81")))))))))))</f>
        <v>+81</v>
      </c>
      <c r="M183" s="71" t="str">
        <f>IF(P183="","",IF(P183&lt;49.01,"-49",IF(P183&lt;55.01,"-55",IF(P183&lt;61.01,"-61",IF(P183&lt;67.01,"-67",IF(P183&lt;73.01,"-73",IF(P183&lt;81.01,"-81",IF(P183&lt;89.01,"-89",IF(P183&lt;96.01,"-96",IF(P183&lt;102.01,"-102",IF(P183&gt;102.01,"+102")))))))))))</f>
        <v>-96</v>
      </c>
      <c r="N183" s="71" t="str">
        <f>IF(P183="","",IF(P183&lt;55.01,"-55",IF(P183&lt;61.01,"-61",IF(P183&lt;67.01,"-67",IF(P183&lt;73.01,"-73",IF(P183&lt;81.01,"-81",IF(P183&lt;89.01,"-89",IF(P183&lt;96.01,"-96",IF(P183&lt;102.01,"-102",IF(P183&lt;109.01,"-109",IF(P183&gt;109.01,"+109")))))))))))</f>
        <v>-96</v>
      </c>
      <c r="O183" s="71" t="str">
        <f>IF(P183="","",IF(P183&lt;55.01,"-55",IF(P183&lt;61.01,"-61",IF(P183&lt;67.01,"-67",IF(P183&lt;73.01,"-73",IF(P183&lt;81.01,"-81",IF(P183&lt;89.01,"-89",IF(P183&lt;96.01,"-96",IF(P183&lt;102.01,"-102",IF(P183&lt;109.01,"-109",IF(P183&gt;109.01,"+109")))))))))))</f>
        <v>-96</v>
      </c>
      <c r="P183" s="57">
        <v>94.1</v>
      </c>
      <c r="Q183" s="58">
        <v>150</v>
      </c>
      <c r="R183" s="59">
        <v>195</v>
      </c>
      <c r="S183" s="59">
        <v>345</v>
      </c>
      <c r="T183" s="60">
        <v>44639</v>
      </c>
      <c r="U183" s="61" t="s">
        <v>290</v>
      </c>
    </row>
    <row r="184" spans="1:21" ht="14.25" customHeight="1" x14ac:dyDescent="0.3">
      <c r="A184" s="55" t="s">
        <v>60</v>
      </c>
      <c r="B184" s="55" t="s">
        <v>61</v>
      </c>
      <c r="C184" s="70" t="str">
        <f>IF(G184&lt;1,"",IF(F184&lt;10.1,"E",IF(F184&lt;12.1,"D",IF(F184&lt;15.1,"Schüler",IF(F184&lt;17.1,"Jugend",IF(F184&lt;20.1,"Jun.",IF(F184&lt;35.1,"Sen.","M")))))))</f>
        <v>Sen.</v>
      </c>
      <c r="D184" s="70">
        <f>IF(C184="E",1,IF(C184="D",2,IF(C184="Schüler",3,(IF(C184="Jugend",4,IF(C184="Jun.",5,IF(C184="Sen.",6,IF(C184="M",7,""))))))))</f>
        <v>6</v>
      </c>
      <c r="E184" s="22" t="s">
        <v>20</v>
      </c>
      <c r="F184" s="22">
        <f>$F$3-G184</f>
        <v>26</v>
      </c>
      <c r="G184" s="56">
        <v>1996</v>
      </c>
      <c r="H184" s="55" t="s">
        <v>56</v>
      </c>
      <c r="I184" s="71" t="str">
        <f>IF(C184="","",IF(C184="E",J184,IF(C184="D",K184,IF(C184="Schüler",L184,IF(C184="Jugend",M184,IF(C184="Jun.",N184,IF(C184="Sen.",O184,O184)))))))</f>
        <v>-96</v>
      </c>
      <c r="J184" s="71" t="str">
        <f>IF(P184="","",IF(P184&lt;25.01,"-25",IF(P184&lt;30.01,"-30",IF(P184&lt;35.01,"-35",IF(P184&lt;40.01,"-40",IF(P184&lt;45.01,"-45",IF(P184&lt;49.01,"-49",IF(P184&gt;49,"+49"))))))))</f>
        <v>+49</v>
      </c>
      <c r="K184" s="71" t="str">
        <f>IF(P184="","",IF(P184&lt;30.01,"-30",IF(P184&lt;35.01,"-35",IF(P184&lt;40.01,"-40",IF(P184&lt;45.01,"-45",IF(P184&lt;49.01,"-49",IF(P184&lt;55.01,"-55",IF(P184&gt;55,"+55"))))))))</f>
        <v>+55</v>
      </c>
      <c r="L184" s="71" t="str">
        <f>IF(P184="","",IF(P184&lt;35.01,"-35",IF(P184&lt;40.01,"-40",IF(P184&lt;45.01,"-45",IF(P184&lt;49.01,"-49",IF(P184&lt;55.01,"-55",IF(P184&lt;61.01,"-61",IF(P184&lt;67.01,"-67",IF(P184&lt;73.01,"-73",IF(P184&lt;81.01,"-81",IF(P184&gt;81.01,"+81")))))))))))</f>
        <v>+81</v>
      </c>
      <c r="M184" s="71" t="str">
        <f>IF(P184="","",IF(P184&lt;49.01,"-49",IF(P184&lt;55.01,"-55",IF(P184&lt;61.01,"-61",IF(P184&lt;67.01,"-67",IF(P184&lt;73.01,"-73",IF(P184&lt;81.01,"-81",IF(P184&lt;89.01,"-89",IF(P184&lt;96.01,"-96",IF(P184&lt;102.01,"-102",IF(P184&gt;102.01,"+102")))))))))))</f>
        <v>-96</v>
      </c>
      <c r="N184" s="71" t="str">
        <f>IF(P184="","",IF(P184&lt;55.01,"-55",IF(P184&lt;61.01,"-61",IF(P184&lt;67.01,"-67",IF(P184&lt;73.01,"-73",IF(P184&lt;81.01,"-81",IF(P184&lt;89.01,"-89",IF(P184&lt;96.01,"-96",IF(P184&lt;102.01,"-102",IF(P184&lt;109.01,"-109",IF(P184&gt;109.01,"+109")))))))))))</f>
        <v>-96</v>
      </c>
      <c r="O184" s="71" t="str">
        <f>IF(P184="","",IF(P184&lt;55.01,"-55",IF(P184&lt;61.01,"-61",IF(P184&lt;67.01,"-67",IF(P184&lt;73.01,"-73",IF(P184&lt;81.01,"-81",IF(P184&lt;89.01,"-89",IF(P184&lt;96.01,"-96",IF(P184&lt;102.01,"-102",IF(P184&lt;109.01,"-109",IF(P184&gt;109.01,"+109")))))))))))</f>
        <v>-96</v>
      </c>
      <c r="P184" s="57">
        <v>90.6</v>
      </c>
      <c r="Q184" s="58">
        <v>125</v>
      </c>
      <c r="R184" s="59">
        <v>159</v>
      </c>
      <c r="S184" s="59">
        <v>284</v>
      </c>
      <c r="T184" s="60">
        <v>44877</v>
      </c>
      <c r="U184" s="61" t="s">
        <v>95</v>
      </c>
    </row>
    <row r="185" spans="1:21" ht="14.25" customHeight="1" x14ac:dyDescent="0.3">
      <c r="A185" s="55" t="s">
        <v>192</v>
      </c>
      <c r="B185" s="55" t="s">
        <v>164</v>
      </c>
      <c r="C185" s="70" t="str">
        <f>IF(G185&lt;1,"",IF(F185&lt;10.1,"E",IF(F185&lt;12.1,"D",IF(F185&lt;15.1,"Schüler",IF(F185&lt;17.1,"Jugend",IF(F185&lt;20.1,"Jun.",IF(F185&lt;35.1,"Sen.","M")))))))</f>
        <v>Sen.</v>
      </c>
      <c r="D185" s="70">
        <f>IF(C185="E",1,IF(C185="D",2,IF(C185="Schüler",3,(IF(C185="Jugend",4,IF(C185="Jun.",5,IF(C185="Sen.",6,IF(C185="M",7,""))))))))</f>
        <v>6</v>
      </c>
      <c r="E185" s="22" t="s">
        <v>20</v>
      </c>
      <c r="F185" s="22">
        <f>$F$3-G185</f>
        <v>35</v>
      </c>
      <c r="G185" s="56">
        <v>1987</v>
      </c>
      <c r="H185" s="55" t="s">
        <v>186</v>
      </c>
      <c r="I185" s="71" t="str">
        <f>IF(C185="","",IF(C185="E",J185,IF(C185="D",K185,IF(C185="Schüler",L185,IF(C185="Jugend",M185,IF(C185="Jun.",N185,IF(C185="Sen.",O185,O185)))))))</f>
        <v>-96</v>
      </c>
      <c r="J185" s="71" t="str">
        <f>IF(P185="","",IF(P185&lt;25.01,"-25",IF(P185&lt;30.01,"-30",IF(P185&lt;35.01,"-35",IF(P185&lt;40.01,"-40",IF(P185&lt;45.01,"-45",IF(P185&lt;49.01,"-49",IF(P185&gt;49,"+49"))))))))</f>
        <v>+49</v>
      </c>
      <c r="K185" s="71" t="str">
        <f>IF(P185="","",IF(P185&lt;30.01,"-30",IF(P185&lt;35.01,"-35",IF(P185&lt;40.01,"-40",IF(P185&lt;45.01,"-45",IF(P185&lt;49.01,"-49",IF(P185&lt;55.01,"-55",IF(P185&gt;55,"+55"))))))))</f>
        <v>+55</v>
      </c>
      <c r="L185" s="71" t="str">
        <f>IF(P185="","",IF(P185&lt;35.01,"-35",IF(P185&lt;40.01,"-40",IF(P185&lt;45.01,"-45",IF(P185&lt;49.01,"-49",IF(P185&lt;55.01,"-55",IF(P185&lt;61.01,"-61",IF(P185&lt;67.01,"-67",IF(P185&lt;73.01,"-73",IF(P185&lt;81.01,"-81",IF(P185&gt;81.01,"+81")))))))))))</f>
        <v>+81</v>
      </c>
      <c r="M185" s="71" t="str">
        <f>IF(P185="","",IF(P185&lt;49.01,"-49",IF(P185&lt;55.01,"-55",IF(P185&lt;61.01,"-61",IF(P185&lt;67.01,"-67",IF(P185&lt;73.01,"-73",IF(P185&lt;81.01,"-81",IF(P185&lt;89.01,"-89",IF(P185&lt;96.01,"-96",IF(P185&lt;102.01,"-102",IF(P185&gt;102.01,"+102")))))))))))</f>
        <v>-96</v>
      </c>
      <c r="N185" s="71" t="str">
        <f>IF(P185="","",IF(P185&lt;55.01,"-55",IF(P185&lt;61.01,"-61",IF(P185&lt;67.01,"-67",IF(P185&lt;73.01,"-73",IF(P185&lt;81.01,"-81",IF(P185&lt;89.01,"-89",IF(P185&lt;96.01,"-96",IF(P185&lt;102.01,"-102",IF(P185&lt;109.01,"-109",IF(P185&gt;109.01,"+109")))))))))))</f>
        <v>-96</v>
      </c>
      <c r="O185" s="71" t="str">
        <f>IF(P185="","",IF(P185&lt;55.01,"-55",IF(P185&lt;61.01,"-61",IF(P185&lt;67.01,"-67",IF(P185&lt;73.01,"-73",IF(P185&lt;81.01,"-81",IF(P185&lt;89.01,"-89",IF(P185&lt;96.01,"-96",IF(P185&lt;102.01,"-102",IF(P185&lt;109.01,"-109",IF(P185&gt;109.01,"+109")))))))))))</f>
        <v>-96</v>
      </c>
      <c r="P185" s="57">
        <v>92.9</v>
      </c>
      <c r="Q185" s="58">
        <v>105</v>
      </c>
      <c r="R185" s="59">
        <v>122</v>
      </c>
      <c r="S185" s="59">
        <v>227</v>
      </c>
      <c r="T185" s="60">
        <v>44660</v>
      </c>
      <c r="U185" s="61" t="s">
        <v>187</v>
      </c>
    </row>
    <row r="186" spans="1:21" ht="14.25" customHeight="1" x14ac:dyDescent="0.3">
      <c r="A186" s="55" t="s">
        <v>190</v>
      </c>
      <c r="B186" s="55" t="s">
        <v>191</v>
      </c>
      <c r="C186" s="70" t="str">
        <f>IF(G186&lt;1,"",IF(F186&lt;10.1,"E",IF(F186&lt;12.1,"D",IF(F186&lt;15.1,"Schüler",IF(F186&lt;17.1,"Jugend",IF(F186&lt;20.1,"Jun.",IF(F186&lt;35.1,"Sen.","M")))))))</f>
        <v>Sen.</v>
      </c>
      <c r="D186" s="70">
        <f>IF(C186="E",1,IF(C186="D",2,IF(C186="Schüler",3,(IF(C186="Jugend",4,IF(C186="Jun.",5,IF(C186="Sen.",6,IF(C186="M",7,""))))))))</f>
        <v>6</v>
      </c>
      <c r="E186" s="22" t="s">
        <v>20</v>
      </c>
      <c r="F186" s="22">
        <f>$F$3-G186</f>
        <v>30</v>
      </c>
      <c r="G186" s="56">
        <v>1992</v>
      </c>
      <c r="H186" s="55" t="s">
        <v>186</v>
      </c>
      <c r="I186" s="71" t="str">
        <f>IF(C186="","",IF(C186="E",J186,IF(C186="D",K186,IF(C186="Schüler",L186,IF(C186="Jugend",M186,IF(C186="Jun.",N186,IF(C186="Sen.",O186,O186)))))))</f>
        <v>-96</v>
      </c>
      <c r="J186" s="71" t="str">
        <f>IF(P186="","",IF(P186&lt;25.01,"-25",IF(P186&lt;30.01,"-30",IF(P186&lt;35.01,"-35",IF(P186&lt;40.01,"-40",IF(P186&lt;45.01,"-45",IF(P186&lt;49.01,"-49",IF(P186&gt;49,"+49"))))))))</f>
        <v>+49</v>
      </c>
      <c r="K186" s="71" t="str">
        <f>IF(P186="","",IF(P186&lt;30.01,"-30",IF(P186&lt;35.01,"-35",IF(P186&lt;40.01,"-40",IF(P186&lt;45.01,"-45",IF(P186&lt;49.01,"-49",IF(P186&lt;55.01,"-55",IF(P186&gt;55,"+55"))))))))</f>
        <v>+55</v>
      </c>
      <c r="L186" s="71" t="str">
        <f>IF(P186="","",IF(P186&lt;35.01,"-35",IF(P186&lt;40.01,"-40",IF(P186&lt;45.01,"-45",IF(P186&lt;49.01,"-49",IF(P186&lt;55.01,"-55",IF(P186&lt;61.01,"-61",IF(P186&lt;67.01,"-67",IF(P186&lt;73.01,"-73",IF(P186&lt;81.01,"-81",IF(P186&gt;81.01,"+81")))))))))))</f>
        <v>+81</v>
      </c>
      <c r="M186" s="71" t="str">
        <f>IF(P186="","",IF(P186&lt;49.01,"-49",IF(P186&lt;55.01,"-55",IF(P186&lt;61.01,"-61",IF(P186&lt;67.01,"-67",IF(P186&lt;73.01,"-73",IF(P186&lt;81.01,"-81",IF(P186&lt;89.01,"-89",IF(P186&lt;96.01,"-96",IF(P186&lt;102.01,"-102",IF(P186&gt;102.01,"+102")))))))))))</f>
        <v>-96</v>
      </c>
      <c r="N186" s="71" t="str">
        <f>IF(P186="","",IF(P186&lt;55.01,"-55",IF(P186&lt;61.01,"-61",IF(P186&lt;67.01,"-67",IF(P186&lt;73.01,"-73",IF(P186&lt;81.01,"-81",IF(P186&lt;89.01,"-89",IF(P186&lt;96.01,"-96",IF(P186&lt;102.01,"-102",IF(P186&lt;109.01,"-109",IF(P186&gt;109.01,"+109")))))))))))</f>
        <v>-96</v>
      </c>
      <c r="O186" s="71" t="str">
        <f>IF(P186="","",IF(P186&lt;55.01,"-55",IF(P186&lt;61.01,"-61",IF(P186&lt;67.01,"-67",IF(P186&lt;73.01,"-73",IF(P186&lt;81.01,"-81",IF(P186&lt;89.01,"-89",IF(P186&lt;96.01,"-96",IF(P186&lt;102.01,"-102",IF(P186&lt;109.01,"-109",IF(P186&gt;109.01,"+109")))))))))))</f>
        <v>-96</v>
      </c>
      <c r="P186" s="57">
        <v>90.2</v>
      </c>
      <c r="Q186" s="58">
        <v>85</v>
      </c>
      <c r="R186" s="59">
        <v>110</v>
      </c>
      <c r="S186" s="59">
        <v>195</v>
      </c>
      <c r="T186" s="60">
        <v>44646</v>
      </c>
      <c r="U186" s="61" t="s">
        <v>187</v>
      </c>
    </row>
    <row r="187" spans="1:21" ht="14.25" customHeight="1" x14ac:dyDescent="0.3">
      <c r="A187" s="55" t="s">
        <v>132</v>
      </c>
      <c r="B187" s="55" t="s">
        <v>133</v>
      </c>
      <c r="C187" s="70" t="str">
        <f>IF(G187&lt;1,"",IF(F187&lt;10.1,"E",IF(F187&lt;12.1,"D",IF(F187&lt;15.1,"Schüler",IF(F187&lt;17.1,"Jugend",IF(F187&lt;20.1,"Jun.",IF(F187&lt;35.1,"Sen.","M")))))))</f>
        <v>Sen.</v>
      </c>
      <c r="D187" s="70">
        <f>IF(C187="E",1,IF(C187="D",2,IF(C187="Schüler",3,(IF(C187="Jugend",4,IF(C187="Jun.",5,IF(C187="Sen.",6,IF(C187="M",7,""))))))))</f>
        <v>6</v>
      </c>
      <c r="E187" s="22" t="s">
        <v>20</v>
      </c>
      <c r="F187" s="22">
        <f>$F$3-G187</f>
        <v>26</v>
      </c>
      <c r="G187" s="56">
        <v>1996</v>
      </c>
      <c r="H187" s="55" t="s">
        <v>130</v>
      </c>
      <c r="I187" s="71" t="str">
        <f>IF(C187="","",IF(C187="E",J187,IF(C187="D",K187,IF(C187="Schüler",L187,IF(C187="Jugend",M187,IF(C187="Jun.",N187,IF(C187="Sen.",O187,O187)))))))</f>
        <v>-96</v>
      </c>
      <c r="J187" s="71" t="str">
        <f>IF(P187="","",IF(P187&lt;25.01,"-25",IF(P187&lt;30.01,"-30",IF(P187&lt;35.01,"-35",IF(P187&lt;40.01,"-40",IF(P187&lt;45.01,"-45",IF(P187&lt;49.01,"-49",IF(P187&gt;49,"+49"))))))))</f>
        <v>+49</v>
      </c>
      <c r="K187" s="71" t="str">
        <f>IF(P187="","",IF(P187&lt;30.01,"-30",IF(P187&lt;35.01,"-35",IF(P187&lt;40.01,"-40",IF(P187&lt;45.01,"-45",IF(P187&lt;49.01,"-49",IF(P187&lt;55.01,"-55",IF(P187&gt;55,"+55"))))))))</f>
        <v>+55</v>
      </c>
      <c r="L187" s="71" t="str">
        <f>IF(P187="","",IF(P187&lt;35.01,"-35",IF(P187&lt;40.01,"-40",IF(P187&lt;45.01,"-45",IF(P187&lt;49.01,"-49",IF(P187&lt;55.01,"-55",IF(P187&lt;61.01,"-61",IF(P187&lt;67.01,"-67",IF(P187&lt;73.01,"-73",IF(P187&lt;81.01,"-81",IF(P187&gt;81.01,"+81")))))))))))</f>
        <v>+81</v>
      </c>
      <c r="M187" s="71" t="str">
        <f>IF(P187="","",IF(P187&lt;49.01,"-49",IF(P187&lt;55.01,"-55",IF(P187&lt;61.01,"-61",IF(P187&lt;67.01,"-67",IF(P187&lt;73.01,"-73",IF(P187&lt;81.01,"-81",IF(P187&lt;89.01,"-89",IF(P187&lt;96.01,"-96",IF(P187&lt;102.01,"-102",IF(P187&gt;102.01,"+102")))))))))))</f>
        <v>-96</v>
      </c>
      <c r="N187" s="71" t="str">
        <f>IF(P187="","",IF(P187&lt;55.01,"-55",IF(P187&lt;61.01,"-61",IF(P187&lt;67.01,"-67",IF(P187&lt;73.01,"-73",IF(P187&lt;81.01,"-81",IF(P187&lt;89.01,"-89",IF(P187&lt;96.01,"-96",IF(P187&lt;102.01,"-102",IF(P187&lt;109.01,"-109",IF(P187&gt;109.01,"+109")))))))))))</f>
        <v>-96</v>
      </c>
      <c r="O187" s="71" t="str">
        <f>IF(P187="","",IF(P187&lt;55.01,"-55",IF(P187&lt;61.01,"-61",IF(P187&lt;67.01,"-67",IF(P187&lt;73.01,"-73",IF(P187&lt;81.01,"-81",IF(P187&lt;89.01,"-89",IF(P187&lt;96.01,"-96",IF(P187&lt;102.01,"-102",IF(P187&lt;109.01,"-109",IF(P187&gt;109.01,"+109")))))))))))</f>
        <v>-96</v>
      </c>
      <c r="P187" s="57">
        <v>89.3</v>
      </c>
      <c r="Q187" s="58">
        <v>85</v>
      </c>
      <c r="R187" s="59">
        <v>102</v>
      </c>
      <c r="S187" s="59">
        <v>187</v>
      </c>
      <c r="T187" s="60">
        <v>44646</v>
      </c>
      <c r="U187" s="61" t="s">
        <v>187</v>
      </c>
    </row>
    <row r="188" spans="1:21" ht="14.25" customHeight="1" x14ac:dyDescent="0.3">
      <c r="A188" s="55" t="s">
        <v>100</v>
      </c>
      <c r="B188" s="55" t="s">
        <v>101</v>
      </c>
      <c r="C188" s="70" t="str">
        <f>IF(G188&lt;1,"",IF(F188&lt;10.1,"E",IF(F188&lt;12.1,"D",IF(F188&lt;15.1,"Schüler",IF(F188&lt;17.1,"Jugend",IF(F188&lt;20.1,"Jun.",IF(F188&lt;35.1,"Sen.","M")))))))</f>
        <v>Sen.</v>
      </c>
      <c r="D188" s="70">
        <f>IF(C188="E",1,IF(C188="D",2,IF(C188="Schüler",3,(IF(C188="Jugend",4,IF(C188="Jun.",5,IF(C188="Sen.",6,IF(C188="M",7,""))))))))</f>
        <v>6</v>
      </c>
      <c r="E188" s="22" t="s">
        <v>20</v>
      </c>
      <c r="F188" s="22">
        <f>$F$3-G188</f>
        <v>21</v>
      </c>
      <c r="G188" s="56">
        <v>2001</v>
      </c>
      <c r="H188" s="55" t="s">
        <v>56</v>
      </c>
      <c r="I188" s="71" t="str">
        <f>IF(C188="","",IF(C188="E",J188,IF(C188="D",K188,IF(C188="Schüler",L188,IF(C188="Jugend",M188,IF(C188="Jun.",N188,IF(C188="Sen.",O188,O188)))))))</f>
        <v>-102</v>
      </c>
      <c r="J188" s="71" t="str">
        <f>IF(P188="","",IF(P188&lt;25.01,"-25",IF(P188&lt;30.01,"-30",IF(P188&lt;35.01,"-35",IF(P188&lt;40.01,"-40",IF(P188&lt;45.01,"-45",IF(P188&lt;49.01,"-49",IF(P188&gt;49,"+49"))))))))</f>
        <v>+49</v>
      </c>
      <c r="K188" s="71" t="str">
        <f>IF(P188="","",IF(P188&lt;30.01,"-30",IF(P188&lt;35.01,"-35",IF(P188&lt;40.01,"-40",IF(P188&lt;45.01,"-45",IF(P188&lt;49.01,"-49",IF(P188&lt;55.01,"-55",IF(P188&gt;55,"+55"))))))))</f>
        <v>+55</v>
      </c>
      <c r="L188" s="71" t="str">
        <f>IF(P188="","",IF(P188&lt;35.01,"-35",IF(P188&lt;40.01,"-40",IF(P188&lt;45.01,"-45",IF(P188&lt;49.01,"-49",IF(P188&lt;55.01,"-55",IF(P188&lt;61.01,"-61",IF(P188&lt;67.01,"-67",IF(P188&lt;73.01,"-73",IF(P188&lt;81.01,"-81",IF(P188&gt;81.01,"+81")))))))))))</f>
        <v>+81</v>
      </c>
      <c r="M188" s="71" t="str">
        <f>IF(P188="","",IF(P188&lt;49.01,"-49",IF(P188&lt;55.01,"-55",IF(P188&lt;61.01,"-61",IF(P188&lt;67.01,"-67",IF(P188&lt;73.01,"-73",IF(P188&lt;81.01,"-81",IF(P188&lt;89.01,"-89",IF(P188&lt;96.01,"-96",IF(P188&lt;102.01,"-102",IF(P188&gt;102.01,"+102")))))))))))</f>
        <v>-102</v>
      </c>
      <c r="N188" s="71" t="str">
        <f>IF(P188="","",IF(P188&lt;55.01,"-55",IF(P188&lt;61.01,"-61",IF(P188&lt;67.01,"-67",IF(P188&lt;73.01,"-73",IF(P188&lt;81.01,"-81",IF(P188&lt;89.01,"-89",IF(P188&lt;96.01,"-96",IF(P188&lt;102.01,"-102",IF(P188&lt;109.01,"-109",IF(P188&gt;109.01,"+109")))))))))))</f>
        <v>-102</v>
      </c>
      <c r="O188" s="71" t="str">
        <f>IF(P188="","",IF(P188&lt;55.01,"-55",IF(P188&lt;61.01,"-61",IF(P188&lt;67.01,"-67",IF(P188&lt;73.01,"-73",IF(P188&lt;81.01,"-81",IF(P188&lt;89.01,"-89",IF(P188&lt;96.01,"-96",IF(P188&lt;102.01,"-102",IF(P188&lt;109.01,"-109",IF(P188&gt;109.01,"+109")))))))))))</f>
        <v>-102</v>
      </c>
      <c r="P188" s="57">
        <v>97.2</v>
      </c>
      <c r="Q188" s="58">
        <v>115</v>
      </c>
      <c r="R188" s="59">
        <v>130</v>
      </c>
      <c r="S188" s="59">
        <v>245</v>
      </c>
      <c r="T188" s="60">
        <v>44814</v>
      </c>
      <c r="U188" s="61" t="s">
        <v>95</v>
      </c>
    </row>
    <row r="189" spans="1:21" ht="14.25" customHeight="1" x14ac:dyDescent="0.3">
      <c r="A189" s="55" t="s">
        <v>371</v>
      </c>
      <c r="B189" s="55" t="s">
        <v>316</v>
      </c>
      <c r="C189" s="70" t="str">
        <f>IF(G189&lt;1,"",IF(F189&lt;10.1,"E",IF(F189&lt;12.1,"D",IF(F189&lt;15.1,"Schüler",IF(F189&lt;17.1,"Jugend",IF(F189&lt;20.1,"Jun.",IF(F189&lt;35.1,"Sen.","M")))))))</f>
        <v>Sen.</v>
      </c>
      <c r="D189" s="70">
        <f>IF(C189="E",1,IF(C189="D",2,IF(C189="Schüler",3,(IF(C189="Jugend",4,IF(C189="Jun.",5,IF(C189="Sen.",6,IF(C189="M",7,""))))))))</f>
        <v>6</v>
      </c>
      <c r="E189" s="22" t="s">
        <v>20</v>
      </c>
      <c r="F189" s="22">
        <f>$F$3-G189</f>
        <v>28</v>
      </c>
      <c r="G189" s="56">
        <v>1994</v>
      </c>
      <c r="H189" s="55" t="s">
        <v>336</v>
      </c>
      <c r="I189" s="71" t="str">
        <f>IF(C189="","",IF(C189="E",J189,IF(C189="D",K189,IF(C189="Schüler",L189,IF(C189="Jugend",M189,IF(C189="Jun.",N189,IF(C189="Sen.",O189,O189)))))))</f>
        <v>-102</v>
      </c>
      <c r="J189" s="71" t="str">
        <f>IF(P189="","",IF(P189&lt;25.01,"-25",IF(P189&lt;30.01,"-30",IF(P189&lt;35.01,"-35",IF(P189&lt;40.01,"-40",IF(P189&lt;45.01,"-45",IF(P189&lt;49.01,"-49",IF(P189&gt;49,"+49"))))))))</f>
        <v>+49</v>
      </c>
      <c r="K189" s="71" t="str">
        <f>IF(P189="","",IF(P189&lt;30.01,"-30",IF(P189&lt;35.01,"-35",IF(P189&lt;40.01,"-40",IF(P189&lt;45.01,"-45",IF(P189&lt;49.01,"-49",IF(P189&lt;55.01,"-55",IF(P189&gt;55,"+55"))))))))</f>
        <v>+55</v>
      </c>
      <c r="L189" s="71" t="str">
        <f>IF(P189="","",IF(P189&lt;35.01,"-35",IF(P189&lt;40.01,"-40",IF(P189&lt;45.01,"-45",IF(P189&lt;49.01,"-49",IF(P189&lt;55.01,"-55",IF(P189&lt;61.01,"-61",IF(P189&lt;67.01,"-67",IF(P189&lt;73.01,"-73",IF(P189&lt;81.01,"-81",IF(P189&gt;81.01,"+81")))))))))))</f>
        <v>+81</v>
      </c>
      <c r="M189" s="71" t="str">
        <f>IF(P189="","",IF(P189&lt;49.01,"-49",IF(P189&lt;55.01,"-55",IF(P189&lt;61.01,"-61",IF(P189&lt;67.01,"-67",IF(P189&lt;73.01,"-73",IF(P189&lt;81.01,"-81",IF(P189&lt;89.01,"-89",IF(P189&lt;96.01,"-96",IF(P189&lt;102.01,"-102",IF(P189&gt;102.01,"+102")))))))))))</f>
        <v>-102</v>
      </c>
      <c r="N189" s="71" t="str">
        <f>IF(P189="","",IF(P189&lt;55.01,"-55",IF(P189&lt;61.01,"-61",IF(P189&lt;67.01,"-67",IF(P189&lt;73.01,"-73",IF(P189&lt;81.01,"-81",IF(P189&lt;89.01,"-89",IF(P189&lt;96.01,"-96",IF(P189&lt;102.01,"-102",IF(P189&lt;109.01,"-109",IF(P189&gt;109.01,"+109")))))))))))</f>
        <v>-102</v>
      </c>
      <c r="O189" s="71" t="str">
        <f>IF(P189="","",IF(P189&lt;55.01,"-55",IF(P189&lt;61.01,"-61",IF(P189&lt;67.01,"-67",IF(P189&lt;73.01,"-73",IF(P189&lt;81.01,"-81",IF(P189&lt;89.01,"-89",IF(P189&lt;96.01,"-96",IF(P189&lt;102.01,"-102",IF(P189&lt;109.01,"-109",IF(P189&gt;109.01,"+109")))))))))))</f>
        <v>-102</v>
      </c>
      <c r="P189" s="57">
        <v>99.1</v>
      </c>
      <c r="Q189" s="58">
        <v>105</v>
      </c>
      <c r="R189" s="59">
        <v>140</v>
      </c>
      <c r="S189" s="59">
        <v>245</v>
      </c>
      <c r="T189" s="60">
        <v>44877</v>
      </c>
      <c r="U189" s="61" t="s">
        <v>156</v>
      </c>
    </row>
    <row r="190" spans="1:21" ht="14.25" customHeight="1" x14ac:dyDescent="0.3">
      <c r="A190" s="55" t="s">
        <v>192</v>
      </c>
      <c r="B190" s="55" t="s">
        <v>164</v>
      </c>
      <c r="C190" s="70" t="str">
        <f>IF(G190&lt;1,"",IF(F190&lt;10.1,"E",IF(F190&lt;12.1,"D",IF(F190&lt;15.1,"Schüler",IF(F190&lt;17.1,"Jugend",IF(F190&lt;20.1,"Jun.",IF(F190&lt;35.1,"Sen.","M")))))))</f>
        <v>Sen.</v>
      </c>
      <c r="D190" s="70">
        <f>IF(C190="E",1,IF(C190="D",2,IF(C190="Schüler",3,(IF(C190="Jugend",4,IF(C190="Jun.",5,IF(C190="Sen.",6,IF(C190="M",7,""))))))))</f>
        <v>6</v>
      </c>
      <c r="E190" s="22" t="s">
        <v>20</v>
      </c>
      <c r="F190" s="22">
        <f>$F$3-G190</f>
        <v>35</v>
      </c>
      <c r="G190" s="56">
        <v>1987</v>
      </c>
      <c r="H190" s="55" t="s">
        <v>186</v>
      </c>
      <c r="I190" s="71" t="str">
        <f>IF(C190="","",IF(C190="E",J190,IF(C190="D",K190,IF(C190="Schüler",L190,IF(C190="Jugend",M190,IF(C190="Jun.",N190,IF(C190="Sen.",O190,O190)))))))</f>
        <v>-102</v>
      </c>
      <c r="J190" s="71" t="str">
        <f>IF(P190="","",IF(P190&lt;25.01,"-25",IF(P190&lt;30.01,"-30",IF(P190&lt;35.01,"-35",IF(P190&lt;40.01,"-40",IF(P190&lt;45.01,"-45",IF(P190&lt;49.01,"-49",IF(P190&gt;49,"+49"))))))))</f>
        <v>+49</v>
      </c>
      <c r="K190" s="71" t="str">
        <f>IF(P190="","",IF(P190&lt;30.01,"-30",IF(P190&lt;35.01,"-35",IF(P190&lt;40.01,"-40",IF(P190&lt;45.01,"-45",IF(P190&lt;49.01,"-49",IF(P190&lt;55.01,"-55",IF(P190&gt;55,"+55"))))))))</f>
        <v>+55</v>
      </c>
      <c r="L190" s="71" t="str">
        <f>IF(P190="","",IF(P190&lt;35.01,"-35",IF(P190&lt;40.01,"-40",IF(P190&lt;45.01,"-45",IF(P190&lt;49.01,"-49",IF(P190&lt;55.01,"-55",IF(P190&lt;61.01,"-61",IF(P190&lt;67.01,"-67",IF(P190&lt;73.01,"-73",IF(P190&lt;81.01,"-81",IF(P190&gt;81.01,"+81")))))))))))</f>
        <v>+81</v>
      </c>
      <c r="M190" s="71" t="str">
        <f>IF(P190="","",IF(P190&lt;49.01,"-49",IF(P190&lt;55.01,"-55",IF(P190&lt;61.01,"-61",IF(P190&lt;67.01,"-67",IF(P190&lt;73.01,"-73",IF(P190&lt;81.01,"-81",IF(P190&lt;89.01,"-89",IF(P190&lt;96.01,"-96",IF(P190&lt;102.01,"-102",IF(P190&gt;102.01,"+102")))))))))))</f>
        <v>-102</v>
      </c>
      <c r="N190" s="71" t="str">
        <f>IF(P190="","",IF(P190&lt;55.01,"-55",IF(P190&lt;61.01,"-61",IF(P190&lt;67.01,"-67",IF(P190&lt;73.01,"-73",IF(P190&lt;81.01,"-81",IF(P190&lt;89.01,"-89",IF(P190&lt;96.01,"-96",IF(P190&lt;102.01,"-102",IF(P190&lt;109.01,"-109",IF(P190&gt;109.01,"+109")))))))))))</f>
        <v>-102</v>
      </c>
      <c r="O190" s="71" t="str">
        <f>IF(P190="","",IF(P190&lt;55.01,"-55",IF(P190&lt;61.01,"-61",IF(P190&lt;67.01,"-67",IF(P190&lt;73.01,"-73",IF(P190&lt;81.01,"-81",IF(P190&lt;89.01,"-89",IF(P190&lt;96.01,"-96",IF(P190&lt;102.01,"-102",IF(P190&lt;109.01,"-109",IF(P190&gt;109.01,"+109")))))))))))</f>
        <v>-102</v>
      </c>
      <c r="P190" s="57">
        <v>98.6</v>
      </c>
      <c r="Q190" s="58">
        <v>105</v>
      </c>
      <c r="R190" s="59">
        <v>125</v>
      </c>
      <c r="S190" s="59">
        <v>230</v>
      </c>
      <c r="T190" s="60">
        <v>44877</v>
      </c>
      <c r="U190" s="61" t="s">
        <v>187</v>
      </c>
    </row>
    <row r="191" spans="1:21" ht="14.25" customHeight="1" x14ac:dyDescent="0.3">
      <c r="A191" s="55" t="s">
        <v>75</v>
      </c>
      <c r="B191" s="55" t="s">
        <v>76</v>
      </c>
      <c r="C191" s="70" t="str">
        <f>IF(G191&lt;1,"",IF(F191&lt;10.1,"E",IF(F191&lt;12.1,"D",IF(F191&lt;15.1,"Schüler",IF(F191&lt;17.1,"Jugend",IF(F191&lt;20.1,"Jun.",IF(F191&lt;35.1,"Sen.","M")))))))</f>
        <v>Sen.</v>
      </c>
      <c r="D191" s="70">
        <f>IF(C191="E",1,IF(C191="D",2,IF(C191="Schüler",3,(IF(C191="Jugend",4,IF(C191="Jun.",5,IF(C191="Sen.",6,IF(C191="M",7,""))))))))</f>
        <v>6</v>
      </c>
      <c r="E191" s="22" t="s">
        <v>20</v>
      </c>
      <c r="F191" s="22">
        <f>$F$3-G191</f>
        <v>25</v>
      </c>
      <c r="G191" s="56">
        <v>1997</v>
      </c>
      <c r="H191" s="55" t="s">
        <v>65</v>
      </c>
      <c r="I191" s="71" t="str">
        <f>IF(C191="","",IF(C191="E",J191,IF(C191="D",K191,IF(C191="Schüler",L191,IF(C191="Jugend",M191,IF(C191="Jun.",N191,IF(C191="Sen.",O191,O191)))))))</f>
        <v>-109</v>
      </c>
      <c r="J191" s="71" t="str">
        <f>IF(P191="","",IF(P191&lt;25.01,"-25",IF(P191&lt;30.01,"-30",IF(P191&lt;35.01,"-35",IF(P191&lt;40.01,"-40",IF(P191&lt;45.01,"-45",IF(P191&lt;49.01,"-49",IF(P191&gt;49,"+49"))))))))</f>
        <v>+49</v>
      </c>
      <c r="K191" s="71" t="str">
        <f>IF(P191="","",IF(P191&lt;30.01,"-30",IF(P191&lt;35.01,"-35",IF(P191&lt;40.01,"-40",IF(P191&lt;45.01,"-45",IF(P191&lt;49.01,"-49",IF(P191&lt;55.01,"-55",IF(P191&gt;55,"+55"))))))))</f>
        <v>+55</v>
      </c>
      <c r="L191" s="71" t="str">
        <f>IF(P191="","",IF(P191&lt;35.01,"-35",IF(P191&lt;40.01,"-40",IF(P191&lt;45.01,"-45",IF(P191&lt;49.01,"-49",IF(P191&lt;55.01,"-55",IF(P191&lt;61.01,"-61",IF(P191&lt;67.01,"-67",IF(P191&lt;73.01,"-73",IF(P191&lt;81.01,"-81",IF(P191&gt;81.01,"+81")))))))))))</f>
        <v>+81</v>
      </c>
      <c r="M191" s="71" t="str">
        <f>IF(P191="","",IF(P191&lt;49.01,"-49",IF(P191&lt;55.01,"-55",IF(P191&lt;61.01,"-61",IF(P191&lt;67.01,"-67",IF(P191&lt;73.01,"-73",IF(P191&lt;81.01,"-81",IF(P191&lt;89.01,"-89",IF(P191&lt;96.01,"-96",IF(P191&lt;102.01,"-102",IF(P191&gt;102.01,"+102")))))))))))</f>
        <v>+102</v>
      </c>
      <c r="N191" s="71" t="str">
        <f>IF(P191="","",IF(P191&lt;55.01,"-55",IF(P191&lt;61.01,"-61",IF(P191&lt;67.01,"-67",IF(P191&lt;73.01,"-73",IF(P191&lt;81.01,"-81",IF(P191&lt;89.01,"-89",IF(P191&lt;96.01,"-96",IF(P191&lt;102.01,"-102",IF(P191&lt;109.01,"-109",IF(P191&gt;109.01,"+109")))))))))))</f>
        <v>-109</v>
      </c>
      <c r="O191" s="71" t="str">
        <f>IF(P191="","",IF(P191&lt;55.01,"-55",IF(P191&lt;61.01,"-61",IF(P191&lt;67.01,"-67",IF(P191&lt;73.01,"-73",IF(P191&lt;81.01,"-81",IF(P191&lt;89.01,"-89",IF(P191&lt;96.01,"-96",IF(P191&lt;102.01,"-102",IF(P191&lt;109.01,"-109",IF(P191&gt;109.01,"+109")))))))))))</f>
        <v>-109</v>
      </c>
      <c r="P191" s="57">
        <v>108.9</v>
      </c>
      <c r="Q191" s="58">
        <v>160</v>
      </c>
      <c r="R191" s="59">
        <v>192</v>
      </c>
      <c r="S191" s="59">
        <v>345</v>
      </c>
      <c r="T191" s="60">
        <v>44625</v>
      </c>
      <c r="U191" s="61" t="s">
        <v>95</v>
      </c>
    </row>
    <row r="192" spans="1:21" ht="14.25" customHeight="1" x14ac:dyDescent="0.3">
      <c r="A192" s="55" t="s">
        <v>350</v>
      </c>
      <c r="B192" s="55" t="s">
        <v>351</v>
      </c>
      <c r="C192" s="70" t="str">
        <f>IF(G192&lt;1,"",IF(F192&lt;10.1,"E",IF(F192&lt;12.1,"D",IF(F192&lt;15.1,"Schüler",IF(F192&lt;17.1,"Jugend",IF(F192&lt;20.1,"Jun.",IF(F192&lt;35.1,"Sen.","M")))))))</f>
        <v>Sen.</v>
      </c>
      <c r="D192" s="70">
        <f>IF(C192="E",1,IF(C192="D",2,IF(C192="Schüler",3,(IF(C192="Jugend",4,IF(C192="Jun.",5,IF(C192="Sen.",6,IF(C192="M",7,""))))))))</f>
        <v>6</v>
      </c>
      <c r="E192" s="22" t="s">
        <v>20</v>
      </c>
      <c r="F192" s="22">
        <f>$F$3-G192</f>
        <v>27</v>
      </c>
      <c r="G192" s="56">
        <v>1995</v>
      </c>
      <c r="H192" s="55" t="s">
        <v>221</v>
      </c>
      <c r="I192" s="71" t="str">
        <f>IF(C192="","",IF(C192="E",J192,IF(C192="D",K192,IF(C192="Schüler",L192,IF(C192="Jugend",M192,IF(C192="Jun.",N192,IF(C192="Sen.",O192,O192)))))))</f>
        <v>-109</v>
      </c>
      <c r="J192" s="71" t="str">
        <f>IF(P192="","",IF(P192&lt;25.01,"-25",IF(P192&lt;30.01,"-30",IF(P192&lt;35.01,"-35",IF(P192&lt;40.01,"-40",IF(P192&lt;45.01,"-45",IF(P192&lt;49.01,"-49",IF(P192&gt;49,"+49"))))))))</f>
        <v>+49</v>
      </c>
      <c r="K192" s="71" t="str">
        <f>IF(P192="","",IF(P192&lt;30.01,"-30",IF(P192&lt;35.01,"-35",IF(P192&lt;40.01,"-40",IF(P192&lt;45.01,"-45",IF(P192&lt;49.01,"-49",IF(P192&lt;55.01,"-55",IF(P192&gt;55,"+55"))))))))</f>
        <v>+55</v>
      </c>
      <c r="L192" s="71" t="str">
        <f>IF(P192="","",IF(P192&lt;35.01,"-35",IF(P192&lt;40.01,"-40",IF(P192&lt;45.01,"-45",IF(P192&lt;49.01,"-49",IF(P192&lt;55.01,"-55",IF(P192&lt;61.01,"-61",IF(P192&lt;67.01,"-67",IF(P192&lt;73.01,"-73",IF(P192&lt;81.01,"-81",IF(P192&gt;81.01,"+81")))))))))))</f>
        <v>+81</v>
      </c>
      <c r="M192" s="71" t="str">
        <f>IF(P192="","",IF(P192&lt;49.01,"-49",IF(P192&lt;55.01,"-55",IF(P192&lt;61.01,"-61",IF(P192&lt;67.01,"-67",IF(P192&lt;73.01,"-73",IF(P192&lt;81.01,"-81",IF(P192&lt;89.01,"-89",IF(P192&lt;96.01,"-96",IF(P192&lt;102.01,"-102",IF(P192&gt;102.01,"+102")))))))))))</f>
        <v>+102</v>
      </c>
      <c r="N192" s="71" t="str">
        <f>IF(P192="","",IF(P192&lt;55.01,"-55",IF(P192&lt;61.01,"-61",IF(P192&lt;67.01,"-67",IF(P192&lt;73.01,"-73",IF(P192&lt;81.01,"-81",IF(P192&lt;89.01,"-89",IF(P192&lt;96.01,"-96",IF(P192&lt;102.01,"-102",IF(P192&lt;109.01,"-109",IF(P192&gt;109.01,"+109")))))))))))</f>
        <v>-109</v>
      </c>
      <c r="O192" s="71" t="str">
        <f>IF(P192="","",IF(P192&lt;55.01,"-55",IF(P192&lt;61.01,"-61",IF(P192&lt;67.01,"-67",IF(P192&lt;73.01,"-73",IF(P192&lt;81.01,"-81",IF(P192&lt;89.01,"-89",IF(P192&lt;96.01,"-96",IF(P192&lt;102.01,"-102",IF(P192&lt;109.01,"-109",IF(P192&gt;109.01,"+109")))))))))))</f>
        <v>-109</v>
      </c>
      <c r="P192" s="57">
        <v>104.5</v>
      </c>
      <c r="Q192" s="58">
        <v>100</v>
      </c>
      <c r="R192" s="59">
        <v>120</v>
      </c>
      <c r="S192" s="59">
        <v>220</v>
      </c>
      <c r="T192" s="60">
        <v>44814</v>
      </c>
      <c r="U192" s="61" t="s">
        <v>88</v>
      </c>
    </row>
    <row r="193" spans="1:21" ht="14.25" customHeight="1" x14ac:dyDescent="0.3">
      <c r="A193" s="55" t="s">
        <v>163</v>
      </c>
      <c r="B193" s="55" t="s">
        <v>164</v>
      </c>
      <c r="C193" s="70" t="str">
        <f>IF(G193&lt;1,"",IF(F193&lt;10.1,"E",IF(F193&lt;12.1,"D",IF(F193&lt;15.1,"Schüler",IF(F193&lt;17.1,"Jugend",IF(F193&lt;20.1,"Jun.",IF(F193&lt;35.1,"Sen.","M")))))))</f>
        <v>Sen.</v>
      </c>
      <c r="D193" s="70">
        <f>IF(C193="E",1,IF(C193="D",2,IF(C193="Schüler",3,(IF(C193="Jugend",4,IF(C193="Jun.",5,IF(C193="Sen.",6,IF(C193="M",7,""))))))))</f>
        <v>6</v>
      </c>
      <c r="E193" s="22" t="s">
        <v>20</v>
      </c>
      <c r="F193" s="22">
        <f>$F$3-G193</f>
        <v>29</v>
      </c>
      <c r="G193" s="56">
        <v>1993</v>
      </c>
      <c r="H193" s="55" t="s">
        <v>155</v>
      </c>
      <c r="I193" s="71" t="str">
        <f>IF(C193="","",IF(C193="E",J193,IF(C193="D",K193,IF(C193="Schüler",L193,IF(C193="Jugend",M193,IF(C193="Jun.",N193,IF(C193="Sen.",O193,O193)))))))</f>
        <v>-109</v>
      </c>
      <c r="J193" s="71" t="str">
        <f>IF(P193="","",IF(P193&lt;25.01,"-25",IF(P193&lt;30.01,"-30",IF(P193&lt;35.01,"-35",IF(P193&lt;40.01,"-40",IF(P193&lt;45.01,"-45",IF(P193&lt;49.01,"-49",IF(P193&gt;49,"+49"))))))))</f>
        <v>+49</v>
      </c>
      <c r="K193" s="71" t="str">
        <f>IF(P193="","",IF(P193&lt;30.01,"-30",IF(P193&lt;35.01,"-35",IF(P193&lt;40.01,"-40",IF(P193&lt;45.01,"-45",IF(P193&lt;49.01,"-49",IF(P193&lt;55.01,"-55",IF(P193&gt;55,"+55"))))))))</f>
        <v>+55</v>
      </c>
      <c r="L193" s="71" t="str">
        <f>IF(P193="","",IF(P193&lt;35.01,"-35",IF(P193&lt;40.01,"-40",IF(P193&lt;45.01,"-45",IF(P193&lt;49.01,"-49",IF(P193&lt;55.01,"-55",IF(P193&lt;61.01,"-61",IF(P193&lt;67.01,"-67",IF(P193&lt;73.01,"-73",IF(P193&lt;81.01,"-81",IF(P193&gt;81.01,"+81")))))))))))</f>
        <v>+81</v>
      </c>
      <c r="M193" s="71" t="str">
        <f>IF(P193="","",IF(P193&lt;49.01,"-49",IF(P193&lt;55.01,"-55",IF(P193&lt;61.01,"-61",IF(P193&lt;67.01,"-67",IF(P193&lt;73.01,"-73",IF(P193&lt;81.01,"-81",IF(P193&lt;89.01,"-89",IF(P193&lt;96.01,"-96",IF(P193&lt;102.01,"-102",IF(P193&gt;102.01,"+102")))))))))))</f>
        <v>+102</v>
      </c>
      <c r="N193" s="71" t="str">
        <f>IF(P193="","",IF(P193&lt;55.01,"-55",IF(P193&lt;61.01,"-61",IF(P193&lt;67.01,"-67",IF(P193&lt;73.01,"-73",IF(P193&lt;81.01,"-81",IF(P193&lt;89.01,"-89",IF(P193&lt;96.01,"-96",IF(P193&lt;102.01,"-102",IF(P193&lt;109.01,"-109",IF(P193&gt;109.01,"+109")))))))))))</f>
        <v>-109</v>
      </c>
      <c r="O193" s="71" t="str">
        <f>IF(P193="","",IF(P193&lt;55.01,"-55",IF(P193&lt;61.01,"-61",IF(P193&lt;67.01,"-67",IF(P193&lt;73.01,"-73",IF(P193&lt;81.01,"-81",IF(P193&lt;89.01,"-89",IF(P193&lt;96.01,"-96",IF(P193&lt;102.01,"-102",IF(P193&lt;109.01,"-109",IF(P193&gt;109.01,"+109")))))))))))</f>
        <v>-109</v>
      </c>
      <c r="P193" s="57">
        <v>106.3</v>
      </c>
      <c r="Q193" s="58">
        <v>55</v>
      </c>
      <c r="R193" s="59">
        <v>66</v>
      </c>
      <c r="S193" s="59">
        <v>120</v>
      </c>
      <c r="T193" s="60">
        <v>44604</v>
      </c>
      <c r="U193" s="61" t="s">
        <v>156</v>
      </c>
    </row>
    <row r="194" spans="1:21" ht="14.25" customHeight="1" x14ac:dyDescent="0.3">
      <c r="A194" s="55" t="s">
        <v>173</v>
      </c>
      <c r="B194" s="55" t="s">
        <v>174</v>
      </c>
      <c r="C194" s="70" t="str">
        <f>IF(G194&lt;1,"",IF(F194&lt;10.1,"E",IF(F194&lt;12.1,"D",IF(F194&lt;15.1,"Schüler",IF(F194&lt;17.1,"Jugend",IF(F194&lt;20.1,"Jun.",IF(F194&lt;35.1,"Sen.","M")))))))</f>
        <v>M</v>
      </c>
      <c r="D194" s="70">
        <f>IF(C194="E",1,IF(C194="D",2,IF(C194="Schüler",3,(IF(C194="Jugend",4,IF(C194="Jun.",5,IF(C194="Sen.",6,IF(C194="M",7,""))))))))</f>
        <v>7</v>
      </c>
      <c r="E194" s="22" t="s">
        <v>20</v>
      </c>
      <c r="F194" s="22">
        <f>$F$3-G194</f>
        <v>37</v>
      </c>
      <c r="G194" s="56">
        <v>1985</v>
      </c>
      <c r="H194" s="55" t="s">
        <v>159</v>
      </c>
      <c r="I194" s="71" t="str">
        <f>IF(C194="","",IF(C194="E",J194,IF(C194="D",K194,IF(C194="Schüler",L194,IF(C194="Jugend",M194,IF(C194="Jun.",N194,IF(C194="Sen.",O194,O194)))))))</f>
        <v>+109</v>
      </c>
      <c r="J194" s="71" t="str">
        <f>IF(P194="","",IF(P194&lt;25.01,"-25",IF(P194&lt;30.01,"-30",IF(P194&lt;35.01,"-35",IF(P194&lt;40.01,"-40",IF(P194&lt;45.01,"-45",IF(P194&lt;49.01,"-49",IF(P194&gt;49,"+49"))))))))</f>
        <v>+49</v>
      </c>
      <c r="K194" s="71" t="str">
        <f>IF(P194="","",IF(P194&lt;30.01,"-30",IF(P194&lt;35.01,"-35",IF(P194&lt;40.01,"-40",IF(P194&lt;45.01,"-45",IF(P194&lt;49.01,"-49",IF(P194&lt;55.01,"-55",IF(P194&gt;55,"+55"))))))))</f>
        <v>+55</v>
      </c>
      <c r="L194" s="71" t="str">
        <f>IF(P194="","",IF(P194&lt;35.01,"-35",IF(P194&lt;40.01,"-40",IF(P194&lt;45.01,"-45",IF(P194&lt;49.01,"-49",IF(P194&lt;55.01,"-55",IF(P194&lt;61.01,"-61",IF(P194&lt;67.01,"-67",IF(P194&lt;73.01,"-73",IF(P194&lt;81.01,"-81",IF(P194&gt;81.01,"+81")))))))))))</f>
        <v>+81</v>
      </c>
      <c r="M194" s="71" t="str">
        <f>IF(P194="","",IF(P194&lt;49.01,"-49",IF(P194&lt;55.01,"-55",IF(P194&lt;61.01,"-61",IF(P194&lt;67.01,"-67",IF(P194&lt;73.01,"-73",IF(P194&lt;81.01,"-81",IF(P194&lt;89.01,"-89",IF(P194&lt;96.01,"-96",IF(P194&lt;102.01,"-102",IF(P194&gt;102.01,"+102")))))))))))</f>
        <v>+102</v>
      </c>
      <c r="N194" s="71" t="str">
        <f>IF(P194="","",IF(P194&lt;55.01,"-55",IF(P194&lt;61.01,"-61",IF(P194&lt;67.01,"-67",IF(P194&lt;73.01,"-73",IF(P194&lt;81.01,"-81",IF(P194&lt;89.01,"-89",IF(P194&lt;96.01,"-96",IF(P194&lt;102.01,"-102",IF(P194&lt;109.01,"-109",IF(P194&gt;109.01,"+109")))))))))))</f>
        <v>+109</v>
      </c>
      <c r="O194" s="71" t="str">
        <f>IF(P194="","",IF(P194&lt;55.01,"-55",IF(P194&lt;61.01,"-61",IF(P194&lt;67.01,"-67",IF(P194&lt;73.01,"-73",IF(P194&lt;81.01,"-81",IF(P194&lt;89.01,"-89",IF(P194&lt;96.01,"-96",IF(P194&lt;102.01,"-102",IF(P194&lt;109.01,"-109",IF(P194&gt;109.01,"+109")))))))))))</f>
        <v>+109</v>
      </c>
      <c r="P194" s="57">
        <v>121.8</v>
      </c>
      <c r="Q194" s="58">
        <v>109</v>
      </c>
      <c r="R194" s="59">
        <v>143</v>
      </c>
      <c r="S194" s="59">
        <v>252</v>
      </c>
      <c r="T194" s="60">
        <v>44660</v>
      </c>
      <c r="U194" s="61" t="s">
        <v>160</v>
      </c>
    </row>
    <row r="195" spans="1:21" ht="14.25" customHeight="1" x14ac:dyDescent="0.3">
      <c r="A195" s="55" t="s">
        <v>372</v>
      </c>
      <c r="B195" s="55" t="s">
        <v>373</v>
      </c>
      <c r="C195" s="70" t="str">
        <f>IF(G195&lt;1,"",IF(F195&lt;10.1,"E",IF(F195&lt;12.1,"D",IF(F195&lt;15.1,"Schüler",IF(F195&lt;17.1,"Jugend",IF(F195&lt;20.1,"Jun.",IF(F195&lt;35.1,"Sen.","M")))))))</f>
        <v>M</v>
      </c>
      <c r="D195" s="70">
        <f>IF(C195="E",1,IF(C195="D",2,IF(C195="Schüler",3,(IF(C195="Jugend",4,IF(C195="Jun.",5,IF(C195="Sen.",6,IF(C195="M",7,""))))))))</f>
        <v>7</v>
      </c>
      <c r="E195" s="22" t="s">
        <v>20</v>
      </c>
      <c r="F195" s="22">
        <f>$F$3-G195</f>
        <v>38</v>
      </c>
      <c r="G195" s="56">
        <v>1984</v>
      </c>
      <c r="H195" s="55" t="s">
        <v>374</v>
      </c>
      <c r="I195" s="71" t="str">
        <f>IF(C195="","",IF(C195="E",J195,IF(C195="D",K195,IF(C195="Schüler",L195,IF(C195="Jugend",M195,IF(C195="Jun.",N195,IF(C195="Sen.",O195,O195)))))))</f>
        <v>-73</v>
      </c>
      <c r="J195" s="71" t="str">
        <f>IF(P195="","",IF(P195&lt;25.01,"-25",IF(P195&lt;30.01,"-30",IF(P195&lt;35.01,"-35",IF(P195&lt;40.01,"-40",IF(P195&lt;45.01,"-45",IF(P195&lt;49.01,"-49",IF(P195&gt;49,"+49"))))))))</f>
        <v>+49</v>
      </c>
      <c r="K195" s="71" t="str">
        <f>IF(P195="","",IF(P195&lt;30.01,"-30",IF(P195&lt;35.01,"-35",IF(P195&lt;40.01,"-40",IF(P195&lt;45.01,"-45",IF(P195&lt;49.01,"-49",IF(P195&lt;55.01,"-55",IF(P195&gt;55,"+55"))))))))</f>
        <v>+55</v>
      </c>
      <c r="L195" s="71" t="str">
        <f>IF(P195="","",IF(P195&lt;35.01,"-35",IF(P195&lt;40.01,"-40",IF(P195&lt;45.01,"-45",IF(P195&lt;49.01,"-49",IF(P195&lt;55.01,"-55",IF(P195&lt;61.01,"-61",IF(P195&lt;67.01,"-67",IF(P195&lt;73.01,"-73",IF(P195&lt;81.01,"-81",IF(P195&gt;81.01,"+81")))))))))))</f>
        <v>-73</v>
      </c>
      <c r="M195" s="71" t="str">
        <f>IF(P195="","",IF(P195&lt;49.01,"-49",IF(P195&lt;55.01,"-55",IF(P195&lt;61.01,"-61",IF(P195&lt;67.01,"-67",IF(P195&lt;73.01,"-73",IF(P195&lt;81.01,"-81",IF(P195&lt;89.01,"-89",IF(P195&lt;96.01,"-96",IF(P195&lt;102.01,"-102",IF(P195&gt;102.01,"+102")))))))))))</f>
        <v>-73</v>
      </c>
      <c r="N195" s="71" t="str">
        <f>IF(P195="","",IF(P195&lt;55.01,"-55",IF(P195&lt;61.01,"-61",IF(P195&lt;67.01,"-67",IF(P195&lt;73.01,"-73",IF(P195&lt;81.01,"-81",IF(P195&lt;89.01,"-89",IF(P195&lt;96.01,"-96",IF(P195&lt;102.01,"-102",IF(P195&lt;109.01,"-109",IF(P195&gt;109.01,"+109")))))))))))</f>
        <v>-73</v>
      </c>
      <c r="O195" s="71" t="str">
        <f>IF(P195="","",IF(P195&lt;55.01,"-55",IF(P195&lt;61.01,"-61",IF(P195&lt;67.01,"-67",IF(P195&lt;73.01,"-73",IF(P195&lt;81.01,"-81",IF(P195&lt;89.01,"-89",IF(P195&lt;96.01,"-96",IF(P195&lt;102.01,"-102",IF(P195&lt;109.01,"-109",IF(P195&gt;109.01,"+109")))))))))))</f>
        <v>-73</v>
      </c>
      <c r="P195" s="57">
        <v>70.599999999999994</v>
      </c>
      <c r="Q195" s="58">
        <v>105</v>
      </c>
      <c r="R195" s="59">
        <v>115</v>
      </c>
      <c r="S195" s="59">
        <v>220</v>
      </c>
      <c r="T195" s="60">
        <v>44877</v>
      </c>
      <c r="U195" s="61" t="s">
        <v>156</v>
      </c>
    </row>
    <row r="196" spans="1:21" ht="14.25" customHeight="1" x14ac:dyDescent="0.3">
      <c r="A196" s="55" t="s">
        <v>147</v>
      </c>
      <c r="B196" s="55" t="s">
        <v>148</v>
      </c>
      <c r="C196" s="70" t="str">
        <f>IF(G196&lt;1,"",IF(F196&lt;10.1,"E",IF(F196&lt;12.1,"D",IF(F196&lt;15.1,"Schüler",IF(F196&lt;17.1,"Jugend",IF(F196&lt;20.1,"Jun.",IF(F196&lt;35.1,"Sen.","M")))))))</f>
        <v>M</v>
      </c>
      <c r="D196" s="70">
        <f>IF(C196="E",1,IF(C196="D",2,IF(C196="Schüler",3,(IF(C196="Jugend",4,IF(C196="Jun.",5,IF(C196="Sen.",6,IF(C196="M",7,""))))))))</f>
        <v>7</v>
      </c>
      <c r="E196" s="22" t="s">
        <v>20</v>
      </c>
      <c r="F196" s="22">
        <f>$F$3-G196</f>
        <v>41</v>
      </c>
      <c r="G196" s="56">
        <v>1981</v>
      </c>
      <c r="H196" s="55" t="s">
        <v>113</v>
      </c>
      <c r="I196" s="71" t="str">
        <f>IF(C196="","",IF(C196="E",J196,IF(C196="D",K196,IF(C196="Schüler",L196,IF(C196="Jugend",M196,IF(C196="Jun.",N196,IF(C196="Sen.",O196,O196)))))))</f>
        <v>-73</v>
      </c>
      <c r="J196" s="71" t="str">
        <f>IF(P196="","",IF(P196&lt;25.01,"-25",IF(P196&lt;30.01,"-30",IF(P196&lt;35.01,"-35",IF(P196&lt;40.01,"-40",IF(P196&lt;45.01,"-45",IF(P196&lt;49.01,"-49",IF(P196&gt;49,"+49"))))))))</f>
        <v>+49</v>
      </c>
      <c r="K196" s="71" t="str">
        <f>IF(P196="","",IF(P196&lt;30.01,"-30",IF(P196&lt;35.01,"-35",IF(P196&lt;40.01,"-40",IF(P196&lt;45.01,"-45",IF(P196&lt;49.01,"-49",IF(P196&lt;55.01,"-55",IF(P196&gt;55,"+55"))))))))</f>
        <v>+55</v>
      </c>
      <c r="L196" s="71" t="str">
        <f>IF(P196="","",IF(P196&lt;35.01,"-35",IF(P196&lt;40.01,"-40",IF(P196&lt;45.01,"-45",IF(P196&lt;49.01,"-49",IF(P196&lt;55.01,"-55",IF(P196&lt;61.01,"-61",IF(P196&lt;67.01,"-67",IF(P196&lt;73.01,"-73",IF(P196&lt;81.01,"-81",IF(P196&gt;81.01,"+81")))))))))))</f>
        <v>-73</v>
      </c>
      <c r="M196" s="71" t="str">
        <f>IF(P196="","",IF(P196&lt;49.01,"-49",IF(P196&lt;55.01,"-55",IF(P196&lt;61.01,"-61",IF(P196&lt;67.01,"-67",IF(P196&lt;73.01,"-73",IF(P196&lt;81.01,"-81",IF(P196&lt;89.01,"-89",IF(P196&lt;96.01,"-96",IF(P196&lt;102.01,"-102",IF(P196&gt;102.01,"+102")))))))))))</f>
        <v>-73</v>
      </c>
      <c r="N196" s="71" t="str">
        <f>IF(P196="","",IF(P196&lt;55.01,"-55",IF(P196&lt;61.01,"-61",IF(P196&lt;67.01,"-67",IF(P196&lt;73.01,"-73",IF(P196&lt;81.01,"-81",IF(P196&lt;89.01,"-89",IF(P196&lt;96.01,"-96",IF(P196&lt;102.01,"-102",IF(P196&lt;109.01,"-109",IF(P196&gt;109.01,"+109")))))))))))</f>
        <v>-73</v>
      </c>
      <c r="O196" s="71" t="str">
        <f>IF(P196="","",IF(P196&lt;55.01,"-55",IF(P196&lt;61.01,"-61",IF(P196&lt;67.01,"-67",IF(P196&lt;73.01,"-73",IF(P196&lt;81.01,"-81",IF(P196&lt;89.01,"-89",IF(P196&lt;96.01,"-96",IF(P196&lt;102.01,"-102",IF(P196&lt;109.01,"-109",IF(P196&gt;109.01,"+109")))))))))))</f>
        <v>-73</v>
      </c>
      <c r="P196" s="57">
        <v>73</v>
      </c>
      <c r="Q196" s="58">
        <v>75</v>
      </c>
      <c r="R196" s="59">
        <v>90</v>
      </c>
      <c r="S196" s="59">
        <v>165</v>
      </c>
      <c r="T196" s="60">
        <v>44604</v>
      </c>
      <c r="U196" s="61" t="s">
        <v>114</v>
      </c>
    </row>
    <row r="197" spans="1:21" ht="14.25" customHeight="1" x14ac:dyDescent="0.3">
      <c r="A197" s="55" t="s">
        <v>207</v>
      </c>
      <c r="B197" s="55" t="s">
        <v>208</v>
      </c>
      <c r="C197" s="70" t="str">
        <f>IF(G197&lt;1,"",IF(F197&lt;10.1,"E",IF(F197&lt;12.1,"D",IF(F197&lt;15.1,"Schüler",IF(F197&lt;17.1,"Jugend",IF(F197&lt;20.1,"Jun.",IF(F197&lt;35.1,"Sen.","M")))))))</f>
        <v>M</v>
      </c>
      <c r="D197" s="70">
        <f>IF(C197="E",1,IF(C197="D",2,IF(C197="Schüler",3,(IF(C197="Jugend",4,IF(C197="Jun.",5,IF(C197="Sen.",6,IF(C197="M",7,""))))))))</f>
        <v>7</v>
      </c>
      <c r="E197" s="22" t="s">
        <v>20</v>
      </c>
      <c r="F197" s="22">
        <f>$F$3-G197</f>
        <v>45</v>
      </c>
      <c r="G197" s="56">
        <v>1977</v>
      </c>
      <c r="H197" s="55" t="s">
        <v>113</v>
      </c>
      <c r="I197" s="71" t="str">
        <f>IF(C197="","",IF(C197="E",J197,IF(C197="D",K197,IF(C197="Schüler",L197,IF(C197="Jugend",M197,IF(C197="Jun.",N197,IF(C197="Sen.",O197,O197)))))))</f>
        <v>-81</v>
      </c>
      <c r="J197" s="71" t="str">
        <f>IF(P197="","",IF(P197&lt;25.01,"-25",IF(P197&lt;30.01,"-30",IF(P197&lt;35.01,"-35",IF(P197&lt;40.01,"-40",IF(P197&lt;45.01,"-45",IF(P197&lt;49.01,"-49",IF(P197&gt;49,"+49"))))))))</f>
        <v>+49</v>
      </c>
      <c r="K197" s="71" t="str">
        <f>IF(P197="","",IF(P197&lt;30.01,"-30",IF(P197&lt;35.01,"-35",IF(P197&lt;40.01,"-40",IF(P197&lt;45.01,"-45",IF(P197&lt;49.01,"-49",IF(P197&lt;55.01,"-55",IF(P197&gt;55,"+55"))))))))</f>
        <v>+55</v>
      </c>
      <c r="L197" s="71" t="str">
        <f>IF(P197="","",IF(P197&lt;35.01,"-35",IF(P197&lt;40.01,"-40",IF(P197&lt;45.01,"-45",IF(P197&lt;49.01,"-49",IF(P197&lt;55.01,"-55",IF(P197&lt;61.01,"-61",IF(P197&lt;67.01,"-67",IF(P197&lt;73.01,"-73",IF(P197&lt;81.01,"-81",IF(P197&gt;81.01,"+81")))))))))))</f>
        <v>-81</v>
      </c>
      <c r="M197" s="71" t="str">
        <f>IF(P197="","",IF(P197&lt;49.01,"-49",IF(P197&lt;55.01,"-55",IF(P197&lt;61.01,"-61",IF(P197&lt;67.01,"-67",IF(P197&lt;73.01,"-73",IF(P197&lt;81.01,"-81",IF(P197&lt;89.01,"-89",IF(P197&lt;96.01,"-96",IF(P197&lt;102.01,"-102",IF(P197&gt;102.01,"+102")))))))))))</f>
        <v>-81</v>
      </c>
      <c r="N197" s="71" t="str">
        <f>IF(P197="","",IF(P197&lt;55.01,"-55",IF(P197&lt;61.01,"-61",IF(P197&lt;67.01,"-67",IF(P197&lt;73.01,"-73",IF(P197&lt;81.01,"-81",IF(P197&lt;89.01,"-89",IF(P197&lt;96.01,"-96",IF(P197&lt;102.01,"-102",IF(P197&lt;109.01,"-109",IF(P197&gt;109.01,"+109")))))))))))</f>
        <v>-81</v>
      </c>
      <c r="O197" s="71" t="str">
        <f>IF(P197="","",IF(P197&lt;55.01,"-55",IF(P197&lt;61.01,"-61",IF(P197&lt;67.01,"-67",IF(P197&lt;73.01,"-73",IF(P197&lt;81.01,"-81",IF(P197&lt;89.01,"-89",IF(P197&lt;96.01,"-96",IF(P197&lt;102.01,"-102",IF(P197&lt;109.01,"-109",IF(P197&gt;109.01,"+109")))))))))))</f>
        <v>-81</v>
      </c>
      <c r="P197" s="57">
        <v>79</v>
      </c>
      <c r="Q197" s="58">
        <v>80</v>
      </c>
      <c r="R197" s="59">
        <v>90</v>
      </c>
      <c r="S197" s="59">
        <v>170</v>
      </c>
      <c r="T197" s="60">
        <v>44618</v>
      </c>
      <c r="U197" s="61" t="s">
        <v>114</v>
      </c>
    </row>
    <row r="198" spans="1:21" ht="14.25" customHeight="1" x14ac:dyDescent="0.3">
      <c r="A198" s="55" t="s">
        <v>364</v>
      </c>
      <c r="B198" s="55" t="s">
        <v>365</v>
      </c>
      <c r="C198" s="70" t="str">
        <f>IF(G198&lt;1,"",IF(F198&lt;10.1,"E",IF(F198&lt;12.1,"D",IF(F198&lt;15.1,"Schüler",IF(F198&lt;17.1,"Jugend",IF(F198&lt;20.1,"Jun.",IF(F198&lt;35.1,"Sen.","M")))))))</f>
        <v>M</v>
      </c>
      <c r="D198" s="70">
        <f>IF(C198="E",1,IF(C198="D",2,IF(C198="Schüler",3,(IF(C198="Jugend",4,IF(C198="Jun.",5,IF(C198="Sen.",6,IF(C198="M",7,""))))))))</f>
        <v>7</v>
      </c>
      <c r="E198" s="22" t="s">
        <v>20</v>
      </c>
      <c r="F198" s="22">
        <f>$F$3-G198</f>
        <v>51</v>
      </c>
      <c r="G198" s="56">
        <v>1971</v>
      </c>
      <c r="H198" s="55" t="s">
        <v>345</v>
      </c>
      <c r="I198" s="71" t="str">
        <f>IF(C198="","",IF(C198="E",J198,IF(C198="D",K198,IF(C198="Schüler",L198,IF(C198="Jugend",M198,IF(C198="Jun.",N198,IF(C198="Sen.",O198,O198)))))))</f>
        <v>-81</v>
      </c>
      <c r="J198" s="71" t="str">
        <f>IF(P198="","",IF(P198&lt;25.01,"-25",IF(P198&lt;30.01,"-30",IF(P198&lt;35.01,"-35",IF(P198&lt;40.01,"-40",IF(P198&lt;45.01,"-45",IF(P198&lt;49.01,"-49",IF(P198&gt;49,"+49"))))))))</f>
        <v>+49</v>
      </c>
      <c r="K198" s="71" t="str">
        <f>IF(P198="","",IF(P198&lt;30.01,"-30",IF(P198&lt;35.01,"-35",IF(P198&lt;40.01,"-40",IF(P198&lt;45.01,"-45",IF(P198&lt;49.01,"-49",IF(P198&lt;55.01,"-55",IF(P198&gt;55,"+55"))))))))</f>
        <v>+55</v>
      </c>
      <c r="L198" s="71" t="str">
        <f>IF(P198="","",IF(P198&lt;35.01,"-35",IF(P198&lt;40.01,"-40",IF(P198&lt;45.01,"-45",IF(P198&lt;49.01,"-49",IF(P198&lt;55.01,"-55",IF(P198&lt;61.01,"-61",IF(P198&lt;67.01,"-67",IF(P198&lt;73.01,"-73",IF(P198&lt;81.01,"-81",IF(P198&gt;81.01,"+81")))))))))))</f>
        <v>-81</v>
      </c>
      <c r="M198" s="71" t="str">
        <f>IF(P198="","",IF(P198&lt;49.01,"-49",IF(P198&lt;55.01,"-55",IF(P198&lt;61.01,"-61",IF(P198&lt;67.01,"-67",IF(P198&lt;73.01,"-73",IF(P198&lt;81.01,"-81",IF(P198&lt;89.01,"-89",IF(P198&lt;96.01,"-96",IF(P198&lt;102.01,"-102",IF(P198&gt;102.01,"+102")))))))))))</f>
        <v>-81</v>
      </c>
      <c r="N198" s="71" t="str">
        <f>IF(P198="","",IF(P198&lt;55.01,"-55",IF(P198&lt;61.01,"-61",IF(P198&lt;67.01,"-67",IF(P198&lt;73.01,"-73",IF(P198&lt;81.01,"-81",IF(P198&lt;89.01,"-89",IF(P198&lt;96.01,"-96",IF(P198&lt;102.01,"-102",IF(P198&lt;109.01,"-109",IF(P198&gt;109.01,"+109")))))))))))</f>
        <v>-81</v>
      </c>
      <c r="O198" s="71" t="str">
        <f>IF(P198="","",IF(P198&lt;55.01,"-55",IF(P198&lt;61.01,"-61",IF(P198&lt;67.01,"-67",IF(P198&lt;73.01,"-73",IF(P198&lt;81.01,"-81",IF(P198&lt;89.01,"-89",IF(P198&lt;96.01,"-96",IF(P198&lt;102.01,"-102",IF(P198&lt;109.01,"-109",IF(P198&gt;109.01,"+109")))))))))))</f>
        <v>-81</v>
      </c>
      <c r="P198" s="57">
        <v>79.7</v>
      </c>
      <c r="Q198" s="58">
        <v>68</v>
      </c>
      <c r="R198" s="59">
        <v>70</v>
      </c>
      <c r="S198" s="59">
        <v>138</v>
      </c>
      <c r="T198" s="60">
        <v>44877</v>
      </c>
      <c r="U198" s="61" t="s">
        <v>187</v>
      </c>
    </row>
    <row r="199" spans="1:21" ht="14.25" customHeight="1" x14ac:dyDescent="0.3">
      <c r="A199" s="55" t="s">
        <v>121</v>
      </c>
      <c r="B199" s="55" t="s">
        <v>122</v>
      </c>
      <c r="C199" s="70" t="str">
        <f>IF(G199&lt;1,"",IF(F199&lt;10.1,"E",IF(F199&lt;12.1,"D",IF(F199&lt;15.1,"Schüler",IF(F199&lt;17.1,"Jugend",IF(F199&lt;20.1,"Jun.",IF(F199&lt;35.1,"Sen.","M")))))))</f>
        <v>M</v>
      </c>
      <c r="D199" s="70">
        <f>IF(C199="E",1,IF(C199="D",2,IF(C199="Schüler",3,(IF(C199="Jugend",4,IF(C199="Jun.",5,IF(C199="Sen.",6,IF(C199="M",7,""))))))))</f>
        <v>7</v>
      </c>
      <c r="E199" s="22" t="s">
        <v>20</v>
      </c>
      <c r="F199" s="22">
        <f>$F$3-G199</f>
        <v>39</v>
      </c>
      <c r="G199" s="56">
        <v>1983</v>
      </c>
      <c r="H199" s="55" t="s">
        <v>113</v>
      </c>
      <c r="I199" s="71" t="str">
        <f>IF(C199="","",IF(C199="E",J199,IF(C199="D",K199,IF(C199="Schüler",L199,IF(C199="Jugend",M199,IF(C199="Jun.",N199,IF(C199="Sen.",O199,O199)))))))</f>
        <v>-89</v>
      </c>
      <c r="J199" s="71" t="str">
        <f>IF(P199="","",IF(P199&lt;25.01,"-25",IF(P199&lt;30.01,"-30",IF(P199&lt;35.01,"-35",IF(P199&lt;40.01,"-40",IF(P199&lt;45.01,"-45",IF(P199&lt;49.01,"-49",IF(P199&gt;49,"+49"))))))))</f>
        <v>+49</v>
      </c>
      <c r="K199" s="71" t="str">
        <f>IF(P199="","",IF(P199&lt;30.01,"-30",IF(P199&lt;35.01,"-35",IF(P199&lt;40.01,"-40",IF(P199&lt;45.01,"-45",IF(P199&lt;49.01,"-49",IF(P199&lt;55.01,"-55",IF(P199&gt;55,"+55"))))))))</f>
        <v>+55</v>
      </c>
      <c r="L199" s="71" t="str">
        <f>IF(P199="","",IF(P199&lt;35.01,"-35",IF(P199&lt;40.01,"-40",IF(P199&lt;45.01,"-45",IF(P199&lt;49.01,"-49",IF(P199&lt;55.01,"-55",IF(P199&lt;61.01,"-61",IF(P199&lt;67.01,"-67",IF(P199&lt;73.01,"-73",IF(P199&lt;81.01,"-81",IF(P199&gt;81.01,"+81")))))))))))</f>
        <v>+81</v>
      </c>
      <c r="M199" s="71" t="str">
        <f>IF(P199="","",IF(P199&lt;49.01,"-49",IF(P199&lt;55.01,"-55",IF(P199&lt;61.01,"-61",IF(P199&lt;67.01,"-67",IF(P199&lt;73.01,"-73",IF(P199&lt;81.01,"-81",IF(P199&lt;89.01,"-89",IF(P199&lt;96.01,"-96",IF(P199&lt;102.01,"-102",IF(P199&gt;102.01,"+102")))))))))))</f>
        <v>-89</v>
      </c>
      <c r="N199" s="71" t="str">
        <f>IF(P199="","",IF(P199&lt;55.01,"-55",IF(P199&lt;61.01,"-61",IF(P199&lt;67.01,"-67",IF(P199&lt;73.01,"-73",IF(P199&lt;81.01,"-81",IF(P199&lt;89.01,"-89",IF(P199&lt;96.01,"-96",IF(P199&lt;102.01,"-102",IF(P199&lt;109.01,"-109",IF(P199&gt;109.01,"+109")))))))))))</f>
        <v>-89</v>
      </c>
      <c r="O199" s="71" t="str">
        <f>IF(P199="","",IF(P199&lt;55.01,"-55",IF(P199&lt;61.01,"-61",IF(P199&lt;67.01,"-67",IF(P199&lt;73.01,"-73",IF(P199&lt;81.01,"-81",IF(P199&lt;89.01,"-89",IF(P199&lt;96.01,"-96",IF(P199&lt;102.01,"-102",IF(P199&lt;109.01,"-109",IF(P199&gt;109.01,"+109")))))))))))</f>
        <v>-89</v>
      </c>
      <c r="P199" s="57">
        <v>84.1</v>
      </c>
      <c r="Q199" s="58">
        <v>105</v>
      </c>
      <c r="R199" s="59">
        <v>133</v>
      </c>
      <c r="S199" s="59">
        <v>236</v>
      </c>
      <c r="T199" s="60">
        <v>44653</v>
      </c>
      <c r="U199" s="61" t="s">
        <v>114</v>
      </c>
    </row>
    <row r="200" spans="1:21" ht="14.25" customHeight="1" x14ac:dyDescent="0.3">
      <c r="A200" s="55" t="s">
        <v>165</v>
      </c>
      <c r="B200" s="55" t="s">
        <v>166</v>
      </c>
      <c r="C200" s="70" t="str">
        <f>IF(G200&lt;1,"",IF(F200&lt;10.1,"E",IF(F200&lt;12.1,"D",IF(F200&lt;15.1,"Schüler",IF(F200&lt;17.1,"Jugend",IF(F200&lt;20.1,"Jun.",IF(F200&lt;35.1,"Sen.","M")))))))</f>
        <v>M</v>
      </c>
      <c r="D200" s="70">
        <f>IF(C200="E",1,IF(C200="D",2,IF(C200="Schüler",3,(IF(C200="Jugend",4,IF(C200="Jun.",5,IF(C200="Sen.",6,IF(C200="M",7,""))))))))</f>
        <v>7</v>
      </c>
      <c r="E200" s="22" t="s">
        <v>20</v>
      </c>
      <c r="F200" s="22">
        <f>$F$3-G200</f>
        <v>36</v>
      </c>
      <c r="G200" s="56">
        <v>1986</v>
      </c>
      <c r="H200" s="55" t="s">
        <v>155</v>
      </c>
      <c r="I200" s="71" t="str">
        <f>IF(C200="","",IF(C200="E",J200,IF(C200="D",K200,IF(C200="Schüler",L200,IF(C200="Jugend",M200,IF(C200="Jun.",N200,IF(C200="Sen.",O200,O200)))))))</f>
        <v>-89</v>
      </c>
      <c r="J200" s="71" t="str">
        <f>IF(P200="","",IF(P200&lt;25.01,"-25",IF(P200&lt;30.01,"-30",IF(P200&lt;35.01,"-35",IF(P200&lt;40.01,"-40",IF(P200&lt;45.01,"-45",IF(P200&lt;49.01,"-49",IF(P200&gt;49,"+49"))))))))</f>
        <v>+49</v>
      </c>
      <c r="K200" s="71" t="str">
        <f>IF(P200="","",IF(P200&lt;30.01,"-30",IF(P200&lt;35.01,"-35",IF(P200&lt;40.01,"-40",IF(P200&lt;45.01,"-45",IF(P200&lt;49.01,"-49",IF(P200&lt;55.01,"-55",IF(P200&gt;55,"+55"))))))))</f>
        <v>+55</v>
      </c>
      <c r="L200" s="71" t="str">
        <f>IF(P200="","",IF(P200&lt;35.01,"-35",IF(P200&lt;40.01,"-40",IF(P200&lt;45.01,"-45",IF(P200&lt;49.01,"-49",IF(P200&lt;55.01,"-55",IF(P200&lt;61.01,"-61",IF(P200&lt;67.01,"-67",IF(P200&lt;73.01,"-73",IF(P200&lt;81.01,"-81",IF(P200&gt;81.01,"+81")))))))))))</f>
        <v>+81</v>
      </c>
      <c r="M200" s="71" t="str">
        <f>IF(P200="","",IF(P200&lt;49.01,"-49",IF(P200&lt;55.01,"-55",IF(P200&lt;61.01,"-61",IF(P200&lt;67.01,"-67",IF(P200&lt;73.01,"-73",IF(P200&lt;81.01,"-81",IF(P200&lt;89.01,"-89",IF(P200&lt;96.01,"-96",IF(P200&lt;102.01,"-102",IF(P200&gt;102.01,"+102")))))))))))</f>
        <v>-89</v>
      </c>
      <c r="N200" s="71" t="str">
        <f>IF(P200="","",IF(P200&lt;55.01,"-55",IF(P200&lt;61.01,"-61",IF(P200&lt;67.01,"-67",IF(P200&lt;73.01,"-73",IF(P200&lt;81.01,"-81",IF(P200&lt;89.01,"-89",IF(P200&lt;96.01,"-96",IF(P200&lt;102.01,"-102",IF(P200&lt;109.01,"-109",IF(P200&gt;109.01,"+109")))))))))))</f>
        <v>-89</v>
      </c>
      <c r="O200" s="71" t="str">
        <f>IF(P200="","",IF(P200&lt;55.01,"-55",IF(P200&lt;61.01,"-61",IF(P200&lt;67.01,"-67",IF(P200&lt;73.01,"-73",IF(P200&lt;81.01,"-81",IF(P200&lt;89.01,"-89",IF(P200&lt;96.01,"-96",IF(P200&lt;102.01,"-102",IF(P200&lt;109.01,"-109",IF(P200&gt;109.01,"+109")))))))))))</f>
        <v>-89</v>
      </c>
      <c r="P200" s="57">
        <v>87</v>
      </c>
      <c r="Q200" s="58">
        <v>100</v>
      </c>
      <c r="R200" s="59">
        <v>125</v>
      </c>
      <c r="S200" s="59">
        <v>225</v>
      </c>
      <c r="T200" s="60">
        <v>44877</v>
      </c>
      <c r="U200" s="61" t="s">
        <v>156</v>
      </c>
    </row>
    <row r="201" spans="1:21" ht="14.25" customHeight="1" x14ac:dyDescent="0.3">
      <c r="A201" s="55" t="s">
        <v>140</v>
      </c>
      <c r="B201" s="55" t="s">
        <v>144</v>
      </c>
      <c r="C201" s="70" t="str">
        <f>IF(G201&lt;1,"",IF(F201&lt;10.1,"E",IF(F201&lt;12.1,"D",IF(F201&lt;15.1,"Schüler",IF(F201&lt;17.1,"Jugend",IF(F201&lt;20.1,"Jun.",IF(F201&lt;35.1,"Sen.","M")))))))</f>
        <v>M</v>
      </c>
      <c r="D201" s="70">
        <f>IF(C201="E",1,IF(C201="D",2,IF(C201="Schüler",3,(IF(C201="Jugend",4,IF(C201="Jun.",5,IF(C201="Sen.",6,IF(C201="M",7,""))))))))</f>
        <v>7</v>
      </c>
      <c r="E201" s="22" t="s">
        <v>20</v>
      </c>
      <c r="F201" s="22">
        <f>$F$3-G201</f>
        <v>41</v>
      </c>
      <c r="G201" s="56">
        <v>1981</v>
      </c>
      <c r="H201" s="55" t="s">
        <v>145</v>
      </c>
      <c r="I201" s="71" t="str">
        <f>IF(C201="","",IF(C201="E",J201,IF(C201="D",K201,IF(C201="Schüler",L201,IF(C201="Jugend",M201,IF(C201="Jun.",N201,IF(C201="Sen.",O201,O201)))))))</f>
        <v>-89</v>
      </c>
      <c r="J201" s="71" t="str">
        <f>IF(P201="","",IF(P201&lt;25.01,"-25",IF(P201&lt;30.01,"-30",IF(P201&lt;35.01,"-35",IF(P201&lt;40.01,"-40",IF(P201&lt;45.01,"-45",IF(P201&lt;49.01,"-49",IF(P201&gt;49,"+49"))))))))</f>
        <v>+49</v>
      </c>
      <c r="K201" s="71" t="str">
        <f>IF(P201="","",IF(P201&lt;30.01,"-30",IF(P201&lt;35.01,"-35",IF(P201&lt;40.01,"-40",IF(P201&lt;45.01,"-45",IF(P201&lt;49.01,"-49",IF(P201&lt;55.01,"-55",IF(P201&gt;55,"+55"))))))))</f>
        <v>+55</v>
      </c>
      <c r="L201" s="71" t="str">
        <f>IF(P201="","",IF(P201&lt;35.01,"-35",IF(P201&lt;40.01,"-40",IF(P201&lt;45.01,"-45",IF(P201&lt;49.01,"-49",IF(P201&lt;55.01,"-55",IF(P201&lt;61.01,"-61",IF(P201&lt;67.01,"-67",IF(P201&lt;73.01,"-73",IF(P201&lt;81.01,"-81",IF(P201&gt;81.01,"+81")))))))))))</f>
        <v>+81</v>
      </c>
      <c r="M201" s="71" t="str">
        <f>IF(P201="","",IF(P201&lt;49.01,"-49",IF(P201&lt;55.01,"-55",IF(P201&lt;61.01,"-61",IF(P201&lt;67.01,"-67",IF(P201&lt;73.01,"-73",IF(P201&lt;81.01,"-81",IF(P201&lt;89.01,"-89",IF(P201&lt;96.01,"-96",IF(P201&lt;102.01,"-102",IF(P201&gt;102.01,"+102")))))))))))</f>
        <v>-89</v>
      </c>
      <c r="N201" s="71" t="str">
        <f>IF(P201="","",IF(P201&lt;55.01,"-55",IF(P201&lt;61.01,"-61",IF(P201&lt;67.01,"-67",IF(P201&lt;73.01,"-73",IF(P201&lt;81.01,"-81",IF(P201&lt;89.01,"-89",IF(P201&lt;96.01,"-96",IF(P201&lt;102.01,"-102",IF(P201&lt;109.01,"-109",IF(P201&gt;109.01,"+109")))))))))))</f>
        <v>-89</v>
      </c>
      <c r="O201" s="71" t="str">
        <f>IF(P201="","",IF(P201&lt;55.01,"-55",IF(P201&lt;61.01,"-61",IF(P201&lt;67.01,"-67",IF(P201&lt;73.01,"-73",IF(P201&lt;81.01,"-81",IF(P201&lt;89.01,"-89",IF(P201&lt;96.01,"-96",IF(P201&lt;102.01,"-102",IF(P201&lt;109.01,"-109",IF(P201&gt;109.01,"+109")))))))))))</f>
        <v>-89</v>
      </c>
      <c r="P201" s="57">
        <v>86.3</v>
      </c>
      <c r="Q201" s="58">
        <v>95</v>
      </c>
      <c r="R201" s="59">
        <v>115</v>
      </c>
      <c r="S201" s="59">
        <v>210</v>
      </c>
      <c r="T201" s="60">
        <v>44604</v>
      </c>
      <c r="U201" s="61" t="s">
        <v>146</v>
      </c>
    </row>
    <row r="202" spans="1:21" ht="14.25" customHeight="1" x14ac:dyDescent="0.3">
      <c r="A202" s="55" t="s">
        <v>141</v>
      </c>
      <c r="B202" s="55" t="s">
        <v>110</v>
      </c>
      <c r="C202" s="70" t="str">
        <f>IF(G202&lt;1,"",IF(F202&lt;10.1,"E",IF(F202&lt;12.1,"D",IF(F202&lt;15.1,"Schüler",IF(F202&lt;17.1,"Jugend",IF(F202&lt;20.1,"Jun.",IF(F202&lt;35.1,"Sen.","M")))))))</f>
        <v>M</v>
      </c>
      <c r="D202" s="70">
        <f>IF(C202="E",1,IF(C202="D",2,IF(C202="Schüler",3,(IF(C202="Jugend",4,IF(C202="Jun.",5,IF(C202="Sen.",6,IF(C202="M",7,""))))))))</f>
        <v>7</v>
      </c>
      <c r="E202" s="22" t="s">
        <v>20</v>
      </c>
      <c r="F202" s="22">
        <f>$F$3-G202</f>
        <v>36</v>
      </c>
      <c r="G202" s="56">
        <v>1986</v>
      </c>
      <c r="H202" s="55" t="s">
        <v>145</v>
      </c>
      <c r="I202" s="71" t="str">
        <f>IF(C202="","",IF(C202="E",J202,IF(C202="D",K202,IF(C202="Schüler",L202,IF(C202="Jugend",M202,IF(C202="Jun.",N202,IF(C202="Sen.",O202,O202)))))))</f>
        <v>-89</v>
      </c>
      <c r="J202" s="71" t="str">
        <f>IF(P202="","",IF(P202&lt;25.01,"-25",IF(P202&lt;30.01,"-30",IF(P202&lt;35.01,"-35",IF(P202&lt;40.01,"-40",IF(P202&lt;45.01,"-45",IF(P202&lt;49.01,"-49",IF(P202&gt;49,"+49"))))))))</f>
        <v>+49</v>
      </c>
      <c r="K202" s="71" t="str">
        <f>IF(P202="","",IF(P202&lt;30.01,"-30",IF(P202&lt;35.01,"-35",IF(P202&lt;40.01,"-40",IF(P202&lt;45.01,"-45",IF(P202&lt;49.01,"-49",IF(P202&lt;55.01,"-55",IF(P202&gt;55,"+55"))))))))</f>
        <v>+55</v>
      </c>
      <c r="L202" s="71" t="str">
        <f>IF(P202="","",IF(P202&lt;35.01,"-35",IF(P202&lt;40.01,"-40",IF(P202&lt;45.01,"-45",IF(P202&lt;49.01,"-49",IF(P202&lt;55.01,"-55",IF(P202&lt;61.01,"-61",IF(P202&lt;67.01,"-67",IF(P202&lt;73.01,"-73",IF(P202&lt;81.01,"-81",IF(P202&gt;81.01,"+81")))))))))))</f>
        <v>+81</v>
      </c>
      <c r="M202" s="71" t="str">
        <f>IF(P202="","",IF(P202&lt;49.01,"-49",IF(P202&lt;55.01,"-55",IF(P202&lt;61.01,"-61",IF(P202&lt;67.01,"-67",IF(P202&lt;73.01,"-73",IF(P202&lt;81.01,"-81",IF(P202&lt;89.01,"-89",IF(P202&lt;96.01,"-96",IF(P202&lt;102.01,"-102",IF(P202&gt;102.01,"+102")))))))))))</f>
        <v>-89</v>
      </c>
      <c r="N202" s="71" t="str">
        <f>IF(P202="","",IF(P202&lt;55.01,"-55",IF(P202&lt;61.01,"-61",IF(P202&lt;67.01,"-67",IF(P202&lt;73.01,"-73",IF(P202&lt;81.01,"-81",IF(P202&lt;89.01,"-89",IF(P202&lt;96.01,"-96",IF(P202&lt;102.01,"-102",IF(P202&lt;109.01,"-109",IF(P202&gt;109.01,"+109")))))))))))</f>
        <v>-89</v>
      </c>
      <c r="O202" s="71" t="str">
        <f>IF(P202="","",IF(P202&lt;55.01,"-55",IF(P202&lt;61.01,"-61",IF(P202&lt;67.01,"-67",IF(P202&lt;73.01,"-73",IF(P202&lt;81.01,"-81",IF(P202&lt;89.01,"-89",IF(P202&lt;96.01,"-96",IF(P202&lt;102.01,"-102",IF(P202&lt;109.01,"-109",IF(P202&gt;109.01,"+109")))))))))))</f>
        <v>-89</v>
      </c>
      <c r="P202" s="57">
        <v>84.6</v>
      </c>
      <c r="Q202" s="58">
        <v>90</v>
      </c>
      <c r="R202" s="59">
        <v>110</v>
      </c>
      <c r="S202" s="59">
        <v>200</v>
      </c>
      <c r="T202" s="60">
        <v>44604</v>
      </c>
      <c r="U202" s="61" t="s">
        <v>146</v>
      </c>
    </row>
    <row r="203" spans="1:21" ht="14.25" customHeight="1" x14ac:dyDescent="0.3">
      <c r="A203" s="55" t="s">
        <v>209</v>
      </c>
      <c r="B203" s="55" t="s">
        <v>210</v>
      </c>
      <c r="C203" s="70" t="str">
        <f>IF(G203&lt;1,"",IF(F203&lt;10.1,"E",IF(F203&lt;12.1,"D",IF(F203&lt;15.1,"Schüler",IF(F203&lt;17.1,"Jugend",IF(F203&lt;20.1,"Jun.",IF(F203&lt;35.1,"Sen.","M")))))))</f>
        <v>M</v>
      </c>
      <c r="D203" s="70">
        <f>IF(C203="E",1,IF(C203="D",2,IF(C203="Schüler",3,(IF(C203="Jugend",4,IF(C203="Jun.",5,IF(C203="Sen.",6,IF(C203="M",7,""))))))))</f>
        <v>7</v>
      </c>
      <c r="E203" s="22" t="s">
        <v>20</v>
      </c>
      <c r="F203" s="22">
        <f>$F$3-G203</f>
        <v>38</v>
      </c>
      <c r="G203" s="56">
        <v>1984</v>
      </c>
      <c r="H203" s="55" t="s">
        <v>130</v>
      </c>
      <c r="I203" s="71" t="str">
        <f>IF(C203="","",IF(C203="E",J203,IF(C203="D",K203,IF(C203="Schüler",L203,IF(C203="Jugend",M203,IF(C203="Jun.",N203,IF(C203="Sen.",O203,O203)))))))</f>
        <v>-89</v>
      </c>
      <c r="J203" s="71" t="str">
        <f>IF(P203="","",IF(P203&lt;25.01,"-25",IF(P203&lt;30.01,"-30",IF(P203&lt;35.01,"-35",IF(P203&lt;40.01,"-40",IF(P203&lt;45.01,"-45",IF(P203&lt;49.01,"-49",IF(P203&gt;49,"+49"))))))))</f>
        <v>+49</v>
      </c>
      <c r="K203" s="71" t="str">
        <f>IF(P203="","",IF(P203&lt;30.01,"-30",IF(P203&lt;35.01,"-35",IF(P203&lt;40.01,"-40",IF(P203&lt;45.01,"-45",IF(P203&lt;49.01,"-49",IF(P203&lt;55.01,"-55",IF(P203&gt;55,"+55"))))))))</f>
        <v>+55</v>
      </c>
      <c r="L203" s="71" t="str">
        <f>IF(P203="","",IF(P203&lt;35.01,"-35",IF(P203&lt;40.01,"-40",IF(P203&lt;45.01,"-45",IF(P203&lt;49.01,"-49",IF(P203&lt;55.01,"-55",IF(P203&lt;61.01,"-61",IF(P203&lt;67.01,"-67",IF(P203&lt;73.01,"-73",IF(P203&lt;81.01,"-81",IF(P203&gt;81.01,"+81")))))))))))</f>
        <v>+81</v>
      </c>
      <c r="M203" s="71" t="str">
        <f>IF(P203="","",IF(P203&lt;49.01,"-49",IF(P203&lt;55.01,"-55",IF(P203&lt;61.01,"-61",IF(P203&lt;67.01,"-67",IF(P203&lt;73.01,"-73",IF(P203&lt;81.01,"-81",IF(P203&lt;89.01,"-89",IF(P203&lt;96.01,"-96",IF(P203&lt;102.01,"-102",IF(P203&gt;102.01,"+102")))))))))))</f>
        <v>-89</v>
      </c>
      <c r="N203" s="71" t="str">
        <f>IF(P203="","",IF(P203&lt;55.01,"-55",IF(P203&lt;61.01,"-61",IF(P203&lt;67.01,"-67",IF(P203&lt;73.01,"-73",IF(P203&lt;81.01,"-81",IF(P203&lt;89.01,"-89",IF(P203&lt;96.01,"-96",IF(P203&lt;102.01,"-102",IF(P203&lt;109.01,"-109",IF(P203&gt;109.01,"+109")))))))))))</f>
        <v>-89</v>
      </c>
      <c r="O203" s="71" t="str">
        <f>IF(P203="","",IF(P203&lt;55.01,"-55",IF(P203&lt;61.01,"-61",IF(P203&lt;67.01,"-67",IF(P203&lt;73.01,"-73",IF(P203&lt;81.01,"-81",IF(P203&lt;89.01,"-89",IF(P203&lt;96.01,"-96",IF(P203&lt;102.01,"-102",IF(P203&lt;109.01,"-109",IF(P203&gt;109.01,"+109")))))))))))</f>
        <v>-89</v>
      </c>
      <c r="P203" s="57">
        <v>87.5</v>
      </c>
      <c r="Q203" s="58">
        <v>90</v>
      </c>
      <c r="R203" s="59">
        <v>110</v>
      </c>
      <c r="S203" s="59">
        <v>200</v>
      </c>
      <c r="T203" s="60">
        <v>44618</v>
      </c>
      <c r="U203" s="61" t="s">
        <v>131</v>
      </c>
    </row>
    <row r="204" spans="1:21" ht="14.25" customHeight="1" x14ac:dyDescent="0.3">
      <c r="A204" s="55" t="s">
        <v>211</v>
      </c>
      <c r="B204" s="55" t="s">
        <v>135</v>
      </c>
      <c r="C204" s="70" t="str">
        <f>IF(G204&lt;1,"",IF(F204&lt;10.1,"E",IF(F204&lt;12.1,"D",IF(F204&lt;15.1,"Schüler",IF(F204&lt;17.1,"Jugend",IF(F204&lt;20.1,"Jun.",IF(F204&lt;35.1,"Sen.","M")))))))</f>
        <v>M</v>
      </c>
      <c r="D204" s="70">
        <f>IF(C204="E",1,IF(C204="D",2,IF(C204="Schüler",3,(IF(C204="Jugend",4,IF(C204="Jun.",5,IF(C204="Sen.",6,IF(C204="M",7,""))))))))</f>
        <v>7</v>
      </c>
      <c r="E204" s="22" t="s">
        <v>20</v>
      </c>
      <c r="F204" s="22">
        <f>$F$3-G204</f>
        <v>38</v>
      </c>
      <c r="G204" s="56">
        <v>1984</v>
      </c>
      <c r="H204" s="55" t="s">
        <v>155</v>
      </c>
      <c r="I204" s="71" t="str">
        <f>IF(C204="","",IF(C204="E",J204,IF(C204="D",K204,IF(C204="Schüler",L204,IF(C204="Jugend",M204,IF(C204="Jun.",N204,IF(C204="Sen.",O204,O204)))))))</f>
        <v>-89</v>
      </c>
      <c r="J204" s="71" t="str">
        <f>IF(P204="","",IF(P204&lt;25.01,"-25",IF(P204&lt;30.01,"-30",IF(P204&lt;35.01,"-35",IF(P204&lt;40.01,"-40",IF(P204&lt;45.01,"-45",IF(P204&lt;49.01,"-49",IF(P204&gt;49,"+49"))))))))</f>
        <v>+49</v>
      </c>
      <c r="K204" s="71" t="str">
        <f>IF(P204="","",IF(P204&lt;30.01,"-30",IF(P204&lt;35.01,"-35",IF(P204&lt;40.01,"-40",IF(P204&lt;45.01,"-45",IF(P204&lt;49.01,"-49",IF(P204&lt;55.01,"-55",IF(P204&gt;55,"+55"))))))))</f>
        <v>+55</v>
      </c>
      <c r="L204" s="71" t="str">
        <f>IF(P204="","",IF(P204&lt;35.01,"-35",IF(P204&lt;40.01,"-40",IF(P204&lt;45.01,"-45",IF(P204&lt;49.01,"-49",IF(P204&lt;55.01,"-55",IF(P204&lt;61.01,"-61",IF(P204&lt;67.01,"-67",IF(P204&lt;73.01,"-73",IF(P204&lt;81.01,"-81",IF(P204&gt;81.01,"+81")))))))))))</f>
        <v>+81</v>
      </c>
      <c r="M204" s="71" t="str">
        <f>IF(P204="","",IF(P204&lt;49.01,"-49",IF(P204&lt;55.01,"-55",IF(P204&lt;61.01,"-61",IF(P204&lt;67.01,"-67",IF(P204&lt;73.01,"-73",IF(P204&lt;81.01,"-81",IF(P204&lt;89.01,"-89",IF(P204&lt;96.01,"-96",IF(P204&lt;102.01,"-102",IF(P204&gt;102.01,"+102")))))))))))</f>
        <v>-89</v>
      </c>
      <c r="N204" s="71" t="str">
        <f>IF(P204="","",IF(P204&lt;55.01,"-55",IF(P204&lt;61.01,"-61",IF(P204&lt;67.01,"-67",IF(P204&lt;73.01,"-73",IF(P204&lt;81.01,"-81",IF(P204&lt;89.01,"-89",IF(P204&lt;96.01,"-96",IF(P204&lt;102.01,"-102",IF(P204&lt;109.01,"-109",IF(P204&gt;109.01,"+109")))))))))))</f>
        <v>-89</v>
      </c>
      <c r="O204" s="71" t="str">
        <f>IF(P204="","",IF(P204&lt;55.01,"-55",IF(P204&lt;61.01,"-61",IF(P204&lt;67.01,"-67",IF(P204&lt;73.01,"-73",IF(P204&lt;81.01,"-81",IF(P204&lt;89.01,"-89",IF(P204&lt;96.01,"-96",IF(P204&lt;102.01,"-102",IF(P204&lt;109.01,"-109",IF(P204&gt;109.01,"+109")))))))))))</f>
        <v>-89</v>
      </c>
      <c r="P204" s="57">
        <v>88.3</v>
      </c>
      <c r="Q204" s="58">
        <v>80</v>
      </c>
      <c r="R204" s="59">
        <v>110</v>
      </c>
      <c r="S204" s="59">
        <v>190</v>
      </c>
      <c r="T204" s="60">
        <v>44618</v>
      </c>
      <c r="U204" s="61" t="s">
        <v>156</v>
      </c>
    </row>
    <row r="205" spans="1:21" ht="14.25" customHeight="1" x14ac:dyDescent="0.3">
      <c r="A205" s="55" t="s">
        <v>312</v>
      </c>
      <c r="B205" s="55" t="s">
        <v>313</v>
      </c>
      <c r="C205" s="70" t="str">
        <f>IF(G205&lt;1,"",IF(F205&lt;10.1,"E",IF(F205&lt;12.1,"D",IF(F205&lt;15.1,"Schüler",IF(F205&lt;17.1,"Jugend",IF(F205&lt;20.1,"Jun.",IF(F205&lt;35.1,"Sen.","M")))))))</f>
        <v>M</v>
      </c>
      <c r="D205" s="70">
        <f>IF(C205="E",1,IF(C205="D",2,IF(C205="Schüler",3,(IF(C205="Jugend",4,IF(C205="Jun.",5,IF(C205="Sen.",6,IF(C205="M",7,""))))))))</f>
        <v>7</v>
      </c>
      <c r="E205" s="22" t="s">
        <v>20</v>
      </c>
      <c r="F205" s="22">
        <f>$F$3-G205</f>
        <v>45</v>
      </c>
      <c r="G205" s="56">
        <v>1977</v>
      </c>
      <c r="H205" s="55" t="s">
        <v>113</v>
      </c>
      <c r="I205" s="71" t="str">
        <f>IF(C205="","",IF(C205="E",J205,IF(C205="D",K205,IF(C205="Schüler",L205,IF(C205="Jugend",M205,IF(C205="Jun.",N205,IF(C205="Sen.",O205,O205)))))))</f>
        <v>-89</v>
      </c>
      <c r="J205" s="71" t="str">
        <f>IF(P205="","",IF(P205&lt;25.01,"-25",IF(P205&lt;30.01,"-30",IF(P205&lt;35.01,"-35",IF(P205&lt;40.01,"-40",IF(P205&lt;45.01,"-45",IF(P205&lt;49.01,"-49",IF(P205&gt;49,"+49"))))))))</f>
        <v>+49</v>
      </c>
      <c r="K205" s="71" t="str">
        <f>IF(P205="","",IF(P205&lt;30.01,"-30",IF(P205&lt;35.01,"-35",IF(P205&lt;40.01,"-40",IF(P205&lt;45.01,"-45",IF(P205&lt;49.01,"-49",IF(P205&lt;55.01,"-55",IF(P205&gt;55,"+55"))))))))</f>
        <v>+55</v>
      </c>
      <c r="L205" s="71" t="str">
        <f>IF(P205="","",IF(P205&lt;35.01,"-35",IF(P205&lt;40.01,"-40",IF(P205&lt;45.01,"-45",IF(P205&lt;49.01,"-49",IF(P205&lt;55.01,"-55",IF(P205&lt;61.01,"-61",IF(P205&lt;67.01,"-67",IF(P205&lt;73.01,"-73",IF(P205&lt;81.01,"-81",IF(P205&gt;81.01,"+81")))))))))))</f>
        <v>+81</v>
      </c>
      <c r="M205" s="71" t="str">
        <f>IF(P205="","",IF(P205&lt;49.01,"-49",IF(P205&lt;55.01,"-55",IF(P205&lt;61.01,"-61",IF(P205&lt;67.01,"-67",IF(P205&lt;73.01,"-73",IF(P205&lt;81.01,"-81",IF(P205&lt;89.01,"-89",IF(P205&lt;96.01,"-96",IF(P205&lt;102.01,"-102",IF(P205&gt;102.01,"+102")))))))))))</f>
        <v>-89</v>
      </c>
      <c r="N205" s="71" t="str">
        <f>IF(P205="","",IF(P205&lt;55.01,"-55",IF(P205&lt;61.01,"-61",IF(P205&lt;67.01,"-67",IF(P205&lt;73.01,"-73",IF(P205&lt;81.01,"-81",IF(P205&lt;89.01,"-89",IF(P205&lt;96.01,"-96",IF(P205&lt;102.01,"-102",IF(P205&lt;109.01,"-109",IF(P205&gt;109.01,"+109")))))))))))</f>
        <v>-89</v>
      </c>
      <c r="O205" s="71" t="str">
        <f>IF(P205="","",IF(P205&lt;55.01,"-55",IF(P205&lt;61.01,"-61",IF(P205&lt;67.01,"-67",IF(P205&lt;73.01,"-73",IF(P205&lt;81.01,"-81",IF(P205&lt;89.01,"-89",IF(P205&lt;96.01,"-96",IF(P205&lt;102.01,"-102",IF(P205&lt;109.01,"-109",IF(P205&gt;109.01,"+109")))))))))))</f>
        <v>-89</v>
      </c>
      <c r="P205" s="57">
        <v>83.2</v>
      </c>
      <c r="Q205" s="58">
        <v>85</v>
      </c>
      <c r="R205" s="59">
        <v>105</v>
      </c>
      <c r="S205" s="59">
        <v>190</v>
      </c>
      <c r="T205" s="60">
        <v>44660</v>
      </c>
      <c r="U205" s="61" t="s">
        <v>160</v>
      </c>
    </row>
    <row r="206" spans="1:21" ht="14.25" customHeight="1" x14ac:dyDescent="0.3">
      <c r="A206" s="55" t="s">
        <v>369</v>
      </c>
      <c r="B206" s="55" t="s">
        <v>370</v>
      </c>
      <c r="C206" s="70" t="str">
        <f>IF(G206&lt;1,"",IF(F206&lt;10.1,"E",IF(F206&lt;12.1,"D",IF(F206&lt;15.1,"Schüler",IF(F206&lt;17.1,"Jugend",IF(F206&lt;20.1,"Jun.",IF(F206&lt;35.1,"Sen.","M")))))))</f>
        <v>M</v>
      </c>
      <c r="D206" s="70">
        <f>IF(C206="E",1,IF(C206="D",2,IF(C206="Schüler",3,(IF(C206="Jugend",4,IF(C206="Jun.",5,IF(C206="Sen.",6,IF(C206="M",7,""))))))))</f>
        <v>7</v>
      </c>
      <c r="E206" s="22" t="s">
        <v>20</v>
      </c>
      <c r="F206" s="22">
        <f>$F$3-G206</f>
        <v>46</v>
      </c>
      <c r="G206" s="56">
        <v>1976</v>
      </c>
      <c r="H206" s="55" t="s">
        <v>345</v>
      </c>
      <c r="I206" s="71" t="str">
        <f>IF(C206="","",IF(C206="E",J206,IF(C206="D",K206,IF(C206="Schüler",L206,IF(C206="Jugend",M206,IF(C206="Jun.",N206,IF(C206="Sen.",O206,O206)))))))</f>
        <v>-89</v>
      </c>
      <c r="J206" s="71" t="str">
        <f>IF(P206="","",IF(P206&lt;25.01,"-25",IF(P206&lt;30.01,"-30",IF(P206&lt;35.01,"-35",IF(P206&lt;40.01,"-40",IF(P206&lt;45.01,"-45",IF(P206&lt;49.01,"-49",IF(P206&gt;49,"+49"))))))))</f>
        <v>+49</v>
      </c>
      <c r="K206" s="71" t="str">
        <f>IF(P206="","",IF(P206&lt;30.01,"-30",IF(P206&lt;35.01,"-35",IF(P206&lt;40.01,"-40",IF(P206&lt;45.01,"-45",IF(P206&lt;49.01,"-49",IF(P206&lt;55.01,"-55",IF(P206&gt;55,"+55"))))))))</f>
        <v>+55</v>
      </c>
      <c r="L206" s="71" t="str">
        <f>IF(P206="","",IF(P206&lt;35.01,"-35",IF(P206&lt;40.01,"-40",IF(P206&lt;45.01,"-45",IF(P206&lt;49.01,"-49",IF(P206&lt;55.01,"-55",IF(P206&lt;61.01,"-61",IF(P206&lt;67.01,"-67",IF(P206&lt;73.01,"-73",IF(P206&lt;81.01,"-81",IF(P206&gt;81.01,"+81")))))))))))</f>
        <v>+81</v>
      </c>
      <c r="M206" s="71" t="str">
        <f>IF(P206="","",IF(P206&lt;49.01,"-49",IF(P206&lt;55.01,"-55",IF(P206&lt;61.01,"-61",IF(P206&lt;67.01,"-67",IF(P206&lt;73.01,"-73",IF(P206&lt;81.01,"-81",IF(P206&lt;89.01,"-89",IF(P206&lt;96.01,"-96",IF(P206&lt;102.01,"-102",IF(P206&gt;102.01,"+102")))))))))))</f>
        <v>-89</v>
      </c>
      <c r="N206" s="71" t="str">
        <f>IF(P206="","",IF(P206&lt;55.01,"-55",IF(P206&lt;61.01,"-61",IF(P206&lt;67.01,"-67",IF(P206&lt;73.01,"-73",IF(P206&lt;81.01,"-81",IF(P206&lt;89.01,"-89",IF(P206&lt;96.01,"-96",IF(P206&lt;102.01,"-102",IF(P206&lt;109.01,"-109",IF(P206&gt;109.01,"+109")))))))))))</f>
        <v>-89</v>
      </c>
      <c r="O206" s="71" t="str">
        <f>IF(P206="","",IF(P206&lt;55.01,"-55",IF(P206&lt;61.01,"-61",IF(P206&lt;67.01,"-67",IF(P206&lt;73.01,"-73",IF(P206&lt;81.01,"-81",IF(P206&lt;89.01,"-89",IF(P206&lt;96.01,"-96",IF(P206&lt;102.01,"-102",IF(P206&lt;109.01,"-109",IF(P206&gt;109.01,"+109")))))))))))</f>
        <v>-89</v>
      </c>
      <c r="P206" s="57">
        <v>86.8</v>
      </c>
      <c r="Q206" s="58">
        <v>55</v>
      </c>
      <c r="R206" s="59">
        <v>65</v>
      </c>
      <c r="S206" s="59">
        <v>120</v>
      </c>
      <c r="T206" s="60">
        <v>44877</v>
      </c>
      <c r="U206" s="61" t="s">
        <v>187</v>
      </c>
    </row>
    <row r="207" spans="1:21" ht="14.25" customHeight="1" x14ac:dyDescent="0.3">
      <c r="A207" s="55" t="s">
        <v>77</v>
      </c>
      <c r="B207" s="55" t="s">
        <v>78</v>
      </c>
      <c r="C207" s="70" t="str">
        <f>IF(G207&lt;1,"",IF(F207&lt;10.1,"E",IF(F207&lt;12.1,"D",IF(F207&lt;15.1,"Schüler",IF(F207&lt;17.1,"Jugend",IF(F207&lt;20.1,"Jun.",IF(F207&lt;35.1,"Sen.","M")))))))</f>
        <v>M</v>
      </c>
      <c r="D207" s="70">
        <f>IF(C207="E",1,IF(C207="D",2,IF(C207="Schüler",3,(IF(C207="Jugend",4,IF(C207="Jun.",5,IF(C207="Sen.",6,IF(C207="M",7,""))))))))</f>
        <v>7</v>
      </c>
      <c r="E207" s="22" t="s">
        <v>20</v>
      </c>
      <c r="F207" s="22">
        <f>$F$3-G207</f>
        <v>38</v>
      </c>
      <c r="G207" s="56">
        <v>1984</v>
      </c>
      <c r="H207" s="55" t="s">
        <v>65</v>
      </c>
      <c r="I207" s="71" t="str">
        <f>IF(C207="","",IF(C207="E",J207,IF(C207="D",K207,IF(C207="Schüler",L207,IF(C207="Jugend",M207,IF(C207="Jun.",N207,IF(C207="Sen.",O207,O207)))))))</f>
        <v>-96</v>
      </c>
      <c r="J207" s="71" t="str">
        <f>IF(P207="","",IF(P207&lt;25.01,"-25",IF(P207&lt;30.01,"-30",IF(P207&lt;35.01,"-35",IF(P207&lt;40.01,"-40",IF(P207&lt;45.01,"-45",IF(P207&lt;49.01,"-49",IF(P207&gt;49,"+49"))))))))</f>
        <v>+49</v>
      </c>
      <c r="K207" s="71" t="str">
        <f>IF(P207="","",IF(P207&lt;30.01,"-30",IF(P207&lt;35.01,"-35",IF(P207&lt;40.01,"-40",IF(P207&lt;45.01,"-45",IF(P207&lt;49.01,"-49",IF(P207&lt;55.01,"-55",IF(P207&gt;55,"+55"))))))))</f>
        <v>+55</v>
      </c>
      <c r="L207" s="71" t="str">
        <f>IF(P207="","",IF(P207&lt;35.01,"-35",IF(P207&lt;40.01,"-40",IF(P207&lt;45.01,"-45",IF(P207&lt;49.01,"-49",IF(P207&lt;55.01,"-55",IF(P207&lt;61.01,"-61",IF(P207&lt;67.01,"-67",IF(P207&lt;73.01,"-73",IF(P207&lt;81.01,"-81",IF(P207&gt;81.01,"+81")))))))))))</f>
        <v>+81</v>
      </c>
      <c r="M207" s="71" t="str">
        <f>IF(P207="","",IF(P207&lt;49.01,"-49",IF(P207&lt;55.01,"-55",IF(P207&lt;61.01,"-61",IF(P207&lt;67.01,"-67",IF(P207&lt;73.01,"-73",IF(P207&lt;81.01,"-81",IF(P207&lt;89.01,"-89",IF(P207&lt;96.01,"-96",IF(P207&lt;102.01,"-102",IF(P207&gt;102.01,"+102")))))))))))</f>
        <v>-96</v>
      </c>
      <c r="N207" s="71" t="str">
        <f>IF(P207="","",IF(P207&lt;55.01,"-55",IF(P207&lt;61.01,"-61",IF(P207&lt;67.01,"-67",IF(P207&lt;73.01,"-73",IF(P207&lt;81.01,"-81",IF(P207&lt;89.01,"-89",IF(P207&lt;96.01,"-96",IF(P207&lt;102.01,"-102",IF(P207&lt;109.01,"-109",IF(P207&gt;109.01,"+109")))))))))))</f>
        <v>-96</v>
      </c>
      <c r="O207" s="71" t="str">
        <f>IF(P207="","",IF(P207&lt;55.01,"-55",IF(P207&lt;61.01,"-61",IF(P207&lt;67.01,"-67",IF(P207&lt;73.01,"-73",IF(P207&lt;81.01,"-81",IF(P207&lt;89.01,"-89",IF(P207&lt;96.01,"-96",IF(P207&lt;102.01,"-102",IF(P207&lt;109.01,"-109",IF(P207&gt;109.01,"+109")))))))))))</f>
        <v>-96</v>
      </c>
      <c r="P207" s="57">
        <v>94</v>
      </c>
      <c r="Q207" s="58">
        <v>131</v>
      </c>
      <c r="R207" s="59">
        <v>172</v>
      </c>
      <c r="S207" s="59">
        <v>291</v>
      </c>
      <c r="T207" s="60">
        <v>44274</v>
      </c>
      <c r="U207" s="61" t="s">
        <v>177</v>
      </c>
    </row>
    <row r="208" spans="1:21" ht="14.25" customHeight="1" x14ac:dyDescent="0.3">
      <c r="A208" s="55"/>
      <c r="B208" s="55"/>
      <c r="C208" s="70" t="str">
        <f t="shared" ref="C207:C209" si="9">IF(G208&lt;1,"",IF(F208&lt;10.1,"E",IF(F208&lt;12.1,"D",IF(F208&lt;15.1,"Schüler",IF(F208&lt;17.1,"Jugend",IF(F208&lt;20.1,"Jun.",IF(F208&lt;35.1,"Sen.","M")))))))</f>
        <v/>
      </c>
      <c r="D208" s="70" t="str">
        <f t="shared" ref="D207:D209" si="10">IF(C208="E",1,IF(C208="D",2,IF(C208="Schüler",3,(IF(C208="Jugend",4,IF(C208="Jun.",5,IF(C208="Sen.",6,IF(C208="M",7,""))))))))</f>
        <v/>
      </c>
      <c r="E208" s="22" t="s">
        <v>20</v>
      </c>
      <c r="F208" s="22">
        <f t="shared" ref="F207:F209" si="11">$F$3-G208</f>
        <v>2022</v>
      </c>
      <c r="G208" s="56"/>
      <c r="H208" s="55"/>
      <c r="I208" s="71" t="str">
        <f t="shared" ref="I207:I209" si="12">IF(C208="","",IF(C208="E",J208,IF(C208="D",K208,IF(C208="Schüler",L208,IF(C208="Jugend",M208,IF(C208="Jun.",N208,IF(C208="Sen.",O208,O208)))))))</f>
        <v/>
      </c>
      <c r="J208" s="71" t="str">
        <f t="shared" ref="J207:J209" si="13">IF(P208="","",IF(P208&lt;25.01,"-25",IF(P208&lt;30.01,"-30",IF(P208&lt;35.01,"-35",IF(P208&lt;40.01,"-40",IF(P208&lt;45.01,"-45",IF(P208&lt;49.01,"-49",IF(P208&gt;49,"+49"))))))))</f>
        <v/>
      </c>
      <c r="K208" s="71" t="str">
        <f t="shared" ref="K207:K209" si="14">IF(P208="","",IF(P208&lt;30.01,"-30",IF(P208&lt;35.01,"-35",IF(P208&lt;40.01,"-40",IF(P208&lt;45.01,"-45",IF(P208&lt;49.01,"-49",IF(P208&lt;55.01,"-55",IF(P208&gt;55,"+55"))))))))</f>
        <v/>
      </c>
      <c r="L208" s="71" t="str">
        <f t="shared" ref="L207:L209" si="15">IF(P208="","",IF(P208&lt;35.01,"-35",IF(P208&lt;40.01,"-40",IF(P208&lt;45.01,"-45",IF(P208&lt;49.01,"-49",IF(P208&lt;55.01,"-55",IF(P208&lt;61.01,"-61",IF(P208&lt;67.01,"-67",IF(P208&lt;73.01,"-73",IF(P208&lt;81.01,"-81",IF(P208&gt;81.01,"+81")))))))))))</f>
        <v/>
      </c>
      <c r="M208" s="71" t="str">
        <f t="shared" ref="M207:M209" si="16">IF(P208="","",IF(P208&lt;49.01,"-49",IF(P208&lt;55.01,"-55",IF(P208&lt;61.01,"-61",IF(P208&lt;67.01,"-67",IF(P208&lt;73.01,"-73",IF(P208&lt;81.01,"-81",IF(P208&lt;89.01,"-89",IF(P208&lt;96.01,"-96",IF(P208&lt;102.01,"-102",IF(P208&gt;102.01,"+102")))))))))))</f>
        <v/>
      </c>
      <c r="N208" s="71" t="str">
        <f t="shared" ref="N207:N209" si="17">IF(P208="","",IF(P208&lt;55.01,"-55",IF(P208&lt;61.01,"-61",IF(P208&lt;67.01,"-67",IF(P208&lt;73.01,"-73",IF(P208&lt;81.01,"-81",IF(P208&lt;89.01,"-89",IF(P208&lt;96.01,"-96",IF(P208&lt;102.01,"-102",IF(P208&lt;109.01,"-109",IF(P208&gt;109.01,"+109")))))))))))</f>
        <v/>
      </c>
      <c r="O208" s="71" t="str">
        <f t="shared" ref="O207:O209" si="18">IF(P208="","",IF(P208&lt;55.01,"-55",IF(P208&lt;61.01,"-61",IF(P208&lt;67.01,"-67",IF(P208&lt;73.01,"-73",IF(P208&lt;81.01,"-81",IF(P208&lt;89.01,"-89",IF(P208&lt;96.01,"-96",IF(P208&lt;102.01,"-102",IF(P208&lt;109.01,"-109",IF(P208&gt;109.01,"+109")))))))))))</f>
        <v/>
      </c>
      <c r="P208" s="57"/>
      <c r="Q208" s="58"/>
      <c r="R208" s="59"/>
      <c r="S208" s="59"/>
      <c r="T208" s="60"/>
      <c r="U208" s="61"/>
    </row>
    <row r="209" spans="1:21" ht="14.25" customHeight="1" x14ac:dyDescent="0.3">
      <c r="A209" s="55"/>
      <c r="B209" s="55"/>
      <c r="C209" s="70" t="str">
        <f t="shared" si="9"/>
        <v/>
      </c>
      <c r="D209" s="70" t="str">
        <f t="shared" si="10"/>
        <v/>
      </c>
      <c r="E209" s="22" t="s">
        <v>20</v>
      </c>
      <c r="F209" s="22">
        <f t="shared" si="11"/>
        <v>2022</v>
      </c>
      <c r="G209" s="56"/>
      <c r="H209" s="55"/>
      <c r="I209" s="71" t="str">
        <f t="shared" si="12"/>
        <v/>
      </c>
      <c r="J209" s="71" t="str">
        <f t="shared" si="13"/>
        <v/>
      </c>
      <c r="K209" s="71" t="str">
        <f t="shared" si="14"/>
        <v/>
      </c>
      <c r="L209" s="71" t="str">
        <f t="shared" si="15"/>
        <v/>
      </c>
      <c r="M209" s="71" t="str">
        <f t="shared" si="16"/>
        <v/>
      </c>
      <c r="N209" s="71" t="str">
        <f t="shared" si="17"/>
        <v/>
      </c>
      <c r="O209" s="71" t="str">
        <f t="shared" si="18"/>
        <v/>
      </c>
      <c r="P209" s="57"/>
      <c r="Q209" s="58"/>
      <c r="R209" s="59"/>
      <c r="S209" s="59"/>
      <c r="T209" s="60"/>
      <c r="U209" s="61"/>
    </row>
    <row r="210" spans="1:21" ht="14.25" customHeight="1" x14ac:dyDescent="0.3">
      <c r="A210" s="55"/>
      <c r="B210" s="55"/>
      <c r="C210" s="70" t="str">
        <f t="shared" ref="C210" si="19">IF(G210&lt;1,"",IF(F210&lt;10.1,"E",IF(F210&lt;12.1,"D",IF(F210&lt;15.1,"Schüler",IF(F210&lt;17.1,"Jugend",IF(F210&lt;19.1,"Jun.",IF(F210&lt;35.1,"Sen.","M")))))))</f>
        <v/>
      </c>
      <c r="D210" s="70" t="str">
        <f t="shared" ref="D186:D220" si="20">IF(C210="E",1,IF(C210="D",2,IF(C210="Schüler",3,(IF(C210="Jugend",4,IF(C210="Jun.",5,IF(C210="Sen.",6,IF(C210="M",7,""))))))))</f>
        <v/>
      </c>
      <c r="E210" s="22" t="s">
        <v>20</v>
      </c>
      <c r="F210" s="22">
        <f t="shared" ref="F210" si="21">$F$3-G210</f>
        <v>2022</v>
      </c>
      <c r="G210" s="56"/>
      <c r="H210" s="55"/>
      <c r="I210" s="71" t="str">
        <f t="shared" ref="I210" si="22">IF(C210="","",IF(C210="E",J210,IF(C210="D",K210,IF(C210="Schüler",L210,IF(C210="Jugend",M210,IF(C210="Jun.",N210,IF(C210="Sen.",O210,O210)))))))</f>
        <v/>
      </c>
      <c r="J210" s="71" t="str">
        <f t="shared" ref="J201:J210" si="23">IF(P210="","",IF(P210&lt;25.01,"-25",IF(P210&lt;30.01,"-30",IF(P210&lt;35.01,"-35",IF(P210&lt;40.01,"-40",IF(P210&lt;45.01,"-45",IF(P210&lt;49.01,"-49",IF(P210&gt;49,"+49"))))))))</f>
        <v/>
      </c>
      <c r="K210" s="71" t="str">
        <f t="shared" ref="K201:K210" si="24">IF(P210="","",IF(P210&lt;30.01,"-30",IF(P210&lt;35.01,"-35",IF(P210&lt;40.01,"-40",IF(P210&lt;45.01,"-45",IF(P210&lt;49.01,"-49",IF(P210&lt;55.01,"-55",IF(P210&gt;55,"+55"))))))))</f>
        <v/>
      </c>
      <c r="L210" s="71" t="str">
        <f t="shared" ref="L201:L210" si="25">IF(P210="","",IF(P210&lt;35.01,"-35",IF(P210&lt;40.01,"-40",IF(P210&lt;45.01,"-45",IF(P210&lt;49.01,"-49",IF(P210&lt;55.01,"-55",IF(P210&lt;61.01,"-61",IF(P210&lt;67.01,"-67",IF(P210&lt;73.01,"-73",IF(P210&lt;81.01,"-81",IF(P210&gt;81.01,"+81")))))))))))</f>
        <v/>
      </c>
      <c r="M210" s="71" t="str">
        <f t="shared" ref="M201:M210" si="26">IF(P210="","",IF(P210&lt;49.01,"-49",IF(P210&lt;55.01,"-55",IF(P210&lt;61.01,"-61",IF(P210&lt;67.01,"-67",IF(P210&lt;73.01,"-73",IF(P210&lt;81.01,"-81",IF(P210&lt;89.01,"-89",IF(P210&lt;96.01,"-96",IF(P210&lt;102.01,"-102",IF(P210&gt;102.01,"+102")))))))))))</f>
        <v/>
      </c>
      <c r="N210" s="71" t="str">
        <f t="shared" ref="N201:N210" si="27">IF(P210="","",IF(P210&lt;55.01,"-55",IF(P210&lt;61.01,"-61",IF(P210&lt;67.01,"-67",IF(P210&lt;73.01,"-73",IF(P210&lt;81.01,"-81",IF(P210&lt;89.01,"-89",IF(P210&lt;96.01,"-96",IF(P210&lt;102.01,"-102",IF(P210&lt;109.01,"-109",IF(P210&gt;109.01,"+109")))))))))))</f>
        <v/>
      </c>
      <c r="O210" s="71" t="str">
        <f t="shared" ref="O201:O210" si="28">IF(P210="","",IF(P210&lt;55.01,"-55",IF(P210&lt;61.01,"-61",IF(P210&lt;67.01,"-67",IF(P210&lt;73.01,"-73",IF(P210&lt;81.01,"-81",IF(P210&lt;89.01,"-89",IF(P210&lt;96.01,"-96",IF(P210&lt;102.01,"-102",IF(P210&lt;109.01,"-109",IF(P210&gt;109.01,"+109")))))))))))</f>
        <v/>
      </c>
      <c r="P210" s="57"/>
      <c r="Q210" s="58"/>
      <c r="R210" s="59"/>
      <c r="S210" s="59"/>
      <c r="T210" s="60"/>
      <c r="U210" s="61"/>
    </row>
    <row r="211" spans="1:21" s="32" customFormat="1" x14ac:dyDescent="0.3">
      <c r="A211" s="24"/>
      <c r="B211" s="24"/>
      <c r="C211" s="25"/>
      <c r="D211" s="25"/>
      <c r="E211" s="26"/>
      <c r="F211" s="26"/>
      <c r="G211" s="26"/>
      <c r="H211" s="24"/>
      <c r="I211" s="54"/>
      <c r="J211" s="54"/>
      <c r="K211" s="54"/>
      <c r="L211" s="54"/>
      <c r="M211" s="54"/>
      <c r="N211" s="54"/>
      <c r="O211" s="54"/>
      <c r="P211" s="28"/>
      <c r="Q211" s="29"/>
      <c r="R211" s="30"/>
      <c r="S211" s="30"/>
      <c r="T211" s="31"/>
      <c r="U211" s="24"/>
    </row>
    <row r="212" spans="1:21" s="32" customFormat="1" x14ac:dyDescent="0.3">
      <c r="A212" s="24"/>
      <c r="B212" s="24"/>
      <c r="C212" s="25"/>
      <c r="D212" s="25"/>
      <c r="E212" s="26"/>
      <c r="F212" s="26"/>
      <c r="G212" s="26"/>
      <c r="H212" s="30"/>
      <c r="I212" s="27"/>
      <c r="J212" s="27"/>
      <c r="K212" s="27"/>
      <c r="L212" s="27"/>
      <c r="M212" s="27"/>
      <c r="N212" s="27"/>
      <c r="O212" s="27"/>
      <c r="P212" s="28"/>
      <c r="Q212" s="29"/>
      <c r="R212" s="30"/>
      <c r="S212" s="30"/>
      <c r="T212" s="31"/>
      <c r="U212" s="24"/>
    </row>
    <row r="213" spans="1:21" s="32" customFormat="1" x14ac:dyDescent="0.3">
      <c r="A213" s="24"/>
      <c r="B213" s="24"/>
      <c r="C213" s="25"/>
      <c r="D213" s="25"/>
      <c r="E213" s="26"/>
      <c r="F213" s="26"/>
      <c r="G213" s="26"/>
      <c r="H213" s="24"/>
      <c r="I213" s="27"/>
      <c r="J213" s="27"/>
      <c r="K213" s="27"/>
      <c r="L213" s="27"/>
      <c r="M213" s="27"/>
      <c r="N213" s="27"/>
      <c r="O213" s="27"/>
      <c r="P213" s="28"/>
      <c r="Q213" s="29"/>
      <c r="R213" s="30"/>
      <c r="S213" s="30"/>
      <c r="T213" s="31"/>
      <c r="U213" s="24"/>
    </row>
    <row r="214" spans="1:21" s="32" customFormat="1" x14ac:dyDescent="0.3">
      <c r="A214" s="24"/>
      <c r="B214" s="24"/>
      <c r="C214" s="25"/>
      <c r="D214" s="25"/>
      <c r="E214" s="26"/>
      <c r="F214" s="26"/>
      <c r="G214" s="26"/>
      <c r="H214" s="24"/>
      <c r="I214" s="27"/>
      <c r="J214" s="27"/>
      <c r="K214" s="27"/>
      <c r="L214" s="27"/>
      <c r="M214" s="27"/>
      <c r="N214" s="27"/>
      <c r="O214" s="27"/>
      <c r="P214" s="28"/>
      <c r="Q214" s="29"/>
      <c r="R214" s="30"/>
      <c r="S214" s="30"/>
      <c r="T214" s="31"/>
      <c r="U214" s="24"/>
    </row>
    <row r="215" spans="1:21" s="32" customFormat="1" x14ac:dyDescent="0.3">
      <c r="A215" s="24"/>
      <c r="B215" s="24"/>
      <c r="C215" s="25"/>
      <c r="D215" s="25"/>
      <c r="E215" s="26"/>
      <c r="F215" s="26"/>
      <c r="G215" s="26"/>
      <c r="H215" s="24"/>
      <c r="I215" s="27"/>
      <c r="J215" s="27"/>
      <c r="K215" s="27"/>
      <c r="L215" s="27"/>
      <c r="M215" s="27"/>
      <c r="N215" s="27"/>
      <c r="O215" s="27"/>
      <c r="P215" s="28"/>
      <c r="Q215" s="29"/>
      <c r="R215" s="30"/>
      <c r="S215" s="30"/>
      <c r="T215" s="31"/>
      <c r="U215" s="24"/>
    </row>
    <row r="216" spans="1:21" s="32" customFormat="1" x14ac:dyDescent="0.3">
      <c r="A216" s="24"/>
      <c r="B216" s="24"/>
      <c r="C216" s="25"/>
      <c r="D216" s="25"/>
      <c r="E216" s="26"/>
      <c r="F216" s="26"/>
      <c r="G216" s="26"/>
      <c r="H216" s="24"/>
      <c r="I216" s="27"/>
      <c r="J216" s="27"/>
      <c r="K216" s="27"/>
      <c r="L216" s="27"/>
      <c r="M216" s="27"/>
      <c r="N216" s="27"/>
      <c r="O216" s="27"/>
      <c r="P216" s="28"/>
      <c r="Q216" s="29"/>
      <c r="R216" s="30"/>
      <c r="S216" s="30"/>
      <c r="T216" s="31"/>
      <c r="U216" s="24"/>
    </row>
    <row r="217" spans="1:21" s="32" customFormat="1" x14ac:dyDescent="0.3">
      <c r="A217" s="24"/>
      <c r="B217" s="24"/>
      <c r="C217" s="25"/>
      <c r="D217" s="25"/>
      <c r="E217" s="26"/>
      <c r="F217" s="26"/>
      <c r="G217" s="26"/>
      <c r="H217" s="24"/>
      <c r="I217" s="27"/>
      <c r="J217" s="27"/>
      <c r="K217" s="27"/>
      <c r="L217" s="27"/>
      <c r="M217" s="27"/>
      <c r="N217" s="27"/>
      <c r="O217" s="27"/>
      <c r="P217" s="28"/>
      <c r="Q217" s="29"/>
      <c r="R217" s="30"/>
      <c r="S217" s="30"/>
      <c r="T217" s="31"/>
      <c r="U217" s="24"/>
    </row>
    <row r="218" spans="1:21" s="32" customFormat="1" x14ac:dyDescent="0.3">
      <c r="A218" s="24"/>
      <c r="B218" s="24"/>
      <c r="C218" s="25"/>
      <c r="D218" s="25"/>
      <c r="E218" s="26"/>
      <c r="F218" s="26"/>
      <c r="G218" s="26"/>
      <c r="H218" s="24"/>
      <c r="I218" s="27"/>
      <c r="J218" s="27"/>
      <c r="K218" s="27"/>
      <c r="L218" s="27"/>
      <c r="M218" s="27"/>
      <c r="N218" s="27"/>
      <c r="O218" s="27"/>
      <c r="P218" s="28"/>
      <c r="Q218" s="29"/>
      <c r="R218" s="30"/>
      <c r="S218" s="30"/>
      <c r="T218" s="31"/>
      <c r="U218" s="24"/>
    </row>
    <row r="219" spans="1:21" s="32" customFormat="1" x14ac:dyDescent="0.3">
      <c r="A219" s="24"/>
      <c r="B219" s="24"/>
      <c r="C219" s="25"/>
      <c r="D219" s="25"/>
      <c r="E219" s="26"/>
      <c r="F219" s="26"/>
      <c r="G219" s="26"/>
      <c r="H219" s="24"/>
      <c r="I219" s="27"/>
      <c r="J219" s="27"/>
      <c r="K219" s="27"/>
      <c r="L219" s="27"/>
      <c r="M219" s="27"/>
      <c r="N219" s="27"/>
      <c r="O219" s="27"/>
      <c r="P219" s="28"/>
      <c r="Q219" s="29"/>
      <c r="R219" s="30"/>
      <c r="S219" s="30"/>
      <c r="T219" s="31"/>
      <c r="U219" s="24"/>
    </row>
    <row r="220" spans="1:21" s="32" customFormat="1" x14ac:dyDescent="0.3">
      <c r="A220" s="24"/>
      <c r="B220" s="24"/>
      <c r="C220" s="25"/>
      <c r="D220" s="25"/>
      <c r="E220" s="26"/>
      <c r="F220" s="26"/>
      <c r="G220" s="26"/>
      <c r="H220" s="24"/>
      <c r="I220" s="27"/>
      <c r="J220" s="27"/>
      <c r="K220" s="27"/>
      <c r="L220" s="27"/>
      <c r="M220" s="27"/>
      <c r="N220" s="27"/>
      <c r="O220" s="27"/>
      <c r="P220" s="28"/>
      <c r="Q220" s="29"/>
      <c r="R220" s="30"/>
      <c r="S220" s="30"/>
      <c r="T220" s="31"/>
      <c r="U220" s="24"/>
    </row>
    <row r="221" spans="1:21" s="32" customFormat="1" x14ac:dyDescent="0.3">
      <c r="A221" s="24"/>
      <c r="B221" s="24"/>
      <c r="C221" s="25"/>
      <c r="D221" s="25"/>
      <c r="E221" s="26"/>
      <c r="F221" s="26"/>
      <c r="G221" s="26"/>
      <c r="H221" s="24"/>
      <c r="I221" s="27"/>
      <c r="J221" s="27"/>
      <c r="K221" s="27"/>
      <c r="L221" s="27"/>
      <c r="M221" s="27"/>
      <c r="N221" s="27"/>
      <c r="O221" s="27"/>
      <c r="P221" s="28"/>
      <c r="Q221" s="29"/>
      <c r="R221" s="30"/>
      <c r="S221" s="30"/>
      <c r="T221" s="31"/>
      <c r="U221" s="24"/>
    </row>
    <row r="222" spans="1:21" s="32" customFormat="1" x14ac:dyDescent="0.3">
      <c r="A222" s="24"/>
      <c r="B222" s="24"/>
      <c r="C222" s="25"/>
      <c r="D222" s="25"/>
      <c r="E222" s="26"/>
      <c r="F222" s="26"/>
      <c r="G222" s="26"/>
      <c r="H222" s="24"/>
      <c r="I222" s="27"/>
      <c r="J222" s="27"/>
      <c r="K222" s="27"/>
      <c r="L222" s="27"/>
      <c r="M222" s="27"/>
      <c r="N222" s="27"/>
      <c r="O222" s="27"/>
      <c r="P222" s="28"/>
      <c r="Q222" s="29"/>
      <c r="R222" s="30"/>
      <c r="S222" s="30"/>
      <c r="T222" s="31"/>
      <c r="U222" s="24"/>
    </row>
    <row r="223" spans="1:21" s="32" customFormat="1" x14ac:dyDescent="0.3">
      <c r="A223" s="24"/>
      <c r="B223" s="24"/>
      <c r="C223" s="25"/>
      <c r="D223" s="25"/>
      <c r="E223" s="26"/>
      <c r="F223" s="26"/>
      <c r="G223" s="26"/>
      <c r="H223" s="24"/>
      <c r="I223" s="27"/>
      <c r="J223" s="27"/>
      <c r="K223" s="27"/>
      <c r="L223" s="27"/>
      <c r="M223" s="27"/>
      <c r="N223" s="27"/>
      <c r="O223" s="27"/>
      <c r="P223" s="28"/>
      <c r="Q223" s="29"/>
      <c r="R223" s="30"/>
      <c r="S223" s="30"/>
      <c r="T223" s="31"/>
      <c r="U223" s="24"/>
    </row>
    <row r="224" spans="1:21" s="32" customFormat="1" x14ac:dyDescent="0.3">
      <c r="A224" s="24"/>
      <c r="B224" s="24"/>
      <c r="C224" s="25"/>
      <c r="D224" s="25"/>
      <c r="E224" s="26"/>
      <c r="F224" s="26"/>
      <c r="G224" s="26"/>
      <c r="H224" s="24"/>
      <c r="I224" s="27"/>
      <c r="J224" s="27"/>
      <c r="K224" s="27"/>
      <c r="L224" s="27"/>
      <c r="M224" s="27"/>
      <c r="N224" s="27"/>
      <c r="O224" s="27"/>
      <c r="P224" s="28"/>
      <c r="Q224" s="29"/>
      <c r="R224" s="30"/>
      <c r="S224" s="30"/>
      <c r="T224" s="31"/>
      <c r="U224" s="24"/>
    </row>
    <row r="225" spans="1:21" s="32" customFormat="1" x14ac:dyDescent="0.3">
      <c r="A225" s="24"/>
      <c r="B225" s="24"/>
      <c r="C225" s="25"/>
      <c r="D225" s="25"/>
      <c r="E225" s="26"/>
      <c r="F225" s="26"/>
      <c r="G225" s="26"/>
      <c r="H225" s="24"/>
      <c r="I225" s="27"/>
      <c r="J225" s="27"/>
      <c r="K225" s="27"/>
      <c r="L225" s="27"/>
      <c r="M225" s="27"/>
      <c r="N225" s="27"/>
      <c r="O225" s="27"/>
      <c r="P225" s="28"/>
      <c r="Q225" s="29"/>
      <c r="R225" s="30"/>
      <c r="S225" s="30"/>
      <c r="T225" s="31"/>
      <c r="U225" s="24"/>
    </row>
    <row r="226" spans="1:21" s="32" customFormat="1" x14ac:dyDescent="0.3">
      <c r="A226" s="24"/>
      <c r="B226" s="24"/>
      <c r="C226" s="25"/>
      <c r="D226" s="25"/>
      <c r="E226" s="26"/>
      <c r="F226" s="26"/>
      <c r="G226" s="26"/>
      <c r="H226" s="24"/>
      <c r="I226" s="27"/>
      <c r="J226" s="27"/>
      <c r="K226" s="27"/>
      <c r="L226" s="27"/>
      <c r="M226" s="27"/>
      <c r="N226" s="27"/>
      <c r="O226" s="27"/>
      <c r="P226" s="28"/>
      <c r="Q226" s="29"/>
      <c r="R226" s="30"/>
      <c r="S226" s="30"/>
      <c r="T226" s="31"/>
      <c r="U226" s="24"/>
    </row>
    <row r="227" spans="1:21" s="32" customFormat="1" x14ac:dyDescent="0.3">
      <c r="A227" s="24"/>
      <c r="B227" s="24"/>
      <c r="C227" s="25"/>
      <c r="D227" s="25"/>
      <c r="E227" s="26"/>
      <c r="F227" s="26"/>
      <c r="G227" s="26"/>
      <c r="H227" s="24"/>
      <c r="I227" s="27"/>
      <c r="J227" s="27"/>
      <c r="K227" s="27"/>
      <c r="L227" s="27"/>
      <c r="M227" s="27"/>
      <c r="N227" s="27"/>
      <c r="O227" s="27"/>
      <c r="P227" s="28"/>
      <c r="Q227" s="29"/>
      <c r="R227" s="30"/>
      <c r="S227" s="30"/>
      <c r="T227" s="31"/>
      <c r="U227" s="24"/>
    </row>
    <row r="228" spans="1:21" s="32" customFormat="1" x14ac:dyDescent="0.3">
      <c r="A228" s="24"/>
      <c r="B228" s="24"/>
      <c r="C228" s="25"/>
      <c r="D228" s="25"/>
      <c r="E228" s="26"/>
      <c r="F228" s="26"/>
      <c r="G228" s="26"/>
      <c r="H228" s="24"/>
      <c r="I228" s="27"/>
      <c r="J228" s="27"/>
      <c r="K228" s="27"/>
      <c r="L228" s="27"/>
      <c r="M228" s="27"/>
      <c r="N228" s="27"/>
      <c r="O228" s="27"/>
      <c r="P228" s="28"/>
      <c r="Q228" s="29"/>
      <c r="R228" s="30"/>
      <c r="S228" s="30"/>
      <c r="T228" s="31"/>
      <c r="U228" s="24"/>
    </row>
    <row r="229" spans="1:21" s="32" customFormat="1" x14ac:dyDescent="0.3">
      <c r="A229" s="24"/>
      <c r="B229" s="24"/>
      <c r="C229" s="25"/>
      <c r="D229" s="25"/>
      <c r="E229" s="26"/>
      <c r="F229" s="26"/>
      <c r="G229" s="26"/>
      <c r="H229" s="24"/>
      <c r="I229" s="27"/>
      <c r="J229" s="27"/>
      <c r="K229" s="27"/>
      <c r="L229" s="27"/>
      <c r="M229" s="27"/>
      <c r="N229" s="27"/>
      <c r="O229" s="27"/>
      <c r="P229" s="28"/>
      <c r="Q229" s="29"/>
      <c r="R229" s="30"/>
      <c r="S229" s="30"/>
      <c r="T229" s="31"/>
      <c r="U229" s="24"/>
    </row>
    <row r="235" spans="1:21" x14ac:dyDescent="0.3">
      <c r="A235" s="24"/>
      <c r="B235" s="24"/>
      <c r="C235" s="25"/>
      <c r="D235" s="25"/>
      <c r="E235" s="26"/>
      <c r="F235" s="26"/>
      <c r="G235" s="26"/>
      <c r="H235" s="24"/>
      <c r="I235" s="27"/>
      <c r="J235" s="27"/>
      <c r="K235" s="27"/>
      <c r="L235" s="27"/>
      <c r="M235" s="27"/>
      <c r="N235" s="27"/>
      <c r="O235" s="27"/>
      <c r="P235" s="28"/>
      <c r="Q235" s="29"/>
      <c r="R235" s="30"/>
      <c r="S235" s="30"/>
      <c r="T235" s="31"/>
      <c r="U235" s="24"/>
    </row>
  </sheetData>
  <sheetProtection insertRows="0"/>
  <autoFilter ref="A5:U210" xr:uid="{E3D10360-B330-4E14-849E-551942F876BA}">
    <filterColumn colId="16" showButton="0"/>
    <filterColumn colId="17" showButton="0"/>
    <filterColumn colId="19" showButton="0"/>
  </autoFilter>
  <sortState ref="A90:U207">
    <sortCondition ref="D90:D207"/>
    <sortCondition descending="1" ref="I90:I207"/>
    <sortCondition descending="1" ref="S90:S207"/>
  </sortState>
  <mergeCells count="11">
    <mergeCell ref="T5:U5"/>
    <mergeCell ref="A7:U7"/>
    <mergeCell ref="A89:U89"/>
    <mergeCell ref="A1:S1"/>
    <mergeCell ref="P3:Q3"/>
    <mergeCell ref="A5:A6"/>
    <mergeCell ref="B5:B6"/>
    <mergeCell ref="C5:C6"/>
    <mergeCell ref="H5:H6"/>
    <mergeCell ref="I5:I6"/>
    <mergeCell ref="Q5:S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D23" sqref="D23"/>
    </sheetView>
  </sheetViews>
  <sheetFormatPr baseColWidth="10" defaultRowHeight="14.4" x14ac:dyDescent="0.3"/>
  <cols>
    <col min="2" max="2" width="11.44140625" style="46"/>
    <col min="3" max="3" width="8.44140625" style="46" customWidth="1"/>
    <col min="4" max="4" width="11.44140625" style="46"/>
  </cols>
  <sheetData>
    <row r="1" spans="1:4" s="44" customFormat="1" ht="18" x14ac:dyDescent="0.35">
      <c r="A1" s="41" t="s">
        <v>21</v>
      </c>
      <c r="B1" s="42">
        <v>2021</v>
      </c>
      <c r="C1" s="43"/>
      <c r="D1" s="43"/>
    </row>
    <row r="2" spans="1:4" x14ac:dyDescent="0.3">
      <c r="A2" s="45" t="s">
        <v>22</v>
      </c>
      <c r="C2" s="46" t="s">
        <v>23</v>
      </c>
      <c r="D2" s="47">
        <f>B1-10</f>
        <v>2011</v>
      </c>
    </row>
    <row r="3" spans="1:4" x14ac:dyDescent="0.3">
      <c r="A3" s="48"/>
      <c r="D3" s="47"/>
    </row>
    <row r="4" spans="1:4" x14ac:dyDescent="0.3">
      <c r="A4" t="s">
        <v>24</v>
      </c>
      <c r="B4" s="47">
        <f>B1-11</f>
        <v>2010</v>
      </c>
      <c r="C4" s="46" t="s">
        <v>23</v>
      </c>
      <c r="D4" s="47">
        <f>B1-12</f>
        <v>2009</v>
      </c>
    </row>
    <row r="5" spans="1:4" x14ac:dyDescent="0.3">
      <c r="B5" s="47"/>
      <c r="D5" s="47"/>
    </row>
    <row r="6" spans="1:4" x14ac:dyDescent="0.3">
      <c r="A6" t="s">
        <v>25</v>
      </c>
      <c r="B6" s="47">
        <f>B1-13</f>
        <v>2008</v>
      </c>
      <c r="C6" s="46" t="s">
        <v>23</v>
      </c>
      <c r="D6" s="47">
        <f>B1-15</f>
        <v>2006</v>
      </c>
    </row>
    <row r="7" spans="1:4" x14ac:dyDescent="0.3">
      <c r="B7" s="47"/>
      <c r="D7" s="47"/>
    </row>
    <row r="8" spans="1:4" x14ac:dyDescent="0.3">
      <c r="A8" t="s">
        <v>26</v>
      </c>
      <c r="B8" s="47">
        <f>B1-16</f>
        <v>2005</v>
      </c>
      <c r="C8" s="46" t="s">
        <v>23</v>
      </c>
      <c r="D8" s="47">
        <f>B1-17</f>
        <v>2004</v>
      </c>
    </row>
    <row r="9" spans="1:4" x14ac:dyDescent="0.3">
      <c r="B9" s="47"/>
      <c r="D9" s="47"/>
    </row>
    <row r="10" spans="1:4" x14ac:dyDescent="0.3">
      <c r="A10" t="s">
        <v>27</v>
      </c>
      <c r="B10" s="47">
        <f>B1-18</f>
        <v>2003</v>
      </c>
      <c r="C10" s="46" t="s">
        <v>23</v>
      </c>
      <c r="D10" s="47">
        <f>B1-20</f>
        <v>2001</v>
      </c>
    </row>
    <row r="11" spans="1:4" x14ac:dyDescent="0.3">
      <c r="B11" s="47"/>
      <c r="D11" s="47"/>
    </row>
    <row r="12" spans="1:4" x14ac:dyDescent="0.3">
      <c r="A12" t="s">
        <v>28</v>
      </c>
      <c r="B12" s="47">
        <f>B1-21</f>
        <v>2000</v>
      </c>
      <c r="C12" s="46" t="s">
        <v>23</v>
      </c>
      <c r="D12" s="47">
        <f>B1-34</f>
        <v>1987</v>
      </c>
    </row>
    <row r="13" spans="1:4" x14ac:dyDescent="0.3">
      <c r="B13" s="47"/>
      <c r="D13" s="47"/>
    </row>
    <row r="14" spans="1:4" x14ac:dyDescent="0.3">
      <c r="A14" t="s">
        <v>30</v>
      </c>
      <c r="B14" s="47">
        <f>B1-35</f>
        <v>1986</v>
      </c>
      <c r="C14" s="46" t="s">
        <v>23</v>
      </c>
      <c r="D14" s="47">
        <f>B1-39</f>
        <v>1982</v>
      </c>
    </row>
    <row r="15" spans="1:4" x14ac:dyDescent="0.3">
      <c r="A15" t="s">
        <v>31</v>
      </c>
      <c r="B15" s="47">
        <f>B1-40</f>
        <v>1981</v>
      </c>
      <c r="C15" s="46" t="s">
        <v>23</v>
      </c>
      <c r="D15" s="47">
        <f>B1-44</f>
        <v>1977</v>
      </c>
    </row>
    <row r="16" spans="1:4" x14ac:dyDescent="0.3">
      <c r="A16" t="s">
        <v>32</v>
      </c>
      <c r="B16" s="47">
        <f>B1-45</f>
        <v>1976</v>
      </c>
      <c r="C16" s="46" t="s">
        <v>23</v>
      </c>
      <c r="D16" s="47">
        <f>B1-49</f>
        <v>1972</v>
      </c>
    </row>
    <row r="17" spans="1:4" x14ac:dyDescent="0.3">
      <c r="A17" t="s">
        <v>33</v>
      </c>
      <c r="B17" s="47">
        <f>B1-50</f>
        <v>1971</v>
      </c>
      <c r="C17" s="46" t="s">
        <v>23</v>
      </c>
      <c r="D17" s="47">
        <f>B1-54</f>
        <v>1967</v>
      </c>
    </row>
    <row r="18" spans="1:4" x14ac:dyDescent="0.3">
      <c r="A18" t="s">
        <v>34</v>
      </c>
      <c r="B18" s="47">
        <f>B1-55</f>
        <v>1966</v>
      </c>
      <c r="C18" s="46" t="s">
        <v>23</v>
      </c>
      <c r="D18" s="47">
        <f>B1-59</f>
        <v>1962</v>
      </c>
    </row>
    <row r="19" spans="1:4" x14ac:dyDescent="0.3">
      <c r="A19" t="s">
        <v>35</v>
      </c>
      <c r="B19" s="47">
        <f>B1-60</f>
        <v>1961</v>
      </c>
      <c r="C19" s="46" t="s">
        <v>23</v>
      </c>
      <c r="D19" s="47">
        <f>B1-64</f>
        <v>1957</v>
      </c>
    </row>
    <row r="20" spans="1:4" x14ac:dyDescent="0.3">
      <c r="A20" t="s">
        <v>36</v>
      </c>
      <c r="B20" s="47">
        <f>B1-65</f>
        <v>1956</v>
      </c>
      <c r="C20" s="46" t="s">
        <v>23</v>
      </c>
      <c r="D20" s="47">
        <f>B1-69</f>
        <v>1952</v>
      </c>
    </row>
    <row r="21" spans="1:4" x14ac:dyDescent="0.3">
      <c r="A21" t="s">
        <v>37</v>
      </c>
      <c r="B21" s="47">
        <f>B1-70</f>
        <v>1951</v>
      </c>
      <c r="C21" s="46" t="s">
        <v>23</v>
      </c>
      <c r="D21" s="47">
        <f>B1-74</f>
        <v>1947</v>
      </c>
    </row>
    <row r="22" spans="1:4" x14ac:dyDescent="0.3">
      <c r="A22" t="s">
        <v>38</v>
      </c>
      <c r="B22" s="47">
        <f>B1-75</f>
        <v>1946</v>
      </c>
      <c r="C22" s="46" t="s">
        <v>23</v>
      </c>
      <c r="D22" s="47">
        <f>B1-79</f>
        <v>1942</v>
      </c>
    </row>
    <row r="23" spans="1:4" x14ac:dyDescent="0.3">
      <c r="A23" t="s">
        <v>39</v>
      </c>
      <c r="B23" s="47">
        <f>B1-80</f>
        <v>1941</v>
      </c>
      <c r="C23" s="49" t="s">
        <v>29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Renner</dc:creator>
  <cp:lastModifiedBy>Eichner Dennis</cp:lastModifiedBy>
  <dcterms:created xsi:type="dcterms:W3CDTF">2018-10-22T09:33:59Z</dcterms:created>
  <dcterms:modified xsi:type="dcterms:W3CDTF">2022-11-14T11:29:38Z</dcterms:modified>
</cp:coreProperties>
</file>