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230" yWindow="-15" windowWidth="10275" windowHeight="8145"/>
  </bookViews>
  <sheets>
    <sheet name="Jugendliga" sheetId="1" r:id="rId1"/>
    <sheet name="Mannschaftswertung" sheetId="2" r:id="rId2"/>
    <sheet name="Presse" sheetId="3" r:id="rId3"/>
  </sheets>
  <externalReferences>
    <externalReference r:id="rId4"/>
  </externalReferences>
  <definedNames>
    <definedName name="_xlnm.Print_Area" localSheetId="0">Jugendliga!$86:$103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3" i="3" l="1"/>
  <c r="M23" i="1"/>
  <c r="A120" i="3" l="1"/>
  <c r="A119" i="3"/>
  <c r="A118" i="3"/>
  <c r="A111" i="3"/>
  <c r="A110" i="3"/>
  <c r="A105" i="3"/>
  <c r="A104" i="3"/>
  <c r="A103" i="3"/>
  <c r="A96" i="3"/>
  <c r="A95" i="3"/>
  <c r="A94" i="3"/>
  <c r="A132" i="3"/>
  <c r="A131" i="3"/>
  <c r="A130" i="3"/>
  <c r="A129" i="3"/>
  <c r="A128" i="3"/>
  <c r="A127" i="3"/>
  <c r="A126" i="3"/>
  <c r="A112" i="3"/>
  <c r="A114" i="3"/>
  <c r="A115" i="3"/>
  <c r="A116" i="3"/>
  <c r="A117" i="3"/>
  <c r="A121" i="3"/>
  <c r="A122" i="3"/>
  <c r="A123" i="3"/>
  <c r="A124" i="3"/>
  <c r="A125" i="3"/>
  <c r="A109" i="3"/>
  <c r="A97" i="3"/>
  <c r="A98" i="3"/>
  <c r="A99" i="3"/>
  <c r="A100" i="3"/>
  <c r="A101" i="3"/>
  <c r="A102" i="3"/>
  <c r="A106" i="3"/>
  <c r="A107" i="3"/>
  <c r="A108" i="3"/>
  <c r="A93" i="3"/>
  <c r="A92" i="3"/>
  <c r="A91" i="3"/>
  <c r="A90" i="3"/>
  <c r="A89" i="3"/>
  <c r="A88" i="3"/>
  <c r="A169" i="2"/>
  <c r="B169" i="2" s="1"/>
  <c r="E169" i="2" s="1"/>
  <c r="A170" i="2"/>
  <c r="B170" i="2" s="1"/>
  <c r="O170" i="2" s="1"/>
  <c r="A171" i="2"/>
  <c r="B171" i="2" s="1"/>
  <c r="I171" i="2" s="1"/>
  <c r="A172" i="2"/>
  <c r="B172" i="2" s="1"/>
  <c r="K172" i="2" s="1"/>
  <c r="A173" i="2"/>
  <c r="B173" i="2" s="1"/>
  <c r="M173" i="2" s="1"/>
  <c r="A174" i="2"/>
  <c r="B174" i="2" s="1"/>
  <c r="G174" i="2" s="1"/>
  <c r="A175" i="2"/>
  <c r="B175" i="2" s="1"/>
  <c r="I175" i="2" s="1"/>
  <c r="A176" i="2"/>
  <c r="B176" i="2" s="1"/>
  <c r="A177" i="2"/>
  <c r="B177" i="2" s="1"/>
  <c r="E177" i="2" s="1"/>
  <c r="A178" i="2"/>
  <c r="B178" i="2" s="1"/>
  <c r="A179" i="2"/>
  <c r="B179" i="2" s="1"/>
  <c r="I179" i="2" s="1"/>
  <c r="A180" i="2"/>
  <c r="B180" i="2" s="1"/>
  <c r="A181" i="2"/>
  <c r="B181" i="2" s="1"/>
  <c r="M181" i="2" s="1"/>
  <c r="A182" i="2"/>
  <c r="B182" i="2" s="1"/>
  <c r="A183" i="2"/>
  <c r="B183" i="2" s="1"/>
  <c r="M183" i="2" s="1"/>
  <c r="A184" i="2"/>
  <c r="B184" i="2" s="1"/>
  <c r="A185" i="2"/>
  <c r="B185" i="2" s="1"/>
  <c r="A186" i="2"/>
  <c r="B186" i="2" s="1"/>
  <c r="K186" i="2" s="1"/>
  <c r="A187" i="2"/>
  <c r="B187" i="2" s="1"/>
  <c r="F187" i="2" s="1"/>
  <c r="A188" i="2"/>
  <c r="B188" i="2" s="1"/>
  <c r="A189" i="2"/>
  <c r="B189" i="2" s="1"/>
  <c r="A190" i="2"/>
  <c r="B190" i="2" s="1"/>
  <c r="A191" i="2"/>
  <c r="B191" i="2" s="1"/>
  <c r="F191" i="2" s="1"/>
  <c r="A154" i="2"/>
  <c r="B154" i="2" s="1"/>
  <c r="A155" i="2"/>
  <c r="B155" i="2" s="1"/>
  <c r="H155" i="2" s="1"/>
  <c r="A156" i="2"/>
  <c r="B156" i="2" s="1"/>
  <c r="A157" i="2"/>
  <c r="B157" i="2" s="1"/>
  <c r="H157" i="2" s="1"/>
  <c r="A158" i="2"/>
  <c r="B158" i="2" s="1"/>
  <c r="A159" i="2"/>
  <c r="B159" i="2" s="1"/>
  <c r="A160" i="2"/>
  <c r="B160" i="2" s="1"/>
  <c r="C160" i="2"/>
  <c r="A161" i="2"/>
  <c r="B161" i="2" s="1"/>
  <c r="H161" i="2" s="1"/>
  <c r="C161" i="2"/>
  <c r="A162" i="2"/>
  <c r="B162" i="2" s="1"/>
  <c r="C162" i="2"/>
  <c r="A163" i="2"/>
  <c r="B163" i="2" s="1"/>
  <c r="H163" i="2" s="1"/>
  <c r="A164" i="2"/>
  <c r="B164" i="2" s="1"/>
  <c r="A165" i="2"/>
  <c r="B165" i="2" s="1"/>
  <c r="H165" i="2" s="1"/>
  <c r="A166" i="2"/>
  <c r="B166" i="2" s="1"/>
  <c r="A167" i="2"/>
  <c r="B167" i="2" s="1"/>
  <c r="H167" i="2" s="1"/>
  <c r="A168" i="2"/>
  <c r="B168" i="2" s="1"/>
  <c r="A35" i="2"/>
  <c r="B35" i="2" s="1"/>
  <c r="A36" i="2"/>
  <c r="B36" i="2" s="1"/>
  <c r="G36" i="2" s="1"/>
  <c r="A37" i="2"/>
  <c r="B37" i="2" s="1"/>
  <c r="M37" i="2" s="1"/>
  <c r="A38" i="2"/>
  <c r="B38" i="2" s="1"/>
  <c r="A39" i="2"/>
  <c r="B39" i="2" s="1"/>
  <c r="M39" i="2" s="1"/>
  <c r="A40" i="2"/>
  <c r="B40" i="2" s="1"/>
  <c r="O40" i="2" s="1"/>
  <c r="A41" i="2"/>
  <c r="B41" i="2" s="1"/>
  <c r="M41" i="2" s="1"/>
  <c r="A42" i="2"/>
  <c r="B42" i="2" s="1"/>
  <c r="A43" i="2"/>
  <c r="B43" i="2" s="1"/>
  <c r="A44" i="2"/>
  <c r="B44" i="2" s="1"/>
  <c r="K44" i="2" s="1"/>
  <c r="A45" i="2"/>
  <c r="B45" i="2" s="1"/>
  <c r="A46" i="2"/>
  <c r="B46" i="2" s="1"/>
  <c r="G46" i="2" s="1"/>
  <c r="A47" i="2"/>
  <c r="B47" i="2" s="1"/>
  <c r="I47" i="2" s="1"/>
  <c r="A48" i="2"/>
  <c r="B48" i="2" s="1"/>
  <c r="G48" i="2" s="1"/>
  <c r="A49" i="2"/>
  <c r="B49" i="2" s="1"/>
  <c r="M49" i="2" s="1"/>
  <c r="A50" i="2"/>
  <c r="B50" i="2" s="1"/>
  <c r="O50" i="2" s="1"/>
  <c r="A51" i="2"/>
  <c r="B51" i="2" s="1"/>
  <c r="E51" i="2" s="1"/>
  <c r="A52" i="2"/>
  <c r="B52" i="2" s="1"/>
  <c r="A53" i="2"/>
  <c r="B53" i="2" s="1"/>
  <c r="J53" i="2" s="1"/>
  <c r="A54" i="2"/>
  <c r="B54" i="2" s="1"/>
  <c r="A55" i="2"/>
  <c r="B55" i="2" s="1"/>
  <c r="E55" i="2" s="1"/>
  <c r="A56" i="2"/>
  <c r="B56" i="2" s="1"/>
  <c r="H56" i="2" s="1"/>
  <c r="A57" i="2"/>
  <c r="B57" i="2" s="1"/>
  <c r="I57" i="2" s="1"/>
  <c r="A58" i="2"/>
  <c r="B58" i="2" s="1"/>
  <c r="A59" i="2"/>
  <c r="B59" i="2" s="1"/>
  <c r="F59" i="2" s="1"/>
  <c r="A60" i="2"/>
  <c r="B60" i="2" s="1"/>
  <c r="F60" i="2" s="1"/>
  <c r="A61" i="2"/>
  <c r="B61" i="2" s="1"/>
  <c r="H61" i="2" s="1"/>
  <c r="A62" i="2"/>
  <c r="B62" i="2" s="1"/>
  <c r="F62" i="2" s="1"/>
  <c r="A63" i="2"/>
  <c r="B63" i="2" s="1"/>
  <c r="J63" i="2" s="1"/>
  <c r="A64" i="2"/>
  <c r="B64" i="2" s="1"/>
  <c r="J64" i="2" s="1"/>
  <c r="A65" i="2"/>
  <c r="B65" i="2" s="1"/>
  <c r="A66" i="2"/>
  <c r="B66" i="2" s="1"/>
  <c r="A67" i="2"/>
  <c r="B67" i="2" s="1"/>
  <c r="A68" i="2"/>
  <c r="B68" i="2" s="1"/>
  <c r="F68" i="2" s="1"/>
  <c r="A69" i="2"/>
  <c r="B69" i="2" s="1"/>
  <c r="A70" i="2"/>
  <c r="B70" i="2" s="1"/>
  <c r="L70" i="2" s="1"/>
  <c r="A71" i="2"/>
  <c r="B71" i="2" s="1"/>
  <c r="L71" i="2" s="1"/>
  <c r="A72" i="2"/>
  <c r="B72" i="2" s="1"/>
  <c r="H72" i="2" s="1"/>
  <c r="C72" i="2"/>
  <c r="A73" i="2"/>
  <c r="B73" i="2" s="1"/>
  <c r="F73" i="2" s="1"/>
  <c r="A74" i="2"/>
  <c r="B74" i="2" s="1"/>
  <c r="F74" i="2" s="1"/>
  <c r="A75" i="2"/>
  <c r="B75" i="2" s="1"/>
  <c r="K75" i="2" s="1"/>
  <c r="A76" i="2"/>
  <c r="B76" i="2" s="1"/>
  <c r="I76" i="2" s="1"/>
  <c r="A77" i="2"/>
  <c r="B77" i="2" s="1"/>
  <c r="A78" i="2"/>
  <c r="B78" i="2" s="1"/>
  <c r="A79" i="2"/>
  <c r="B79" i="2" s="1"/>
  <c r="I79" i="2" s="1"/>
  <c r="A80" i="2"/>
  <c r="B80" i="2" s="1"/>
  <c r="I80" i="2" s="1"/>
  <c r="A81" i="2"/>
  <c r="B81" i="2" s="1"/>
  <c r="M81" i="2" s="1"/>
  <c r="A82" i="2"/>
  <c r="B82" i="2" s="1"/>
  <c r="I82" i="2" s="1"/>
  <c r="A83" i="2"/>
  <c r="B83" i="2" s="1"/>
  <c r="I83" i="2" s="1"/>
  <c r="A84" i="2"/>
  <c r="B84" i="2" s="1"/>
  <c r="I84" i="2" s="1"/>
  <c r="A85" i="2"/>
  <c r="B85" i="2" s="1"/>
  <c r="G85" i="2" s="1"/>
  <c r="A86" i="2"/>
  <c r="B86" i="2" s="1"/>
  <c r="E86" i="2" s="1"/>
  <c r="A87" i="2"/>
  <c r="B87" i="2" s="1"/>
  <c r="A88" i="2"/>
  <c r="B88" i="2" s="1"/>
  <c r="A89" i="2"/>
  <c r="B89" i="2" s="1"/>
  <c r="A90" i="2"/>
  <c r="B90" i="2" s="1"/>
  <c r="H90" i="2" s="1"/>
  <c r="A91" i="2"/>
  <c r="B91" i="2" s="1"/>
  <c r="G91" i="2" s="1"/>
  <c r="A92" i="2"/>
  <c r="B92" i="2" s="1"/>
  <c r="M92" i="2" s="1"/>
  <c r="A93" i="2"/>
  <c r="B93" i="2" s="1"/>
  <c r="N93" i="2" s="1"/>
  <c r="A94" i="2"/>
  <c r="B94" i="2" s="1"/>
  <c r="A95" i="2"/>
  <c r="B95" i="2" s="1"/>
  <c r="G95" i="2" s="1"/>
  <c r="A96" i="2"/>
  <c r="B96" i="2" s="1"/>
  <c r="H96" i="2" s="1"/>
  <c r="A97" i="2"/>
  <c r="B97" i="2" s="1"/>
  <c r="A98" i="2"/>
  <c r="B98" i="2" s="1"/>
  <c r="E98" i="2" s="1"/>
  <c r="A99" i="2"/>
  <c r="B99" i="2" s="1"/>
  <c r="A100" i="2"/>
  <c r="B100" i="2" s="1"/>
  <c r="A101" i="2"/>
  <c r="B101" i="2" s="1"/>
  <c r="A102" i="2"/>
  <c r="B102" i="2" s="1"/>
  <c r="G102" i="2" s="1"/>
  <c r="A103" i="2"/>
  <c r="B103" i="2" s="1"/>
  <c r="O103" i="2" s="1"/>
  <c r="A104" i="2"/>
  <c r="B104" i="2" s="1"/>
  <c r="A105" i="2"/>
  <c r="B105" i="2" s="1"/>
  <c r="O105" i="2" s="1"/>
  <c r="A106" i="2"/>
  <c r="B106" i="2" s="1"/>
  <c r="K106" i="2" s="1"/>
  <c r="A107" i="2"/>
  <c r="B107" i="2" s="1"/>
  <c r="A108" i="2"/>
  <c r="B108" i="2" s="1"/>
  <c r="G108" i="2" s="1"/>
  <c r="A109" i="2"/>
  <c r="B109" i="2" s="1"/>
  <c r="K109" i="2" s="1"/>
  <c r="A110" i="2"/>
  <c r="B110" i="2" s="1"/>
  <c r="E110" i="2" s="1"/>
  <c r="C110" i="2"/>
  <c r="A111" i="2"/>
  <c r="B111" i="2" s="1"/>
  <c r="A112" i="2"/>
  <c r="B112" i="2" s="1"/>
  <c r="A113" i="2"/>
  <c r="B113" i="2" s="1"/>
  <c r="A114" i="2"/>
  <c r="B114" i="2" s="1"/>
  <c r="I114" i="2" s="1"/>
  <c r="A115" i="2"/>
  <c r="B115" i="2" s="1"/>
  <c r="G115" i="2" s="1"/>
  <c r="A116" i="2"/>
  <c r="B116" i="2" s="1"/>
  <c r="A117" i="2"/>
  <c r="B117" i="2" s="1"/>
  <c r="A118" i="2"/>
  <c r="B118" i="2" s="1"/>
  <c r="I118" i="2" s="1"/>
  <c r="A119" i="2"/>
  <c r="B119" i="2" s="1"/>
  <c r="A120" i="2"/>
  <c r="B120" i="2" s="1"/>
  <c r="M120" i="2" s="1"/>
  <c r="A121" i="2"/>
  <c r="B121" i="2" s="1"/>
  <c r="A122" i="2"/>
  <c r="B122" i="2" s="1"/>
  <c r="I122" i="2" s="1"/>
  <c r="A123" i="2"/>
  <c r="B123" i="2" s="1"/>
  <c r="K123" i="2" s="1"/>
  <c r="A124" i="2"/>
  <c r="B124" i="2" s="1"/>
  <c r="A125" i="2"/>
  <c r="B125" i="2" s="1"/>
  <c r="I125" i="2" s="1"/>
  <c r="A126" i="2"/>
  <c r="B126" i="2" s="1"/>
  <c r="I126" i="2" s="1"/>
  <c r="A127" i="2"/>
  <c r="B127" i="2" s="1"/>
  <c r="A128" i="2"/>
  <c r="B128" i="2" s="1"/>
  <c r="A129" i="2"/>
  <c r="B129" i="2" s="1"/>
  <c r="A130" i="2"/>
  <c r="B130" i="2" s="1"/>
  <c r="I130" i="2" s="1"/>
  <c r="A131" i="2"/>
  <c r="B131" i="2" s="1"/>
  <c r="G131" i="2" s="1"/>
  <c r="A132" i="2"/>
  <c r="B132" i="2" s="1"/>
  <c r="A133" i="2"/>
  <c r="B133" i="2" s="1"/>
  <c r="A134" i="2"/>
  <c r="B134" i="2" s="1"/>
  <c r="I134" i="2" s="1"/>
  <c r="A135" i="2"/>
  <c r="B135" i="2" s="1"/>
  <c r="A136" i="2"/>
  <c r="B136" i="2" s="1"/>
  <c r="M136" i="2" s="1"/>
  <c r="A137" i="2"/>
  <c r="B137" i="2" s="1"/>
  <c r="A138" i="2"/>
  <c r="B138" i="2" s="1"/>
  <c r="I138" i="2" s="1"/>
  <c r="A139" i="2"/>
  <c r="B139" i="2" s="1"/>
  <c r="K139" i="2" s="1"/>
  <c r="A140" i="2"/>
  <c r="B140" i="2" s="1"/>
  <c r="A141" i="2"/>
  <c r="B141" i="2" s="1"/>
  <c r="I141" i="2" s="1"/>
  <c r="A142" i="2"/>
  <c r="B142" i="2" s="1"/>
  <c r="I142" i="2" s="1"/>
  <c r="A143" i="2"/>
  <c r="B143" i="2" s="1"/>
  <c r="K143" i="2" s="1"/>
  <c r="A144" i="2"/>
  <c r="B144" i="2" s="1"/>
  <c r="A145" i="2"/>
  <c r="B145" i="2" s="1"/>
  <c r="I145" i="2" s="1"/>
  <c r="A146" i="2"/>
  <c r="B146" i="2" s="1"/>
  <c r="A147" i="2"/>
  <c r="B147" i="2" s="1"/>
  <c r="K147" i="2" s="1"/>
  <c r="A148" i="2"/>
  <c r="B148" i="2" s="1"/>
  <c r="A149" i="2"/>
  <c r="B149" i="2" s="1"/>
  <c r="I149" i="2" s="1"/>
  <c r="A150" i="2"/>
  <c r="B150" i="2" s="1"/>
  <c r="A151" i="2"/>
  <c r="B151" i="2" s="1"/>
  <c r="F151" i="2" s="1"/>
  <c r="A152" i="2"/>
  <c r="B152" i="2" s="1"/>
  <c r="H152" i="2" s="1"/>
  <c r="A153" i="2"/>
  <c r="B153" i="2" s="1"/>
  <c r="C205" i="1"/>
  <c r="AG203" i="1"/>
  <c r="Q203" i="1"/>
  <c r="C203" i="1"/>
  <c r="AG201" i="1"/>
  <c r="D58" i="1"/>
  <c r="M58" i="1"/>
  <c r="P58" i="1"/>
  <c r="W58" i="1"/>
  <c r="Z58" i="1"/>
  <c r="AC58" i="1"/>
  <c r="AH58" i="1"/>
  <c r="AI58" i="1" s="1"/>
  <c r="AL58" i="1"/>
  <c r="AM58" i="1" s="1"/>
  <c r="AP58" i="1"/>
  <c r="AQ58" i="1" s="1"/>
  <c r="D59" i="1"/>
  <c r="M59" i="1"/>
  <c r="P59" i="1"/>
  <c r="W59" i="1"/>
  <c r="AD59" i="1" s="1"/>
  <c r="Z59" i="1"/>
  <c r="AC59" i="1"/>
  <c r="AH59" i="1"/>
  <c r="AI59" i="1" s="1"/>
  <c r="AL59" i="1"/>
  <c r="AM59" i="1" s="1"/>
  <c r="AP59" i="1"/>
  <c r="AQ59" i="1" s="1"/>
  <c r="D60" i="1"/>
  <c r="M60" i="1"/>
  <c r="P60" i="1"/>
  <c r="W60" i="1"/>
  <c r="Z60" i="1"/>
  <c r="AC60" i="1"/>
  <c r="AH60" i="1"/>
  <c r="AI60" i="1" s="1"/>
  <c r="AL60" i="1"/>
  <c r="AM60" i="1" s="1"/>
  <c r="AP60" i="1"/>
  <c r="AQ60" i="1" s="1"/>
  <c r="D61" i="1"/>
  <c r="M61" i="1"/>
  <c r="T61" i="1" s="1"/>
  <c r="P61" i="1"/>
  <c r="W61" i="1"/>
  <c r="Z61" i="1"/>
  <c r="AC61" i="1"/>
  <c r="AH61" i="1"/>
  <c r="AI61" i="1" s="1"/>
  <c r="AL61" i="1"/>
  <c r="AM61" i="1" s="1"/>
  <c r="AP61" i="1"/>
  <c r="AQ61" i="1" s="1"/>
  <c r="D62" i="1"/>
  <c r="M62" i="1"/>
  <c r="P62" i="1"/>
  <c r="W62" i="1"/>
  <c r="Z62" i="1"/>
  <c r="AC62" i="1"/>
  <c r="AH62" i="1"/>
  <c r="AI62" i="1" s="1"/>
  <c r="AL62" i="1"/>
  <c r="AM62" i="1" s="1"/>
  <c r="AP62" i="1"/>
  <c r="AQ62" i="1" s="1"/>
  <c r="D63" i="1"/>
  <c r="M63" i="1"/>
  <c r="P63" i="1"/>
  <c r="W63" i="1"/>
  <c r="Z63" i="1"/>
  <c r="AC63" i="1"/>
  <c r="AH63" i="1"/>
  <c r="AI63" i="1" s="1"/>
  <c r="AL63" i="1"/>
  <c r="AM63" i="1" s="1"/>
  <c r="AP63" i="1"/>
  <c r="AQ63" i="1" s="1"/>
  <c r="D64" i="1"/>
  <c r="M64" i="1"/>
  <c r="P64" i="1"/>
  <c r="W64" i="1"/>
  <c r="Z64" i="1"/>
  <c r="AC64" i="1"/>
  <c r="AH64" i="1"/>
  <c r="AI64" i="1" s="1"/>
  <c r="AL64" i="1"/>
  <c r="AM64" i="1" s="1"/>
  <c r="AP64" i="1"/>
  <c r="AQ64" i="1" s="1"/>
  <c r="D65" i="1"/>
  <c r="M65" i="1"/>
  <c r="P65" i="1"/>
  <c r="W65" i="1"/>
  <c r="Z65" i="1"/>
  <c r="AC65" i="1"/>
  <c r="AH65" i="1"/>
  <c r="AI65" i="1" s="1"/>
  <c r="AL65" i="1"/>
  <c r="AM65" i="1" s="1"/>
  <c r="AP65" i="1"/>
  <c r="AQ65" i="1" s="1"/>
  <c r="D66" i="1"/>
  <c r="M66" i="1"/>
  <c r="P66" i="1"/>
  <c r="W66" i="1"/>
  <c r="Z66" i="1"/>
  <c r="AC66" i="1"/>
  <c r="AH66" i="1"/>
  <c r="AI66" i="1" s="1"/>
  <c r="AL66" i="1"/>
  <c r="AM66" i="1" s="1"/>
  <c r="AP66" i="1"/>
  <c r="AQ66" i="1" s="1"/>
  <c r="D67" i="1"/>
  <c r="M67" i="1"/>
  <c r="P67" i="1"/>
  <c r="W67" i="1"/>
  <c r="AD67" i="1" s="1"/>
  <c r="Z67" i="1"/>
  <c r="AC67" i="1"/>
  <c r="AH67" i="1"/>
  <c r="AI67" i="1" s="1"/>
  <c r="AL67" i="1"/>
  <c r="AM67" i="1" s="1"/>
  <c r="AP67" i="1"/>
  <c r="AQ67" i="1" s="1"/>
  <c r="D68" i="1"/>
  <c r="M68" i="1"/>
  <c r="P68" i="1"/>
  <c r="T68" i="1" s="1"/>
  <c r="W68" i="1"/>
  <c r="Z68" i="1"/>
  <c r="AC68" i="1"/>
  <c r="AH68" i="1"/>
  <c r="AI68" i="1" s="1"/>
  <c r="AL68" i="1"/>
  <c r="AM68" i="1" s="1"/>
  <c r="AP68" i="1"/>
  <c r="AQ68" i="1" s="1"/>
  <c r="D69" i="1"/>
  <c r="M69" i="1"/>
  <c r="T69" i="1" s="1"/>
  <c r="P69" i="1"/>
  <c r="W69" i="1"/>
  <c r="Z69" i="1"/>
  <c r="AC69" i="1"/>
  <c r="AH69" i="1"/>
  <c r="AI69" i="1" s="1"/>
  <c r="AL69" i="1"/>
  <c r="AM69" i="1" s="1"/>
  <c r="AP69" i="1"/>
  <c r="AQ69" i="1" s="1"/>
  <c r="D70" i="1"/>
  <c r="M70" i="1"/>
  <c r="P70" i="1"/>
  <c r="W70" i="1"/>
  <c r="Z70" i="1"/>
  <c r="AC70" i="1"/>
  <c r="AH70" i="1"/>
  <c r="AI70" i="1" s="1"/>
  <c r="AL70" i="1"/>
  <c r="AM70" i="1" s="1"/>
  <c r="AP70" i="1"/>
  <c r="AQ70" i="1" s="1"/>
  <c r="D71" i="1"/>
  <c r="M71" i="1"/>
  <c r="P71" i="1"/>
  <c r="W71" i="1"/>
  <c r="Z71" i="1"/>
  <c r="AC71" i="1"/>
  <c r="AH71" i="1"/>
  <c r="AI71" i="1" s="1"/>
  <c r="AL71" i="1"/>
  <c r="AM71" i="1" s="1"/>
  <c r="AP71" i="1"/>
  <c r="AQ71" i="1" s="1"/>
  <c r="D72" i="1"/>
  <c r="M72" i="1"/>
  <c r="T72" i="1" s="1"/>
  <c r="P72" i="1"/>
  <c r="W72" i="1"/>
  <c r="Z72" i="1"/>
  <c r="AC72" i="1"/>
  <c r="AH72" i="1"/>
  <c r="AI72" i="1" s="1"/>
  <c r="AL72" i="1"/>
  <c r="AM72" i="1" s="1"/>
  <c r="AP72" i="1"/>
  <c r="AQ72" i="1" s="1"/>
  <c r="D73" i="1"/>
  <c r="M73" i="1"/>
  <c r="P73" i="1"/>
  <c r="W73" i="1"/>
  <c r="Z73" i="1"/>
  <c r="AC73" i="1"/>
  <c r="AH73" i="1"/>
  <c r="AI73" i="1" s="1"/>
  <c r="AL73" i="1"/>
  <c r="AM73" i="1" s="1"/>
  <c r="AP73" i="1"/>
  <c r="AQ73" i="1" s="1"/>
  <c r="D74" i="1"/>
  <c r="M74" i="1"/>
  <c r="T74" i="1" s="1"/>
  <c r="P74" i="1"/>
  <c r="W74" i="1"/>
  <c r="Z74" i="1"/>
  <c r="AC74" i="1"/>
  <c r="AH74" i="1"/>
  <c r="AI74" i="1" s="1"/>
  <c r="AL74" i="1"/>
  <c r="AM74" i="1" s="1"/>
  <c r="AP74" i="1"/>
  <c r="AQ74" i="1" s="1"/>
  <c r="D75" i="1"/>
  <c r="M75" i="1"/>
  <c r="P75" i="1"/>
  <c r="W75" i="1"/>
  <c r="Z75" i="1"/>
  <c r="AC75" i="1"/>
  <c r="AH75" i="1"/>
  <c r="AI75" i="1" s="1"/>
  <c r="AL75" i="1"/>
  <c r="AM75" i="1" s="1"/>
  <c r="AP75" i="1"/>
  <c r="AQ75" i="1" s="1"/>
  <c r="D76" i="1"/>
  <c r="M76" i="1"/>
  <c r="P76" i="1"/>
  <c r="W76" i="1"/>
  <c r="Z76" i="1"/>
  <c r="AC76" i="1"/>
  <c r="AH76" i="1"/>
  <c r="AI76" i="1" s="1"/>
  <c r="AL76" i="1"/>
  <c r="AM76" i="1" s="1"/>
  <c r="AP76" i="1"/>
  <c r="AQ76" i="1" s="1"/>
  <c r="D77" i="1"/>
  <c r="M77" i="1"/>
  <c r="P77" i="1"/>
  <c r="W77" i="1"/>
  <c r="Z77" i="1"/>
  <c r="AC77" i="1"/>
  <c r="AH77" i="1"/>
  <c r="AI77" i="1" s="1"/>
  <c r="AL77" i="1"/>
  <c r="AM77" i="1" s="1"/>
  <c r="AP77" i="1"/>
  <c r="AQ77" i="1" s="1"/>
  <c r="D78" i="1"/>
  <c r="M78" i="1"/>
  <c r="P78" i="1"/>
  <c r="W78" i="1"/>
  <c r="Z78" i="1"/>
  <c r="AC78" i="1"/>
  <c r="AH78" i="1"/>
  <c r="AI78" i="1" s="1"/>
  <c r="AL78" i="1"/>
  <c r="AM78" i="1" s="1"/>
  <c r="AP78" i="1"/>
  <c r="AQ78" i="1" s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M106" i="1"/>
  <c r="P106" i="1"/>
  <c r="S106" i="1"/>
  <c r="W106" i="1"/>
  <c r="Z106" i="1"/>
  <c r="AC106" i="1"/>
  <c r="AH106" i="1"/>
  <c r="AI106" i="1" s="1"/>
  <c r="AL106" i="1"/>
  <c r="AM106" i="1" s="1"/>
  <c r="AP106" i="1"/>
  <c r="AQ106" i="1" s="1"/>
  <c r="M107" i="1"/>
  <c r="P107" i="1"/>
  <c r="S107" i="1"/>
  <c r="W107" i="1"/>
  <c r="Z107" i="1"/>
  <c r="AC107" i="1"/>
  <c r="AH107" i="1"/>
  <c r="AI107" i="1" s="1"/>
  <c r="AL107" i="1"/>
  <c r="AM107" i="1" s="1"/>
  <c r="AP107" i="1"/>
  <c r="AQ107" i="1" s="1"/>
  <c r="M108" i="1"/>
  <c r="P108" i="1"/>
  <c r="S108" i="1"/>
  <c r="W108" i="1"/>
  <c r="Z108" i="1"/>
  <c r="AC108" i="1"/>
  <c r="AH108" i="1"/>
  <c r="AI108" i="1" s="1"/>
  <c r="AL108" i="1"/>
  <c r="AM108" i="1" s="1"/>
  <c r="AP108" i="1"/>
  <c r="AQ108" i="1" s="1"/>
  <c r="M109" i="1"/>
  <c r="P109" i="1"/>
  <c r="S109" i="1"/>
  <c r="W109" i="1"/>
  <c r="Z109" i="1"/>
  <c r="AC109" i="1"/>
  <c r="AH109" i="1"/>
  <c r="AI109" i="1" s="1"/>
  <c r="AL109" i="1"/>
  <c r="AM109" i="1" s="1"/>
  <c r="AP109" i="1"/>
  <c r="AQ109" i="1" s="1"/>
  <c r="M110" i="1"/>
  <c r="P110" i="1"/>
  <c r="S110" i="1"/>
  <c r="W110" i="1"/>
  <c r="Z110" i="1"/>
  <c r="AC110" i="1"/>
  <c r="AH110" i="1"/>
  <c r="AI110" i="1" s="1"/>
  <c r="AL110" i="1"/>
  <c r="AM110" i="1" s="1"/>
  <c r="AP110" i="1"/>
  <c r="AQ110" i="1" s="1"/>
  <c r="M111" i="1"/>
  <c r="P111" i="1"/>
  <c r="S111" i="1"/>
  <c r="W111" i="1"/>
  <c r="Z111" i="1"/>
  <c r="AC111" i="1"/>
  <c r="AH111" i="1"/>
  <c r="AI111" i="1" s="1"/>
  <c r="AL111" i="1"/>
  <c r="AM111" i="1" s="1"/>
  <c r="AP111" i="1"/>
  <c r="AQ111" i="1" s="1"/>
  <c r="M112" i="1"/>
  <c r="P112" i="1"/>
  <c r="S112" i="1"/>
  <c r="W112" i="1"/>
  <c r="Z112" i="1"/>
  <c r="AC112" i="1"/>
  <c r="AH112" i="1"/>
  <c r="AI112" i="1" s="1"/>
  <c r="AL112" i="1"/>
  <c r="AM112" i="1" s="1"/>
  <c r="AP112" i="1"/>
  <c r="AQ112" i="1" s="1"/>
  <c r="M113" i="1"/>
  <c r="P113" i="1"/>
  <c r="S113" i="1"/>
  <c r="W113" i="1"/>
  <c r="Z113" i="1"/>
  <c r="AC113" i="1"/>
  <c r="AH113" i="1"/>
  <c r="AI113" i="1" s="1"/>
  <c r="AL113" i="1"/>
  <c r="AM113" i="1" s="1"/>
  <c r="AP113" i="1"/>
  <c r="AQ113" i="1" s="1"/>
  <c r="M114" i="1"/>
  <c r="P114" i="1"/>
  <c r="S114" i="1"/>
  <c r="W114" i="1"/>
  <c r="Z114" i="1"/>
  <c r="AC114" i="1"/>
  <c r="AH114" i="1"/>
  <c r="AI114" i="1" s="1"/>
  <c r="AL114" i="1"/>
  <c r="AM114" i="1" s="1"/>
  <c r="AP114" i="1"/>
  <c r="AQ114" i="1"/>
  <c r="M115" i="1"/>
  <c r="P115" i="1"/>
  <c r="S115" i="1"/>
  <c r="W115" i="1"/>
  <c r="Z115" i="1"/>
  <c r="AC115" i="1"/>
  <c r="AH115" i="1"/>
  <c r="AI115" i="1"/>
  <c r="AL115" i="1"/>
  <c r="AM115" i="1" s="1"/>
  <c r="AP115" i="1"/>
  <c r="AQ115" i="1" s="1"/>
  <c r="M116" i="1"/>
  <c r="P116" i="1"/>
  <c r="S116" i="1"/>
  <c r="W116" i="1"/>
  <c r="Z116" i="1"/>
  <c r="AC116" i="1"/>
  <c r="AH116" i="1"/>
  <c r="AI116" i="1" s="1"/>
  <c r="AL116" i="1"/>
  <c r="AM116" i="1" s="1"/>
  <c r="AP116" i="1"/>
  <c r="AQ116" i="1" s="1"/>
  <c r="M117" i="1"/>
  <c r="P117" i="1"/>
  <c r="S117" i="1"/>
  <c r="W117" i="1"/>
  <c r="Z117" i="1"/>
  <c r="AC117" i="1"/>
  <c r="AH117" i="1"/>
  <c r="AI117" i="1" s="1"/>
  <c r="AL117" i="1"/>
  <c r="AM117" i="1" s="1"/>
  <c r="AP117" i="1"/>
  <c r="AQ117" i="1" s="1"/>
  <c r="M118" i="1"/>
  <c r="P118" i="1"/>
  <c r="S118" i="1"/>
  <c r="W118" i="1"/>
  <c r="Z118" i="1"/>
  <c r="AC118" i="1"/>
  <c r="AH118" i="1"/>
  <c r="AI118" i="1" s="1"/>
  <c r="AL118" i="1"/>
  <c r="AM118" i="1" s="1"/>
  <c r="AP118" i="1"/>
  <c r="AQ118" i="1" s="1"/>
  <c r="M119" i="1"/>
  <c r="P119" i="1"/>
  <c r="S119" i="1"/>
  <c r="W119" i="1"/>
  <c r="Z119" i="1"/>
  <c r="AC119" i="1"/>
  <c r="AH119" i="1"/>
  <c r="AI119" i="1" s="1"/>
  <c r="AL119" i="1"/>
  <c r="AM119" i="1" s="1"/>
  <c r="AP119" i="1"/>
  <c r="AQ119" i="1" s="1"/>
  <c r="M120" i="1"/>
  <c r="P120" i="1"/>
  <c r="S120" i="1"/>
  <c r="W120" i="1"/>
  <c r="Z120" i="1"/>
  <c r="AC120" i="1"/>
  <c r="AH120" i="1"/>
  <c r="AI120" i="1" s="1"/>
  <c r="AL120" i="1"/>
  <c r="AM120" i="1" s="1"/>
  <c r="AP120" i="1"/>
  <c r="AQ120" i="1" s="1"/>
  <c r="M121" i="1"/>
  <c r="P121" i="1"/>
  <c r="S121" i="1"/>
  <c r="W121" i="1"/>
  <c r="Z121" i="1"/>
  <c r="AC121" i="1"/>
  <c r="AH121" i="1"/>
  <c r="AI121" i="1" s="1"/>
  <c r="AL121" i="1"/>
  <c r="AM121" i="1" s="1"/>
  <c r="AP121" i="1"/>
  <c r="AQ121" i="1" s="1"/>
  <c r="M122" i="1"/>
  <c r="P122" i="1"/>
  <c r="S122" i="1"/>
  <c r="W122" i="1"/>
  <c r="Z122" i="1"/>
  <c r="AC122" i="1"/>
  <c r="AH122" i="1"/>
  <c r="AI122" i="1" s="1"/>
  <c r="AL122" i="1"/>
  <c r="AM122" i="1" s="1"/>
  <c r="AP122" i="1"/>
  <c r="AQ122" i="1" s="1"/>
  <c r="M123" i="1"/>
  <c r="P123" i="1"/>
  <c r="S123" i="1"/>
  <c r="W123" i="1"/>
  <c r="Z123" i="1"/>
  <c r="AC123" i="1"/>
  <c r="AH123" i="1"/>
  <c r="AI123" i="1" s="1"/>
  <c r="AL123" i="1"/>
  <c r="AM123" i="1" s="1"/>
  <c r="AP123" i="1"/>
  <c r="AQ123" i="1" s="1"/>
  <c r="M124" i="1"/>
  <c r="P124" i="1"/>
  <c r="S124" i="1"/>
  <c r="W124" i="1"/>
  <c r="Z124" i="1"/>
  <c r="AC124" i="1"/>
  <c r="AH124" i="1"/>
  <c r="AI124" i="1" s="1"/>
  <c r="AL124" i="1"/>
  <c r="AM124" i="1" s="1"/>
  <c r="AP124" i="1"/>
  <c r="AQ124" i="1" s="1"/>
  <c r="M125" i="1"/>
  <c r="P125" i="1"/>
  <c r="S125" i="1"/>
  <c r="W125" i="1"/>
  <c r="Z125" i="1"/>
  <c r="AC125" i="1"/>
  <c r="AH125" i="1"/>
  <c r="AI125" i="1" s="1"/>
  <c r="AL125" i="1"/>
  <c r="AM125" i="1" s="1"/>
  <c r="AP125" i="1"/>
  <c r="AQ125" i="1" s="1"/>
  <c r="M126" i="1"/>
  <c r="P126" i="1"/>
  <c r="S126" i="1"/>
  <c r="W126" i="1"/>
  <c r="Z126" i="1"/>
  <c r="AC126" i="1"/>
  <c r="AH126" i="1"/>
  <c r="AI126" i="1" s="1"/>
  <c r="AL126" i="1"/>
  <c r="AM126" i="1" s="1"/>
  <c r="AP126" i="1"/>
  <c r="AQ126" i="1" s="1"/>
  <c r="M22" i="1"/>
  <c r="P22" i="1"/>
  <c r="P23" i="1"/>
  <c r="M24" i="1"/>
  <c r="P24" i="1"/>
  <c r="M25" i="1"/>
  <c r="P25" i="1"/>
  <c r="M26" i="1"/>
  <c r="P26" i="1"/>
  <c r="M27" i="1"/>
  <c r="P27" i="1"/>
  <c r="M28" i="1"/>
  <c r="P28" i="1"/>
  <c r="M29" i="1"/>
  <c r="P29" i="1"/>
  <c r="M30" i="1"/>
  <c r="P30" i="1"/>
  <c r="M31" i="1"/>
  <c r="P31" i="1"/>
  <c r="M32" i="1"/>
  <c r="P32" i="1"/>
  <c r="M33" i="1"/>
  <c r="P33" i="1"/>
  <c r="M34" i="1"/>
  <c r="P34" i="1"/>
  <c r="M35" i="1"/>
  <c r="P35" i="1"/>
  <c r="M36" i="1"/>
  <c r="P36" i="1"/>
  <c r="M37" i="1"/>
  <c r="P37" i="1"/>
  <c r="M38" i="1"/>
  <c r="P38" i="1"/>
  <c r="W23" i="1"/>
  <c r="Z23" i="1"/>
  <c r="AC23" i="1"/>
  <c r="AH23" i="1"/>
  <c r="AI23" i="1" s="1"/>
  <c r="AL23" i="1"/>
  <c r="AM23" i="1" s="1"/>
  <c r="AP23" i="1"/>
  <c r="AQ23" i="1" s="1"/>
  <c r="W24" i="1"/>
  <c r="Z24" i="1"/>
  <c r="AC24" i="1"/>
  <c r="AH24" i="1"/>
  <c r="AI24" i="1" s="1"/>
  <c r="AL24" i="1"/>
  <c r="AM24" i="1" s="1"/>
  <c r="AP24" i="1"/>
  <c r="AQ24" i="1" s="1"/>
  <c r="W25" i="1"/>
  <c r="Z25" i="1"/>
  <c r="AC25" i="1"/>
  <c r="AH25" i="1"/>
  <c r="AI25" i="1" s="1"/>
  <c r="AL25" i="1"/>
  <c r="AM25" i="1" s="1"/>
  <c r="AP25" i="1"/>
  <c r="AQ25" i="1" s="1"/>
  <c r="W26" i="1"/>
  <c r="Z26" i="1"/>
  <c r="AC26" i="1"/>
  <c r="AH26" i="1"/>
  <c r="AI26" i="1" s="1"/>
  <c r="AL26" i="1"/>
  <c r="AM26" i="1" s="1"/>
  <c r="AP26" i="1"/>
  <c r="AQ26" i="1" s="1"/>
  <c r="W27" i="1"/>
  <c r="Z27" i="1"/>
  <c r="AC27" i="1"/>
  <c r="AH27" i="1"/>
  <c r="AI27" i="1" s="1"/>
  <c r="AL27" i="1"/>
  <c r="AM27" i="1" s="1"/>
  <c r="AP27" i="1"/>
  <c r="AQ27" i="1" s="1"/>
  <c r="W28" i="1"/>
  <c r="Z28" i="1"/>
  <c r="AC28" i="1"/>
  <c r="AH28" i="1"/>
  <c r="AI28" i="1" s="1"/>
  <c r="AL28" i="1"/>
  <c r="AM28" i="1" s="1"/>
  <c r="AP28" i="1"/>
  <c r="AQ28" i="1" s="1"/>
  <c r="W29" i="1"/>
  <c r="Z29" i="1"/>
  <c r="AC29" i="1"/>
  <c r="AH29" i="1"/>
  <c r="AI29" i="1" s="1"/>
  <c r="AL29" i="1"/>
  <c r="AM29" i="1" s="1"/>
  <c r="AP29" i="1"/>
  <c r="AQ29" i="1" s="1"/>
  <c r="W30" i="1"/>
  <c r="Z30" i="1"/>
  <c r="AC30" i="1"/>
  <c r="AH30" i="1"/>
  <c r="AI30" i="1" s="1"/>
  <c r="AL30" i="1"/>
  <c r="AM30" i="1" s="1"/>
  <c r="AP30" i="1"/>
  <c r="AQ30" i="1" s="1"/>
  <c r="W31" i="1"/>
  <c r="Z31" i="1"/>
  <c r="AC31" i="1"/>
  <c r="AH31" i="1"/>
  <c r="AI31" i="1" s="1"/>
  <c r="AL31" i="1"/>
  <c r="AM31" i="1" s="1"/>
  <c r="AP31" i="1"/>
  <c r="AQ31" i="1" s="1"/>
  <c r="W32" i="1"/>
  <c r="Z32" i="1"/>
  <c r="AC32" i="1"/>
  <c r="AH32" i="1"/>
  <c r="AI32" i="1" s="1"/>
  <c r="AL32" i="1"/>
  <c r="AM32" i="1" s="1"/>
  <c r="AP32" i="1"/>
  <c r="AQ32" i="1" s="1"/>
  <c r="W33" i="1"/>
  <c r="Z33" i="1"/>
  <c r="AC33" i="1"/>
  <c r="AH33" i="1"/>
  <c r="AI33" i="1" s="1"/>
  <c r="AL33" i="1"/>
  <c r="AM33" i="1" s="1"/>
  <c r="AP33" i="1"/>
  <c r="AQ33" i="1" s="1"/>
  <c r="W34" i="1"/>
  <c r="Z34" i="1"/>
  <c r="AC34" i="1"/>
  <c r="AH34" i="1"/>
  <c r="AI34" i="1" s="1"/>
  <c r="AL34" i="1"/>
  <c r="AM34" i="1" s="1"/>
  <c r="AP34" i="1"/>
  <c r="AQ34" i="1" s="1"/>
  <c r="W35" i="1"/>
  <c r="Z35" i="1"/>
  <c r="AC35" i="1"/>
  <c r="AH35" i="1"/>
  <c r="AI35" i="1" s="1"/>
  <c r="AL35" i="1"/>
  <c r="AM35" i="1" s="1"/>
  <c r="AP35" i="1"/>
  <c r="AQ35" i="1" s="1"/>
  <c r="W36" i="1"/>
  <c r="Z36" i="1"/>
  <c r="AC36" i="1"/>
  <c r="AH36" i="1"/>
  <c r="AI36" i="1" s="1"/>
  <c r="AL36" i="1"/>
  <c r="AM36" i="1" s="1"/>
  <c r="AP36" i="1"/>
  <c r="AQ36" i="1" s="1"/>
  <c r="T67" i="1" l="1"/>
  <c r="T58" i="1"/>
  <c r="AD36" i="1"/>
  <c r="AD32" i="1"/>
  <c r="T22" i="1"/>
  <c r="T119" i="1"/>
  <c r="AD63" i="1"/>
  <c r="AD35" i="1"/>
  <c r="AD69" i="1"/>
  <c r="AE69" i="1" s="1"/>
  <c r="I69" i="1" s="1"/>
  <c r="C94" i="2" s="1"/>
  <c r="AD76" i="1"/>
  <c r="T37" i="1"/>
  <c r="AD60" i="1"/>
  <c r="T111" i="1"/>
  <c r="AD73" i="1"/>
  <c r="T60" i="1"/>
  <c r="AD77" i="1"/>
  <c r="AD75" i="1"/>
  <c r="T34" i="1"/>
  <c r="T70" i="1"/>
  <c r="AD68" i="1"/>
  <c r="AE68" i="1" s="1"/>
  <c r="I68" i="1" s="1"/>
  <c r="C93" i="2" s="1"/>
  <c r="T118" i="1"/>
  <c r="T110" i="1"/>
  <c r="T33" i="1"/>
  <c r="T29" i="1"/>
  <c r="T76" i="1"/>
  <c r="AD74" i="1"/>
  <c r="AE74" i="1" s="1"/>
  <c r="I74" i="1" s="1"/>
  <c r="C99" i="2" s="1"/>
  <c r="T32" i="1"/>
  <c r="T28" i="1"/>
  <c r="AD72" i="1"/>
  <c r="AE72" i="1" s="1"/>
  <c r="I72" i="1" s="1"/>
  <c r="C97" i="2" s="1"/>
  <c r="AD71" i="1"/>
  <c r="T59" i="1"/>
  <c r="AE59" i="1" s="1"/>
  <c r="I59" i="1" s="1"/>
  <c r="C84" i="2" s="1"/>
  <c r="N84" i="2" s="1"/>
  <c r="T126" i="1"/>
  <c r="T123" i="1"/>
  <c r="T115" i="1"/>
  <c r="T107" i="1"/>
  <c r="AD64" i="1"/>
  <c r="AD58" i="1"/>
  <c r="AE58" i="1" s="1"/>
  <c r="I58" i="1" s="1"/>
  <c r="C83" i="2" s="1"/>
  <c r="F83" i="2" s="1"/>
  <c r="AD61" i="1"/>
  <c r="AD66" i="1"/>
  <c r="T64" i="1"/>
  <c r="T65" i="1"/>
  <c r="T66" i="1"/>
  <c r="AD29" i="1"/>
  <c r="T31" i="1"/>
  <c r="T27" i="1"/>
  <c r="T125" i="1"/>
  <c r="T117" i="1"/>
  <c r="T109" i="1"/>
  <c r="T77" i="1"/>
  <c r="L68" i="2"/>
  <c r="T38" i="1"/>
  <c r="T122" i="1"/>
  <c r="T114" i="1"/>
  <c r="T106" i="1"/>
  <c r="T63" i="1"/>
  <c r="AE63" i="1" s="1"/>
  <c r="I63" i="1" s="1"/>
  <c r="C88" i="2" s="1"/>
  <c r="J73" i="2"/>
  <c r="AE67" i="1"/>
  <c r="I67" i="1" s="1"/>
  <c r="C92" i="2" s="1"/>
  <c r="AD33" i="1"/>
  <c r="AE33" i="1" s="1"/>
  <c r="I33" i="1" s="1"/>
  <c r="C61" i="2" s="1"/>
  <c r="T124" i="1"/>
  <c r="T116" i="1"/>
  <c r="T108" i="1"/>
  <c r="T71" i="1"/>
  <c r="AD65" i="1"/>
  <c r="T62" i="1"/>
  <c r="T121" i="1"/>
  <c r="T113" i="1"/>
  <c r="T75" i="1"/>
  <c r="AD25" i="1"/>
  <c r="AD24" i="1"/>
  <c r="T120" i="1"/>
  <c r="T112" i="1"/>
  <c r="T78" i="1"/>
  <c r="T73" i="1"/>
  <c r="AD31" i="1"/>
  <c r="AD28" i="1"/>
  <c r="T25" i="1"/>
  <c r="AD70" i="1"/>
  <c r="AE61" i="1"/>
  <c r="I61" i="1" s="1"/>
  <c r="C86" i="2" s="1"/>
  <c r="N86" i="2" s="1"/>
  <c r="L67" i="2"/>
  <c r="F67" i="2"/>
  <c r="AD78" i="1"/>
  <c r="AD62" i="1"/>
  <c r="AE62" i="1" s="1"/>
  <c r="I62" i="1" s="1"/>
  <c r="C87" i="2" s="1"/>
  <c r="N87" i="2" s="1"/>
  <c r="H66" i="2"/>
  <c r="J66" i="2"/>
  <c r="L66" i="2"/>
  <c r="AD27" i="1"/>
  <c r="T30" i="1"/>
  <c r="AD126" i="1"/>
  <c r="AD125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E111" i="1" s="1"/>
  <c r="I111" i="1" s="1"/>
  <c r="C133" i="2" s="1"/>
  <c r="AD110" i="1"/>
  <c r="AE110" i="1" s="1"/>
  <c r="I110" i="1" s="1"/>
  <c r="C132" i="2" s="1"/>
  <c r="AD109" i="1"/>
  <c r="AD108" i="1"/>
  <c r="AD107" i="1"/>
  <c r="AD106" i="1"/>
  <c r="AD23" i="1"/>
  <c r="T23" i="1"/>
  <c r="AD124" i="1"/>
  <c r="AD123" i="1"/>
  <c r="AE123" i="1" s="1"/>
  <c r="I123" i="1" s="1"/>
  <c r="C145" i="2" s="1"/>
  <c r="AD34" i="1"/>
  <c r="AD30" i="1"/>
  <c r="AD26" i="1"/>
  <c r="T35" i="1"/>
  <c r="T26" i="1"/>
  <c r="T24" i="1"/>
  <c r="N73" i="2"/>
  <c r="T36" i="1"/>
  <c r="AE36" i="1" s="1"/>
  <c r="I36" i="1" s="1"/>
  <c r="C64" i="2" s="1"/>
  <c r="E89" i="2"/>
  <c r="O89" i="2"/>
  <c r="N74" i="2"/>
  <c r="H68" i="2"/>
  <c r="K59" i="2"/>
  <c r="J72" i="2"/>
  <c r="E59" i="2"/>
  <c r="M59" i="2"/>
  <c r="G73" i="2"/>
  <c r="J57" i="2"/>
  <c r="F153" i="2"/>
  <c r="E153" i="2"/>
  <c r="K117" i="2"/>
  <c r="I117" i="2"/>
  <c r="I128" i="2"/>
  <c r="E128" i="2"/>
  <c r="O107" i="2"/>
  <c r="G107" i="2"/>
  <c r="E90" i="2"/>
  <c r="E81" i="2"/>
  <c r="O79" i="2"/>
  <c r="E41" i="2"/>
  <c r="E115" i="2"/>
  <c r="G109" i="2"/>
  <c r="O108" i="2"/>
  <c r="J89" i="2"/>
  <c r="O85" i="2"/>
  <c r="L74" i="2"/>
  <c r="O73" i="2"/>
  <c r="H73" i="2"/>
  <c r="M53" i="2"/>
  <c r="O46" i="2"/>
  <c r="K174" i="2"/>
  <c r="N62" i="2"/>
  <c r="M55" i="2"/>
  <c r="E53" i="2"/>
  <c r="K48" i="2"/>
  <c r="M47" i="2"/>
  <c r="M175" i="2"/>
  <c r="M115" i="2"/>
  <c r="K90" i="2"/>
  <c r="L73" i="2"/>
  <c r="N72" i="2"/>
  <c r="J68" i="2"/>
  <c r="N67" i="2"/>
  <c r="I59" i="2"/>
  <c r="F55" i="2"/>
  <c r="I51" i="2"/>
  <c r="O38" i="2"/>
  <c r="I112" i="2"/>
  <c r="E112" i="2"/>
  <c r="K112" i="2"/>
  <c r="E104" i="2"/>
  <c r="M104" i="2"/>
  <c r="I104" i="2"/>
  <c r="E77" i="2"/>
  <c r="I77" i="2"/>
  <c r="M77" i="2"/>
  <c r="G94" i="2"/>
  <c r="I94" i="2"/>
  <c r="M94" i="2"/>
  <c r="K133" i="2"/>
  <c r="I133" i="2"/>
  <c r="H159" i="2"/>
  <c r="K159" i="2"/>
  <c r="M98" i="2"/>
  <c r="M131" i="2"/>
  <c r="K108" i="2"/>
  <c r="K102" i="2"/>
  <c r="K98" i="2"/>
  <c r="M90" i="2"/>
  <c r="M89" i="2"/>
  <c r="M86" i="2"/>
  <c r="F72" i="2"/>
  <c r="J71" i="2"/>
  <c r="N63" i="2"/>
  <c r="E57" i="2"/>
  <c r="E49" i="2"/>
  <c r="M179" i="2"/>
  <c r="E175" i="2"/>
  <c r="M169" i="2"/>
  <c r="O102" i="2"/>
  <c r="N71" i="2"/>
  <c r="E131" i="2"/>
  <c r="H98" i="2"/>
  <c r="F71" i="2"/>
  <c r="L63" i="2"/>
  <c r="N60" i="2"/>
  <c r="O59" i="2"/>
  <c r="G59" i="2"/>
  <c r="I177" i="2"/>
  <c r="K153" i="2"/>
  <c r="I115" i="2"/>
  <c r="O109" i="2"/>
  <c r="K85" i="2"/>
  <c r="H74" i="2"/>
  <c r="J60" i="2"/>
  <c r="I55" i="2"/>
  <c r="E132" i="2"/>
  <c r="I132" i="2"/>
  <c r="M132" i="2"/>
  <c r="K132" i="2"/>
  <c r="I121" i="2"/>
  <c r="K121" i="2"/>
  <c r="K144" i="2"/>
  <c r="M144" i="2"/>
  <c r="I144" i="2"/>
  <c r="E144" i="2"/>
  <c r="I127" i="2"/>
  <c r="K127" i="2"/>
  <c r="G127" i="2"/>
  <c r="E127" i="2"/>
  <c r="M127" i="2"/>
  <c r="O127" i="2"/>
  <c r="E119" i="2"/>
  <c r="M119" i="2"/>
  <c r="G119" i="2"/>
  <c r="O119" i="2"/>
  <c r="K119" i="2"/>
  <c r="I119" i="2"/>
  <c r="E116" i="2"/>
  <c r="I116" i="2"/>
  <c r="M116" i="2"/>
  <c r="K116" i="2"/>
  <c r="K113" i="2"/>
  <c r="I113" i="2"/>
  <c r="K124" i="2"/>
  <c r="I124" i="2"/>
  <c r="M124" i="2"/>
  <c r="E124" i="2"/>
  <c r="E135" i="2"/>
  <c r="M135" i="2"/>
  <c r="G135" i="2"/>
  <c r="O135" i="2"/>
  <c r="I135" i="2"/>
  <c r="K135" i="2"/>
  <c r="F111" i="2"/>
  <c r="I111" i="2"/>
  <c r="O111" i="2"/>
  <c r="K111" i="2"/>
  <c r="E111" i="2"/>
  <c r="M111" i="2"/>
  <c r="K148" i="2"/>
  <c r="M148" i="2"/>
  <c r="I148" i="2"/>
  <c r="E148" i="2"/>
  <c r="K140" i="2"/>
  <c r="I140" i="2"/>
  <c r="M140" i="2"/>
  <c r="E140" i="2"/>
  <c r="I137" i="2"/>
  <c r="K137" i="2"/>
  <c r="K129" i="2"/>
  <c r="I129" i="2"/>
  <c r="K136" i="2"/>
  <c r="M110" i="2"/>
  <c r="G101" i="2"/>
  <c r="O101" i="2"/>
  <c r="O87" i="2"/>
  <c r="I87" i="2"/>
  <c r="J54" i="2"/>
  <c r="O54" i="2"/>
  <c r="F54" i="2"/>
  <c r="K54" i="2"/>
  <c r="G54" i="2"/>
  <c r="L54" i="2"/>
  <c r="G52" i="2"/>
  <c r="O52" i="2"/>
  <c r="H52" i="2"/>
  <c r="K52" i="2"/>
  <c r="O153" i="2"/>
  <c r="I153" i="2"/>
  <c r="L151" i="2"/>
  <c r="G151" i="2"/>
  <c r="K149" i="2"/>
  <c r="O147" i="2"/>
  <c r="G147" i="2"/>
  <c r="K145" i="2"/>
  <c r="O143" i="2"/>
  <c r="G143" i="2"/>
  <c r="K141" i="2"/>
  <c r="O139" i="2"/>
  <c r="G139" i="2"/>
  <c r="I136" i="2"/>
  <c r="K131" i="2"/>
  <c r="M128" i="2"/>
  <c r="K125" i="2"/>
  <c r="O123" i="2"/>
  <c r="G123" i="2"/>
  <c r="I120" i="2"/>
  <c r="K115" i="2"/>
  <c r="M112" i="2"/>
  <c r="I110" i="2"/>
  <c r="F102" i="2"/>
  <c r="I102" i="2"/>
  <c r="E102" i="2"/>
  <c r="M102" i="2"/>
  <c r="G90" i="2"/>
  <c r="L90" i="2"/>
  <c r="I90" i="2"/>
  <c r="O90" i="2"/>
  <c r="F89" i="2"/>
  <c r="K89" i="2"/>
  <c r="I89" i="2"/>
  <c r="N89" i="2"/>
  <c r="K87" i="2"/>
  <c r="K86" i="2"/>
  <c r="I86" i="2"/>
  <c r="K82" i="2"/>
  <c r="M82" i="2"/>
  <c r="E82" i="2"/>
  <c r="H70" i="2"/>
  <c r="J70" i="2"/>
  <c r="E43" i="2"/>
  <c r="I43" i="2"/>
  <c r="M43" i="2"/>
  <c r="O36" i="2"/>
  <c r="E35" i="2"/>
  <c r="I35" i="2"/>
  <c r="M35" i="2"/>
  <c r="L190" i="2"/>
  <c r="H190" i="2"/>
  <c r="K190" i="2"/>
  <c r="L188" i="2"/>
  <c r="H188" i="2"/>
  <c r="K188" i="2"/>
  <c r="M185" i="2"/>
  <c r="I185" i="2"/>
  <c r="J185" i="2"/>
  <c r="G182" i="2"/>
  <c r="K182" i="2"/>
  <c r="O182" i="2"/>
  <c r="M151" i="2"/>
  <c r="H151" i="2"/>
  <c r="K120" i="2"/>
  <c r="F106" i="2"/>
  <c r="E106" i="2"/>
  <c r="M106" i="2"/>
  <c r="I106" i="2"/>
  <c r="M153" i="2"/>
  <c r="H153" i="2"/>
  <c r="E151" i="2"/>
  <c r="K128" i="2"/>
  <c r="M123" i="2"/>
  <c r="E123" i="2"/>
  <c r="E120" i="2"/>
  <c r="G106" i="2"/>
  <c r="K101" i="2"/>
  <c r="I96" i="2"/>
  <c r="K96" i="2"/>
  <c r="E96" i="2"/>
  <c r="I95" i="2"/>
  <c r="J95" i="2"/>
  <c r="E95" i="2"/>
  <c r="O95" i="2"/>
  <c r="G87" i="2"/>
  <c r="G83" i="2"/>
  <c r="K83" i="2"/>
  <c r="K81" i="2"/>
  <c r="O81" i="2"/>
  <c r="K78" i="2"/>
  <c r="E78" i="2"/>
  <c r="M78" i="2"/>
  <c r="L64" i="2"/>
  <c r="F64" i="2"/>
  <c r="N64" i="2"/>
  <c r="H64" i="2"/>
  <c r="H54" i="2"/>
  <c r="L52" i="2"/>
  <c r="G180" i="2"/>
  <c r="K180" i="2"/>
  <c r="O180" i="2"/>
  <c r="G170" i="2"/>
  <c r="I147" i="2"/>
  <c r="I143" i="2"/>
  <c r="I139" i="2"/>
  <c r="I123" i="2"/>
  <c r="F110" i="2"/>
  <c r="K110" i="2"/>
  <c r="G110" i="2"/>
  <c r="O110" i="2"/>
  <c r="O106" i="2"/>
  <c r="K151" i="2"/>
  <c r="M147" i="2"/>
  <c r="E147" i="2"/>
  <c r="M143" i="2"/>
  <c r="E143" i="2"/>
  <c r="M139" i="2"/>
  <c r="E139" i="2"/>
  <c r="E136" i="2"/>
  <c r="I131" i="2"/>
  <c r="L153" i="2"/>
  <c r="G153" i="2"/>
  <c r="O151" i="2"/>
  <c r="I151" i="2"/>
  <c r="O131" i="2"/>
  <c r="O115" i="2"/>
  <c r="F108" i="2"/>
  <c r="I108" i="2"/>
  <c r="E108" i="2"/>
  <c r="M108" i="2"/>
  <c r="F104" i="2"/>
  <c r="G104" i="2"/>
  <c r="O104" i="2"/>
  <c r="K104" i="2"/>
  <c r="G98" i="2"/>
  <c r="L98" i="2"/>
  <c r="I98" i="2"/>
  <c r="O98" i="2"/>
  <c r="M96" i="2"/>
  <c r="M95" i="2"/>
  <c r="L94" i="2"/>
  <c r="H94" i="2"/>
  <c r="O94" i="2"/>
  <c r="I85" i="2"/>
  <c r="E85" i="2"/>
  <c r="M85" i="2"/>
  <c r="O83" i="2"/>
  <c r="I81" i="2"/>
  <c r="K79" i="2"/>
  <c r="G79" i="2"/>
  <c r="G77" i="2"/>
  <c r="O77" i="2"/>
  <c r="K77" i="2"/>
  <c r="G44" i="2"/>
  <c r="G40" i="2"/>
  <c r="K40" i="2"/>
  <c r="L186" i="2"/>
  <c r="H186" i="2"/>
  <c r="E183" i="2"/>
  <c r="I183" i="2"/>
  <c r="G178" i="2"/>
  <c r="O178" i="2"/>
  <c r="O172" i="2"/>
  <c r="G172" i="2"/>
  <c r="K73" i="2"/>
  <c r="L72" i="2"/>
  <c r="L59" i="2"/>
  <c r="H59" i="2"/>
  <c r="M57" i="2"/>
  <c r="L55" i="2"/>
  <c r="I169" i="2"/>
  <c r="M74" i="2"/>
  <c r="N68" i="2"/>
  <c r="J67" i="2"/>
  <c r="N59" i="2"/>
  <c r="J59" i="2"/>
  <c r="H57" i="2"/>
  <c r="N55" i="2"/>
  <c r="H55" i="2"/>
  <c r="I53" i="2"/>
  <c r="M51" i="2"/>
  <c r="O48" i="2"/>
  <c r="M177" i="2"/>
  <c r="O174" i="2"/>
  <c r="I191" i="2"/>
  <c r="G189" i="2"/>
  <c r="K189" i="2"/>
  <c r="O189" i="2"/>
  <c r="H189" i="2"/>
  <c r="L189" i="2"/>
  <c r="I187" i="2"/>
  <c r="H184" i="2"/>
  <c r="L184" i="2"/>
  <c r="E184" i="2"/>
  <c r="I184" i="2"/>
  <c r="M184" i="2"/>
  <c r="F184" i="2"/>
  <c r="J184" i="2"/>
  <c r="N184" i="2"/>
  <c r="H176" i="2"/>
  <c r="L176" i="2"/>
  <c r="E176" i="2"/>
  <c r="I176" i="2"/>
  <c r="M176" i="2"/>
  <c r="F176" i="2"/>
  <c r="J176" i="2"/>
  <c r="N176" i="2"/>
  <c r="M171" i="2"/>
  <c r="N191" i="2"/>
  <c r="O190" i="2"/>
  <c r="G190" i="2"/>
  <c r="N189" i="2"/>
  <c r="F189" i="2"/>
  <c r="O188" i="2"/>
  <c r="G188" i="2"/>
  <c r="N187" i="2"/>
  <c r="O186" i="2"/>
  <c r="G186" i="2"/>
  <c r="N185" i="2"/>
  <c r="E185" i="2"/>
  <c r="K184" i="2"/>
  <c r="F181" i="2"/>
  <c r="J181" i="2"/>
  <c r="N181" i="2"/>
  <c r="G181" i="2"/>
  <c r="K181" i="2"/>
  <c r="O181" i="2"/>
  <c r="H181" i="2"/>
  <c r="L181" i="2"/>
  <c r="H178" i="2"/>
  <c r="L178" i="2"/>
  <c r="E178" i="2"/>
  <c r="I178" i="2"/>
  <c r="M178" i="2"/>
  <c r="F178" i="2"/>
  <c r="J178" i="2"/>
  <c r="N178" i="2"/>
  <c r="K176" i="2"/>
  <c r="F173" i="2"/>
  <c r="J173" i="2"/>
  <c r="N173" i="2"/>
  <c r="G173" i="2"/>
  <c r="K173" i="2"/>
  <c r="O173" i="2"/>
  <c r="H173" i="2"/>
  <c r="L173" i="2"/>
  <c r="H170" i="2"/>
  <c r="L170" i="2"/>
  <c r="E170" i="2"/>
  <c r="I170" i="2"/>
  <c r="M170" i="2"/>
  <c r="F170" i="2"/>
  <c r="J170" i="2"/>
  <c r="N170" i="2"/>
  <c r="G191" i="2"/>
  <c r="K191" i="2"/>
  <c r="O191" i="2"/>
  <c r="H191" i="2"/>
  <c r="L191" i="2"/>
  <c r="I189" i="2"/>
  <c r="G187" i="2"/>
  <c r="K187" i="2"/>
  <c r="O187" i="2"/>
  <c r="H187" i="2"/>
  <c r="L187" i="2"/>
  <c r="O184" i="2"/>
  <c r="F179" i="2"/>
  <c r="J179" i="2"/>
  <c r="N179" i="2"/>
  <c r="G179" i="2"/>
  <c r="K179" i="2"/>
  <c r="O179" i="2"/>
  <c r="H179" i="2"/>
  <c r="L179" i="2"/>
  <c r="O176" i="2"/>
  <c r="F171" i="2"/>
  <c r="J171" i="2"/>
  <c r="N171" i="2"/>
  <c r="G171" i="2"/>
  <c r="K171" i="2"/>
  <c r="O171" i="2"/>
  <c r="H171" i="2"/>
  <c r="L171" i="2"/>
  <c r="M191" i="2"/>
  <c r="E191" i="2"/>
  <c r="M189" i="2"/>
  <c r="E189" i="2"/>
  <c r="M187" i="2"/>
  <c r="E187" i="2"/>
  <c r="G184" i="2"/>
  <c r="F183" i="2"/>
  <c r="J183" i="2"/>
  <c r="N183" i="2"/>
  <c r="G183" i="2"/>
  <c r="K183" i="2"/>
  <c r="O183" i="2"/>
  <c r="H183" i="2"/>
  <c r="L183" i="2"/>
  <c r="I181" i="2"/>
  <c r="H180" i="2"/>
  <c r="L180" i="2"/>
  <c r="E180" i="2"/>
  <c r="I180" i="2"/>
  <c r="M180" i="2"/>
  <c r="F180" i="2"/>
  <c r="J180" i="2"/>
  <c r="N180" i="2"/>
  <c r="E179" i="2"/>
  <c r="K178" i="2"/>
  <c r="G176" i="2"/>
  <c r="F175" i="2"/>
  <c r="J175" i="2"/>
  <c r="N175" i="2"/>
  <c r="G175" i="2"/>
  <c r="K175" i="2"/>
  <c r="O175" i="2"/>
  <c r="H175" i="2"/>
  <c r="L175" i="2"/>
  <c r="I173" i="2"/>
  <c r="H172" i="2"/>
  <c r="L172" i="2"/>
  <c r="E172" i="2"/>
  <c r="I172" i="2"/>
  <c r="M172" i="2"/>
  <c r="F172" i="2"/>
  <c r="J172" i="2"/>
  <c r="N172" i="2"/>
  <c r="E171" i="2"/>
  <c r="K170" i="2"/>
  <c r="J191" i="2"/>
  <c r="E190" i="2"/>
  <c r="I190" i="2"/>
  <c r="M190" i="2"/>
  <c r="F190" i="2"/>
  <c r="J190" i="2"/>
  <c r="N190" i="2"/>
  <c r="J189" i="2"/>
  <c r="E188" i="2"/>
  <c r="I188" i="2"/>
  <c r="M188" i="2"/>
  <c r="F188" i="2"/>
  <c r="J188" i="2"/>
  <c r="N188" i="2"/>
  <c r="J187" i="2"/>
  <c r="E186" i="2"/>
  <c r="I186" i="2"/>
  <c r="M186" i="2"/>
  <c r="F186" i="2"/>
  <c r="J186" i="2"/>
  <c r="N186" i="2"/>
  <c r="F185" i="2"/>
  <c r="G185" i="2"/>
  <c r="K185" i="2"/>
  <c r="O185" i="2"/>
  <c r="H185" i="2"/>
  <c r="L185" i="2"/>
  <c r="H182" i="2"/>
  <c r="L182" i="2"/>
  <c r="E182" i="2"/>
  <c r="I182" i="2"/>
  <c r="M182" i="2"/>
  <c r="F182" i="2"/>
  <c r="J182" i="2"/>
  <c r="N182" i="2"/>
  <c r="E181" i="2"/>
  <c r="F177" i="2"/>
  <c r="J177" i="2"/>
  <c r="N177" i="2"/>
  <c r="G177" i="2"/>
  <c r="K177" i="2"/>
  <c r="O177" i="2"/>
  <c r="H177" i="2"/>
  <c r="L177" i="2"/>
  <c r="H174" i="2"/>
  <c r="L174" i="2"/>
  <c r="E174" i="2"/>
  <c r="I174" i="2"/>
  <c r="M174" i="2"/>
  <c r="F174" i="2"/>
  <c r="J174" i="2"/>
  <c r="N174" i="2"/>
  <c r="E173" i="2"/>
  <c r="F169" i="2"/>
  <c r="J169" i="2"/>
  <c r="N169" i="2"/>
  <c r="G169" i="2"/>
  <c r="K169" i="2"/>
  <c r="O169" i="2"/>
  <c r="H169" i="2"/>
  <c r="L169" i="2"/>
  <c r="F164" i="2"/>
  <c r="J164" i="2"/>
  <c r="N164" i="2"/>
  <c r="G164" i="2"/>
  <c r="K164" i="2"/>
  <c r="O164" i="2"/>
  <c r="E164" i="2"/>
  <c r="I164" i="2"/>
  <c r="M164" i="2"/>
  <c r="H164" i="2"/>
  <c r="L164" i="2"/>
  <c r="F158" i="2"/>
  <c r="J158" i="2"/>
  <c r="N158" i="2"/>
  <c r="G158" i="2"/>
  <c r="K158" i="2"/>
  <c r="O158" i="2"/>
  <c r="E158" i="2"/>
  <c r="I158" i="2"/>
  <c r="M158" i="2"/>
  <c r="H158" i="2"/>
  <c r="L158" i="2"/>
  <c r="F168" i="2"/>
  <c r="J168" i="2"/>
  <c r="N168" i="2"/>
  <c r="G168" i="2"/>
  <c r="K168" i="2"/>
  <c r="O168" i="2"/>
  <c r="E168" i="2"/>
  <c r="M168" i="2"/>
  <c r="H168" i="2"/>
  <c r="L168" i="2"/>
  <c r="I168" i="2"/>
  <c r="F162" i="2"/>
  <c r="J162" i="2"/>
  <c r="N162" i="2"/>
  <c r="I162" i="2"/>
  <c r="G162" i="2"/>
  <c r="K162" i="2"/>
  <c r="O162" i="2"/>
  <c r="H162" i="2"/>
  <c r="L162" i="2"/>
  <c r="E162" i="2"/>
  <c r="M162" i="2"/>
  <c r="F156" i="2"/>
  <c r="J156" i="2"/>
  <c r="N156" i="2"/>
  <c r="G156" i="2"/>
  <c r="K156" i="2"/>
  <c r="O156" i="2"/>
  <c r="E156" i="2"/>
  <c r="I156" i="2"/>
  <c r="M156" i="2"/>
  <c r="H156" i="2"/>
  <c r="L156" i="2"/>
  <c r="F166" i="2"/>
  <c r="J166" i="2"/>
  <c r="N166" i="2"/>
  <c r="G166" i="2"/>
  <c r="K166" i="2"/>
  <c r="O166" i="2"/>
  <c r="H166" i="2"/>
  <c r="L166" i="2"/>
  <c r="E166" i="2"/>
  <c r="I166" i="2"/>
  <c r="M166" i="2"/>
  <c r="F160" i="2"/>
  <c r="J160" i="2"/>
  <c r="N160" i="2"/>
  <c r="G160" i="2"/>
  <c r="K160" i="2"/>
  <c r="O160" i="2"/>
  <c r="I160" i="2"/>
  <c r="H160" i="2"/>
  <c r="L160" i="2"/>
  <c r="E160" i="2"/>
  <c r="M160" i="2"/>
  <c r="F154" i="2"/>
  <c r="J154" i="2"/>
  <c r="N154" i="2"/>
  <c r="M154" i="2"/>
  <c r="G154" i="2"/>
  <c r="K154" i="2"/>
  <c r="O154" i="2"/>
  <c r="I154" i="2"/>
  <c r="H154" i="2"/>
  <c r="L154" i="2"/>
  <c r="E154" i="2"/>
  <c r="O165" i="2"/>
  <c r="K165" i="2"/>
  <c r="G165" i="2"/>
  <c r="O161" i="2"/>
  <c r="G161" i="2"/>
  <c r="O159" i="2"/>
  <c r="G159" i="2"/>
  <c r="N167" i="2"/>
  <c r="J167" i="2"/>
  <c r="F167" i="2"/>
  <c r="N165" i="2"/>
  <c r="J165" i="2"/>
  <c r="F165" i="2"/>
  <c r="N163" i="2"/>
  <c r="J163" i="2"/>
  <c r="F163" i="2"/>
  <c r="N161" i="2"/>
  <c r="J161" i="2"/>
  <c r="F161" i="2"/>
  <c r="N159" i="2"/>
  <c r="J159" i="2"/>
  <c r="F159" i="2"/>
  <c r="N157" i="2"/>
  <c r="J157" i="2"/>
  <c r="F157" i="2"/>
  <c r="N155" i="2"/>
  <c r="J155" i="2"/>
  <c r="F155" i="2"/>
  <c r="O167" i="2"/>
  <c r="K167" i="2"/>
  <c r="G167" i="2"/>
  <c r="O163" i="2"/>
  <c r="K163" i="2"/>
  <c r="G163" i="2"/>
  <c r="O157" i="2"/>
  <c r="K157" i="2"/>
  <c r="G157" i="2"/>
  <c r="O155" i="2"/>
  <c r="K155" i="2"/>
  <c r="G155" i="2"/>
  <c r="M167" i="2"/>
  <c r="I167" i="2"/>
  <c r="E167" i="2"/>
  <c r="M165" i="2"/>
  <c r="I165" i="2"/>
  <c r="E165" i="2"/>
  <c r="M163" i="2"/>
  <c r="I163" i="2"/>
  <c r="E163" i="2"/>
  <c r="M161" i="2"/>
  <c r="I161" i="2"/>
  <c r="E161" i="2"/>
  <c r="M159" i="2"/>
  <c r="I159" i="2"/>
  <c r="E159" i="2"/>
  <c r="M157" i="2"/>
  <c r="I157" i="2"/>
  <c r="E157" i="2"/>
  <c r="M155" i="2"/>
  <c r="I155" i="2"/>
  <c r="E155" i="2"/>
  <c r="K161" i="2"/>
  <c r="L167" i="2"/>
  <c r="L165" i="2"/>
  <c r="L163" i="2"/>
  <c r="L161" i="2"/>
  <c r="L159" i="2"/>
  <c r="L157" i="2"/>
  <c r="L155" i="2"/>
  <c r="H150" i="2"/>
  <c r="F150" i="2"/>
  <c r="J150" i="2"/>
  <c r="N150" i="2"/>
  <c r="H146" i="2"/>
  <c r="L146" i="2"/>
  <c r="F146" i="2"/>
  <c r="J146" i="2"/>
  <c r="N146" i="2"/>
  <c r="H138" i="2"/>
  <c r="L138" i="2"/>
  <c r="F138" i="2"/>
  <c r="J138" i="2"/>
  <c r="N138" i="2"/>
  <c r="H134" i="2"/>
  <c r="L134" i="2"/>
  <c r="F134" i="2"/>
  <c r="J134" i="2"/>
  <c r="N134" i="2"/>
  <c r="H130" i="2"/>
  <c r="L130" i="2"/>
  <c r="F130" i="2"/>
  <c r="J130" i="2"/>
  <c r="N130" i="2"/>
  <c r="H126" i="2"/>
  <c r="L126" i="2"/>
  <c r="F126" i="2"/>
  <c r="J126" i="2"/>
  <c r="N126" i="2"/>
  <c r="H122" i="2"/>
  <c r="L122" i="2"/>
  <c r="J122" i="2"/>
  <c r="N122" i="2"/>
  <c r="H118" i="2"/>
  <c r="L118" i="2"/>
  <c r="F118" i="2"/>
  <c r="J118" i="2"/>
  <c r="H114" i="2"/>
  <c r="L114" i="2"/>
  <c r="F114" i="2"/>
  <c r="J114" i="2"/>
  <c r="N114" i="2"/>
  <c r="H103" i="2"/>
  <c r="L103" i="2"/>
  <c r="E103" i="2"/>
  <c r="I103" i="2"/>
  <c r="M103" i="2"/>
  <c r="F103" i="2"/>
  <c r="J103" i="2"/>
  <c r="N103" i="2"/>
  <c r="F100" i="2"/>
  <c r="J100" i="2"/>
  <c r="I100" i="2"/>
  <c r="N100" i="2"/>
  <c r="E100" i="2"/>
  <c r="K100" i="2"/>
  <c r="O100" i="2"/>
  <c r="G100" i="2"/>
  <c r="L100" i="2"/>
  <c r="E65" i="2"/>
  <c r="I65" i="2"/>
  <c r="M65" i="2"/>
  <c r="G65" i="2"/>
  <c r="K65" i="2"/>
  <c r="O65" i="2"/>
  <c r="L65" i="2"/>
  <c r="F65" i="2"/>
  <c r="N65" i="2"/>
  <c r="H65" i="2"/>
  <c r="J65" i="2"/>
  <c r="O152" i="2"/>
  <c r="K152" i="2"/>
  <c r="G152" i="2"/>
  <c r="O150" i="2"/>
  <c r="I150" i="2"/>
  <c r="I146" i="2"/>
  <c r="H142" i="2"/>
  <c r="L142" i="2"/>
  <c r="F142" i="2"/>
  <c r="J142" i="2"/>
  <c r="N142" i="2"/>
  <c r="N152" i="2"/>
  <c r="J152" i="2"/>
  <c r="F152" i="2"/>
  <c r="M150" i="2"/>
  <c r="G150" i="2"/>
  <c r="F149" i="2"/>
  <c r="J149" i="2"/>
  <c r="N149" i="2"/>
  <c r="H149" i="2"/>
  <c r="L149" i="2"/>
  <c r="O146" i="2"/>
  <c r="G146" i="2"/>
  <c r="F145" i="2"/>
  <c r="J145" i="2"/>
  <c r="N145" i="2"/>
  <c r="H145" i="2"/>
  <c r="L145" i="2"/>
  <c r="O142" i="2"/>
  <c r="G142" i="2"/>
  <c r="F141" i="2"/>
  <c r="J141" i="2"/>
  <c r="N141" i="2"/>
  <c r="H141" i="2"/>
  <c r="L141" i="2"/>
  <c r="O138" i="2"/>
  <c r="G138" i="2"/>
  <c r="F137" i="2"/>
  <c r="J137" i="2"/>
  <c r="N137" i="2"/>
  <c r="H137" i="2"/>
  <c r="L137" i="2"/>
  <c r="O134" i="2"/>
  <c r="G134" i="2"/>
  <c r="F133" i="2"/>
  <c r="J133" i="2"/>
  <c r="N133" i="2"/>
  <c r="H133" i="2"/>
  <c r="L133" i="2"/>
  <c r="O130" i="2"/>
  <c r="G130" i="2"/>
  <c r="F129" i="2"/>
  <c r="J129" i="2"/>
  <c r="N129" i="2"/>
  <c r="H129" i="2"/>
  <c r="L129" i="2"/>
  <c r="O126" i="2"/>
  <c r="G126" i="2"/>
  <c r="F125" i="2"/>
  <c r="J125" i="2"/>
  <c r="N125" i="2"/>
  <c r="H125" i="2"/>
  <c r="L125" i="2"/>
  <c r="O122" i="2"/>
  <c r="G122" i="2"/>
  <c r="F121" i="2"/>
  <c r="J121" i="2"/>
  <c r="N121" i="2"/>
  <c r="H121" i="2"/>
  <c r="L121" i="2"/>
  <c r="O118" i="2"/>
  <c r="G118" i="2"/>
  <c r="F117" i="2"/>
  <c r="J117" i="2"/>
  <c r="N117" i="2"/>
  <c r="H117" i="2"/>
  <c r="L117" i="2"/>
  <c r="O114" i="2"/>
  <c r="F113" i="2"/>
  <c r="J113" i="2"/>
  <c r="N113" i="2"/>
  <c r="H113" i="2"/>
  <c r="L113" i="2"/>
  <c r="H105" i="2"/>
  <c r="L105" i="2"/>
  <c r="E105" i="2"/>
  <c r="I105" i="2"/>
  <c r="M105" i="2"/>
  <c r="F105" i="2"/>
  <c r="J105" i="2"/>
  <c r="N105" i="2"/>
  <c r="K103" i="2"/>
  <c r="M100" i="2"/>
  <c r="H99" i="2"/>
  <c r="L99" i="2"/>
  <c r="I99" i="2"/>
  <c r="N99" i="2"/>
  <c r="E99" i="2"/>
  <c r="J99" i="2"/>
  <c r="O99" i="2"/>
  <c r="F99" i="2"/>
  <c r="K99" i="2"/>
  <c r="H97" i="2"/>
  <c r="L97" i="2"/>
  <c r="G97" i="2"/>
  <c r="M97" i="2"/>
  <c r="I97" i="2"/>
  <c r="N97" i="2"/>
  <c r="E97" i="2"/>
  <c r="J97" i="2"/>
  <c r="O97" i="2"/>
  <c r="H93" i="2"/>
  <c r="L93" i="2"/>
  <c r="E93" i="2"/>
  <c r="J93" i="2"/>
  <c r="O93" i="2"/>
  <c r="F93" i="2"/>
  <c r="K93" i="2"/>
  <c r="G93" i="2"/>
  <c r="M93" i="2"/>
  <c r="F92" i="2"/>
  <c r="J92" i="2"/>
  <c r="N92" i="2"/>
  <c r="I92" i="2"/>
  <c r="O92" i="2"/>
  <c r="E92" i="2"/>
  <c r="K92" i="2"/>
  <c r="G92" i="2"/>
  <c r="L92" i="2"/>
  <c r="F88" i="2"/>
  <c r="J88" i="2"/>
  <c r="N88" i="2"/>
  <c r="H88" i="2"/>
  <c r="L88" i="2"/>
  <c r="K88" i="2"/>
  <c r="E88" i="2"/>
  <c r="M88" i="2"/>
  <c r="G88" i="2"/>
  <c r="O88" i="2"/>
  <c r="F80" i="2"/>
  <c r="J80" i="2"/>
  <c r="H80" i="2"/>
  <c r="L80" i="2"/>
  <c r="K80" i="2"/>
  <c r="E80" i="2"/>
  <c r="M80" i="2"/>
  <c r="G80" i="2"/>
  <c r="O80" i="2"/>
  <c r="E69" i="2"/>
  <c r="I69" i="2"/>
  <c r="M69" i="2"/>
  <c r="G69" i="2"/>
  <c r="K69" i="2"/>
  <c r="O69" i="2"/>
  <c r="L69" i="2"/>
  <c r="F69" i="2"/>
  <c r="N69" i="2"/>
  <c r="H69" i="2"/>
  <c r="J69" i="2"/>
  <c r="M152" i="2"/>
  <c r="I152" i="2"/>
  <c r="E152" i="2"/>
  <c r="L150" i="2"/>
  <c r="E150" i="2"/>
  <c r="O149" i="2"/>
  <c r="G149" i="2"/>
  <c r="H148" i="2"/>
  <c r="L148" i="2"/>
  <c r="F148" i="2"/>
  <c r="J148" i="2"/>
  <c r="N148" i="2"/>
  <c r="M146" i="2"/>
  <c r="E146" i="2"/>
  <c r="O145" i="2"/>
  <c r="G145" i="2"/>
  <c r="H144" i="2"/>
  <c r="L144" i="2"/>
  <c r="F144" i="2"/>
  <c r="J144" i="2"/>
  <c r="N144" i="2"/>
  <c r="M142" i="2"/>
  <c r="E142" i="2"/>
  <c r="O141" i="2"/>
  <c r="G141" i="2"/>
  <c r="H140" i="2"/>
  <c r="L140" i="2"/>
  <c r="F140" i="2"/>
  <c r="J140" i="2"/>
  <c r="N140" i="2"/>
  <c r="M138" i="2"/>
  <c r="E138" i="2"/>
  <c r="O137" i="2"/>
  <c r="G137" i="2"/>
  <c r="H136" i="2"/>
  <c r="L136" i="2"/>
  <c r="F136" i="2"/>
  <c r="J136" i="2"/>
  <c r="N136" i="2"/>
  <c r="M134" i="2"/>
  <c r="E134" i="2"/>
  <c r="O133" i="2"/>
  <c r="G133" i="2"/>
  <c r="H132" i="2"/>
  <c r="L132" i="2"/>
  <c r="F132" i="2"/>
  <c r="J132" i="2"/>
  <c r="N132" i="2"/>
  <c r="M130" i="2"/>
  <c r="E130" i="2"/>
  <c r="O129" i="2"/>
  <c r="G129" i="2"/>
  <c r="H128" i="2"/>
  <c r="L128" i="2"/>
  <c r="F128" i="2"/>
  <c r="J128" i="2"/>
  <c r="N128" i="2"/>
  <c r="M126" i="2"/>
  <c r="E126" i="2"/>
  <c r="O125" i="2"/>
  <c r="G125" i="2"/>
  <c r="H124" i="2"/>
  <c r="L124" i="2"/>
  <c r="F124" i="2"/>
  <c r="J124" i="2"/>
  <c r="N124" i="2"/>
  <c r="M122" i="2"/>
  <c r="E122" i="2"/>
  <c r="O121" i="2"/>
  <c r="G121" i="2"/>
  <c r="H120" i="2"/>
  <c r="L120" i="2"/>
  <c r="F120" i="2"/>
  <c r="J120" i="2"/>
  <c r="N120" i="2"/>
  <c r="M118" i="2"/>
  <c r="E118" i="2"/>
  <c r="O117" i="2"/>
  <c r="H116" i="2"/>
  <c r="L116" i="2"/>
  <c r="J116" i="2"/>
  <c r="N116" i="2"/>
  <c r="M114" i="2"/>
  <c r="E114" i="2"/>
  <c r="O113" i="2"/>
  <c r="H112" i="2"/>
  <c r="L112" i="2"/>
  <c r="F112" i="2"/>
  <c r="J112" i="2"/>
  <c r="N112" i="2"/>
  <c r="H107" i="2"/>
  <c r="L107" i="2"/>
  <c r="E107" i="2"/>
  <c r="I107" i="2"/>
  <c r="M107" i="2"/>
  <c r="F107" i="2"/>
  <c r="J107" i="2"/>
  <c r="N107" i="2"/>
  <c r="K105" i="2"/>
  <c r="G103" i="2"/>
  <c r="H100" i="2"/>
  <c r="M99" i="2"/>
  <c r="K97" i="2"/>
  <c r="H91" i="2"/>
  <c r="L91" i="2"/>
  <c r="I91" i="2"/>
  <c r="E91" i="2"/>
  <c r="J91" i="2"/>
  <c r="O91" i="2"/>
  <c r="F91" i="2"/>
  <c r="K91" i="2"/>
  <c r="N153" i="2"/>
  <c r="J153" i="2"/>
  <c r="L152" i="2"/>
  <c r="N151" i="2"/>
  <c r="J151" i="2"/>
  <c r="K150" i="2"/>
  <c r="M149" i="2"/>
  <c r="E149" i="2"/>
  <c r="O148" i="2"/>
  <c r="G148" i="2"/>
  <c r="F147" i="2"/>
  <c r="J147" i="2"/>
  <c r="N147" i="2"/>
  <c r="H147" i="2"/>
  <c r="L147" i="2"/>
  <c r="K146" i="2"/>
  <c r="M145" i="2"/>
  <c r="E145" i="2"/>
  <c r="O144" i="2"/>
  <c r="G144" i="2"/>
  <c r="F143" i="2"/>
  <c r="J143" i="2"/>
  <c r="N143" i="2"/>
  <c r="H143" i="2"/>
  <c r="L143" i="2"/>
  <c r="K142" i="2"/>
  <c r="M141" i="2"/>
  <c r="E141" i="2"/>
  <c r="O140" i="2"/>
  <c r="G140" i="2"/>
  <c r="F139" i="2"/>
  <c r="J139" i="2"/>
  <c r="N139" i="2"/>
  <c r="H139" i="2"/>
  <c r="L139" i="2"/>
  <c r="K138" i="2"/>
  <c r="M137" i="2"/>
  <c r="E137" i="2"/>
  <c r="O136" i="2"/>
  <c r="G136" i="2"/>
  <c r="F135" i="2"/>
  <c r="J135" i="2"/>
  <c r="N135" i="2"/>
  <c r="H135" i="2"/>
  <c r="L135" i="2"/>
  <c r="K134" i="2"/>
  <c r="M133" i="2"/>
  <c r="E133" i="2"/>
  <c r="O132" i="2"/>
  <c r="G132" i="2"/>
  <c r="F131" i="2"/>
  <c r="J131" i="2"/>
  <c r="N131" i="2"/>
  <c r="H131" i="2"/>
  <c r="L131" i="2"/>
  <c r="K130" i="2"/>
  <c r="M129" i="2"/>
  <c r="E129" i="2"/>
  <c r="O128" i="2"/>
  <c r="G128" i="2"/>
  <c r="F127" i="2"/>
  <c r="J127" i="2"/>
  <c r="N127" i="2"/>
  <c r="H127" i="2"/>
  <c r="L127" i="2"/>
  <c r="K126" i="2"/>
  <c r="M125" i="2"/>
  <c r="E125" i="2"/>
  <c r="O124" i="2"/>
  <c r="G124" i="2"/>
  <c r="F123" i="2"/>
  <c r="J123" i="2"/>
  <c r="H123" i="2"/>
  <c r="L123" i="2"/>
  <c r="K122" i="2"/>
  <c r="M121" i="2"/>
  <c r="E121" i="2"/>
  <c r="O120" i="2"/>
  <c r="F119" i="2"/>
  <c r="J119" i="2"/>
  <c r="H119" i="2"/>
  <c r="L119" i="2"/>
  <c r="K118" i="2"/>
  <c r="M117" i="2"/>
  <c r="E117" i="2"/>
  <c r="O116" i="2"/>
  <c r="G116" i="2"/>
  <c r="F115" i="2"/>
  <c r="J115" i="2"/>
  <c r="N115" i="2"/>
  <c r="H115" i="2"/>
  <c r="L115" i="2"/>
  <c r="K114" i="2"/>
  <c r="M113" i="2"/>
  <c r="E113" i="2"/>
  <c r="O112" i="2"/>
  <c r="G112" i="2"/>
  <c r="H109" i="2"/>
  <c r="L109" i="2"/>
  <c r="E109" i="2"/>
  <c r="I109" i="2"/>
  <c r="M109" i="2"/>
  <c r="F109" i="2"/>
  <c r="J109" i="2"/>
  <c r="N109" i="2"/>
  <c r="K107" i="2"/>
  <c r="G105" i="2"/>
  <c r="H101" i="2"/>
  <c r="L101" i="2"/>
  <c r="E101" i="2"/>
  <c r="I101" i="2"/>
  <c r="M101" i="2"/>
  <c r="F101" i="2"/>
  <c r="J101" i="2"/>
  <c r="N101" i="2"/>
  <c r="G99" i="2"/>
  <c r="F97" i="2"/>
  <c r="I93" i="2"/>
  <c r="H92" i="2"/>
  <c r="M91" i="2"/>
  <c r="I88" i="2"/>
  <c r="F84" i="2"/>
  <c r="J84" i="2"/>
  <c r="H84" i="2"/>
  <c r="L84" i="2"/>
  <c r="K84" i="2"/>
  <c r="E84" i="2"/>
  <c r="M84" i="2"/>
  <c r="G84" i="2"/>
  <c r="O84" i="2"/>
  <c r="F76" i="2"/>
  <c r="J76" i="2"/>
  <c r="H76" i="2"/>
  <c r="L76" i="2"/>
  <c r="K76" i="2"/>
  <c r="E76" i="2"/>
  <c r="M76" i="2"/>
  <c r="G76" i="2"/>
  <c r="O76" i="2"/>
  <c r="E75" i="2"/>
  <c r="I75" i="2"/>
  <c r="G75" i="2"/>
  <c r="L75" i="2"/>
  <c r="J75" i="2"/>
  <c r="N75" i="2"/>
  <c r="M75" i="2"/>
  <c r="F75" i="2"/>
  <c r="O75" i="2"/>
  <c r="H75" i="2"/>
  <c r="L111" i="2"/>
  <c r="H111" i="2"/>
  <c r="L110" i="2"/>
  <c r="H110" i="2"/>
  <c r="L108" i="2"/>
  <c r="H108" i="2"/>
  <c r="L106" i="2"/>
  <c r="H106" i="2"/>
  <c r="L104" i="2"/>
  <c r="H104" i="2"/>
  <c r="L102" i="2"/>
  <c r="H102" i="2"/>
  <c r="O96" i="2"/>
  <c r="N95" i="2"/>
  <c r="F94" i="2"/>
  <c r="J94" i="2"/>
  <c r="N94" i="2"/>
  <c r="H87" i="2"/>
  <c r="L87" i="2"/>
  <c r="F87" i="2"/>
  <c r="J87" i="2"/>
  <c r="H83" i="2"/>
  <c r="L83" i="2"/>
  <c r="J83" i="2"/>
  <c r="N83" i="2"/>
  <c r="H79" i="2"/>
  <c r="L79" i="2"/>
  <c r="F79" i="2"/>
  <c r="J79" i="2"/>
  <c r="F45" i="2"/>
  <c r="J45" i="2"/>
  <c r="G45" i="2"/>
  <c r="K45" i="2"/>
  <c r="O45" i="2"/>
  <c r="H45" i="2"/>
  <c r="L45" i="2"/>
  <c r="E45" i="2"/>
  <c r="I45" i="2"/>
  <c r="M45" i="2"/>
  <c r="F96" i="2"/>
  <c r="J96" i="2"/>
  <c r="N96" i="2"/>
  <c r="H95" i="2"/>
  <c r="L95" i="2"/>
  <c r="F86" i="2"/>
  <c r="J86" i="2"/>
  <c r="H86" i="2"/>
  <c r="L86" i="2"/>
  <c r="F82" i="2"/>
  <c r="J82" i="2"/>
  <c r="N82" i="2"/>
  <c r="H82" i="2"/>
  <c r="L82" i="2"/>
  <c r="F78" i="2"/>
  <c r="J78" i="2"/>
  <c r="N78" i="2"/>
  <c r="H78" i="2"/>
  <c r="L78" i="2"/>
  <c r="N111" i="2"/>
  <c r="J111" i="2"/>
  <c r="N110" i="2"/>
  <c r="J110" i="2"/>
  <c r="N108" i="2"/>
  <c r="J108" i="2"/>
  <c r="N106" i="2"/>
  <c r="J106" i="2"/>
  <c r="N104" i="2"/>
  <c r="J104" i="2"/>
  <c r="N102" i="2"/>
  <c r="J102" i="2"/>
  <c r="F98" i="2"/>
  <c r="J98" i="2"/>
  <c r="N98" i="2"/>
  <c r="L96" i="2"/>
  <c r="G96" i="2"/>
  <c r="K95" i="2"/>
  <c r="F95" i="2"/>
  <c r="K94" i="2"/>
  <c r="E94" i="2"/>
  <c r="F90" i="2"/>
  <c r="J90" i="2"/>
  <c r="H89" i="2"/>
  <c r="L89" i="2"/>
  <c r="M87" i="2"/>
  <c r="E87" i="2"/>
  <c r="O86" i="2"/>
  <c r="G86" i="2"/>
  <c r="H85" i="2"/>
  <c r="L85" i="2"/>
  <c r="F85" i="2"/>
  <c r="J85" i="2"/>
  <c r="N85" i="2"/>
  <c r="M83" i="2"/>
  <c r="E83" i="2"/>
  <c r="O82" i="2"/>
  <c r="G82" i="2"/>
  <c r="H81" i="2"/>
  <c r="L81" i="2"/>
  <c r="F81" i="2"/>
  <c r="J81" i="2"/>
  <c r="N81" i="2"/>
  <c r="M79" i="2"/>
  <c r="E79" i="2"/>
  <c r="O78" i="2"/>
  <c r="G78" i="2"/>
  <c r="H77" i="2"/>
  <c r="L77" i="2"/>
  <c r="F77" i="2"/>
  <c r="J77" i="2"/>
  <c r="N77" i="2"/>
  <c r="E58" i="2"/>
  <c r="I58" i="2"/>
  <c r="M58" i="2"/>
  <c r="H58" i="2"/>
  <c r="N58" i="2"/>
  <c r="J58" i="2"/>
  <c r="O58" i="2"/>
  <c r="F58" i="2"/>
  <c r="K58" i="2"/>
  <c r="G58" i="2"/>
  <c r="L58" i="2"/>
  <c r="G74" i="2"/>
  <c r="K74" i="2"/>
  <c r="O74" i="2"/>
  <c r="G70" i="2"/>
  <c r="K70" i="2"/>
  <c r="O70" i="2"/>
  <c r="E70" i="2"/>
  <c r="I70" i="2"/>
  <c r="M70" i="2"/>
  <c r="G66" i="2"/>
  <c r="K66" i="2"/>
  <c r="O66" i="2"/>
  <c r="E66" i="2"/>
  <c r="I66" i="2"/>
  <c r="M66" i="2"/>
  <c r="E63" i="2"/>
  <c r="I63" i="2"/>
  <c r="M63" i="2"/>
  <c r="F63" i="2"/>
  <c r="G63" i="2"/>
  <c r="K63" i="2"/>
  <c r="O63" i="2"/>
  <c r="H42" i="2"/>
  <c r="L42" i="2"/>
  <c r="E42" i="2"/>
  <c r="I42" i="2"/>
  <c r="M42" i="2"/>
  <c r="F42" i="2"/>
  <c r="J42" i="2"/>
  <c r="N42" i="2"/>
  <c r="G42" i="2"/>
  <c r="K42" i="2"/>
  <c r="E71" i="2"/>
  <c r="I71" i="2"/>
  <c r="M71" i="2"/>
  <c r="G71" i="2"/>
  <c r="K71" i="2"/>
  <c r="O71" i="2"/>
  <c r="E67" i="2"/>
  <c r="I67" i="2"/>
  <c r="M67" i="2"/>
  <c r="G67" i="2"/>
  <c r="K67" i="2"/>
  <c r="O67" i="2"/>
  <c r="G62" i="2"/>
  <c r="K62" i="2"/>
  <c r="O62" i="2"/>
  <c r="H62" i="2"/>
  <c r="L62" i="2"/>
  <c r="E62" i="2"/>
  <c r="I62" i="2"/>
  <c r="M62" i="2"/>
  <c r="E61" i="2"/>
  <c r="I61" i="2"/>
  <c r="M61" i="2"/>
  <c r="F61" i="2"/>
  <c r="J61" i="2"/>
  <c r="N61" i="2"/>
  <c r="G61" i="2"/>
  <c r="K61" i="2"/>
  <c r="O61" i="2"/>
  <c r="E56" i="2"/>
  <c r="I56" i="2"/>
  <c r="M56" i="2"/>
  <c r="J56" i="2"/>
  <c r="O56" i="2"/>
  <c r="F56" i="2"/>
  <c r="K56" i="2"/>
  <c r="G56" i="2"/>
  <c r="L56" i="2"/>
  <c r="H50" i="2"/>
  <c r="L50" i="2"/>
  <c r="E50" i="2"/>
  <c r="I50" i="2"/>
  <c r="M50" i="2"/>
  <c r="J50" i="2"/>
  <c r="N50" i="2"/>
  <c r="G50" i="2"/>
  <c r="K50" i="2"/>
  <c r="J37" i="2"/>
  <c r="N37" i="2"/>
  <c r="G37" i="2"/>
  <c r="K37" i="2"/>
  <c r="O37" i="2"/>
  <c r="H37" i="2"/>
  <c r="L37" i="2"/>
  <c r="E37" i="2"/>
  <c r="I37" i="2"/>
  <c r="J74" i="2"/>
  <c r="E74" i="2"/>
  <c r="E73" i="2"/>
  <c r="M73" i="2"/>
  <c r="G72" i="2"/>
  <c r="K72" i="2"/>
  <c r="O72" i="2"/>
  <c r="E72" i="2"/>
  <c r="I72" i="2"/>
  <c r="M72" i="2"/>
  <c r="H71" i="2"/>
  <c r="N70" i="2"/>
  <c r="F70" i="2"/>
  <c r="G68" i="2"/>
  <c r="K68" i="2"/>
  <c r="O68" i="2"/>
  <c r="E68" i="2"/>
  <c r="I68" i="2"/>
  <c r="M68" i="2"/>
  <c r="H67" i="2"/>
  <c r="N66" i="2"/>
  <c r="F66" i="2"/>
  <c r="G64" i="2"/>
  <c r="K64" i="2"/>
  <c r="O64" i="2"/>
  <c r="E64" i="2"/>
  <c r="I64" i="2"/>
  <c r="M64" i="2"/>
  <c r="H63" i="2"/>
  <c r="J62" i="2"/>
  <c r="L61" i="2"/>
  <c r="G60" i="2"/>
  <c r="K60" i="2"/>
  <c r="O60" i="2"/>
  <c r="H60" i="2"/>
  <c r="L60" i="2"/>
  <c r="E60" i="2"/>
  <c r="I60" i="2"/>
  <c r="M60" i="2"/>
  <c r="N56" i="2"/>
  <c r="O42" i="2"/>
  <c r="N57" i="2"/>
  <c r="J55" i="2"/>
  <c r="E54" i="2"/>
  <c r="I54" i="2"/>
  <c r="M54" i="2"/>
  <c r="E52" i="2"/>
  <c r="I52" i="2"/>
  <c r="M52" i="2"/>
  <c r="F52" i="2"/>
  <c r="J52" i="2"/>
  <c r="F47" i="2"/>
  <c r="J47" i="2"/>
  <c r="G47" i="2"/>
  <c r="K47" i="2"/>
  <c r="O47" i="2"/>
  <c r="H47" i="2"/>
  <c r="L47" i="2"/>
  <c r="H44" i="2"/>
  <c r="L44" i="2"/>
  <c r="E44" i="2"/>
  <c r="I44" i="2"/>
  <c r="M44" i="2"/>
  <c r="F44" i="2"/>
  <c r="J44" i="2"/>
  <c r="N44" i="2"/>
  <c r="F39" i="2"/>
  <c r="J39" i="2"/>
  <c r="N39" i="2"/>
  <c r="K39" i="2"/>
  <c r="O39" i="2"/>
  <c r="H39" i="2"/>
  <c r="L39" i="2"/>
  <c r="H36" i="2"/>
  <c r="L36" i="2"/>
  <c r="E36" i="2"/>
  <c r="I36" i="2"/>
  <c r="M36" i="2"/>
  <c r="F36" i="2"/>
  <c r="J36" i="2"/>
  <c r="N36" i="2"/>
  <c r="G57" i="2"/>
  <c r="K57" i="2"/>
  <c r="O57" i="2"/>
  <c r="G53" i="2"/>
  <c r="K53" i="2"/>
  <c r="O53" i="2"/>
  <c r="H53" i="2"/>
  <c r="L53" i="2"/>
  <c r="F49" i="2"/>
  <c r="J49" i="2"/>
  <c r="N49" i="2"/>
  <c r="G49" i="2"/>
  <c r="K49" i="2"/>
  <c r="O49" i="2"/>
  <c r="H49" i="2"/>
  <c r="L49" i="2"/>
  <c r="H46" i="2"/>
  <c r="L46" i="2"/>
  <c r="E46" i="2"/>
  <c r="I46" i="2"/>
  <c r="M46" i="2"/>
  <c r="F46" i="2"/>
  <c r="J46" i="2"/>
  <c r="F41" i="2"/>
  <c r="J41" i="2"/>
  <c r="G41" i="2"/>
  <c r="K41" i="2"/>
  <c r="O41" i="2"/>
  <c r="H41" i="2"/>
  <c r="L41" i="2"/>
  <c r="I39" i="2"/>
  <c r="H38" i="2"/>
  <c r="L38" i="2"/>
  <c r="E38" i="2"/>
  <c r="I38" i="2"/>
  <c r="M38" i="2"/>
  <c r="F38" i="2"/>
  <c r="J38" i="2"/>
  <c r="N38" i="2"/>
  <c r="K36" i="2"/>
  <c r="L57" i="2"/>
  <c r="F57" i="2"/>
  <c r="G55" i="2"/>
  <c r="K55" i="2"/>
  <c r="O55" i="2"/>
  <c r="F53" i="2"/>
  <c r="J51" i="2"/>
  <c r="N51" i="2"/>
  <c r="G51" i="2"/>
  <c r="K51" i="2"/>
  <c r="O51" i="2"/>
  <c r="H51" i="2"/>
  <c r="L51" i="2"/>
  <c r="H48" i="2"/>
  <c r="L48" i="2"/>
  <c r="E48" i="2"/>
  <c r="I48" i="2"/>
  <c r="M48" i="2"/>
  <c r="F48" i="2"/>
  <c r="J48" i="2"/>
  <c r="N48" i="2"/>
  <c r="E47" i="2"/>
  <c r="K46" i="2"/>
  <c r="F43" i="2"/>
  <c r="J43" i="2"/>
  <c r="N43" i="2"/>
  <c r="G43" i="2"/>
  <c r="K43" i="2"/>
  <c r="O43" i="2"/>
  <c r="L43" i="2"/>
  <c r="I41" i="2"/>
  <c r="H40" i="2"/>
  <c r="L40" i="2"/>
  <c r="E40" i="2"/>
  <c r="I40" i="2"/>
  <c r="M40" i="2"/>
  <c r="F40" i="2"/>
  <c r="J40" i="2"/>
  <c r="N40" i="2"/>
  <c r="E39" i="2"/>
  <c r="K38" i="2"/>
  <c r="F35" i="2"/>
  <c r="J35" i="2"/>
  <c r="N35" i="2"/>
  <c r="K35" i="2"/>
  <c r="O35" i="2"/>
  <c r="H35" i="2"/>
  <c r="L35" i="2"/>
  <c r="AE35" i="1"/>
  <c r="I35" i="1" s="1"/>
  <c r="C63" i="2" s="1"/>
  <c r="AP137" i="1"/>
  <c r="AP136" i="1"/>
  <c r="AP135" i="1"/>
  <c r="AP134" i="1"/>
  <c r="AP133" i="1"/>
  <c r="AP132" i="1"/>
  <c r="AP131" i="1"/>
  <c r="AP130" i="1"/>
  <c r="AP129" i="1"/>
  <c r="AP128" i="1"/>
  <c r="AP127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4" i="1"/>
  <c r="AP83" i="1"/>
  <c r="AP82" i="1"/>
  <c r="AP81" i="1"/>
  <c r="AP80" i="1"/>
  <c r="AP79" i="1"/>
  <c r="AP57" i="1"/>
  <c r="AP56" i="1"/>
  <c r="AP55" i="1"/>
  <c r="AP54" i="1"/>
  <c r="AP53" i="1"/>
  <c r="AP52" i="1"/>
  <c r="AP51" i="1"/>
  <c r="AP50" i="1"/>
  <c r="AP49" i="1"/>
  <c r="AP48" i="1"/>
  <c r="AP43" i="1"/>
  <c r="AP42" i="1"/>
  <c r="AP41" i="1"/>
  <c r="AP40" i="1"/>
  <c r="AP39" i="1"/>
  <c r="AP38" i="1"/>
  <c r="AP37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E119" i="1" l="1"/>
  <c r="I119" i="1" s="1"/>
  <c r="C141" i="2" s="1"/>
  <c r="AE60" i="1"/>
  <c r="I60" i="1" s="1"/>
  <c r="C85" i="2" s="1"/>
  <c r="AE23" i="1"/>
  <c r="I23" i="1" s="1"/>
  <c r="C51" i="2" s="1"/>
  <c r="F51" i="2" s="1"/>
  <c r="AE106" i="1"/>
  <c r="I106" i="1" s="1"/>
  <c r="C128" i="2" s="1"/>
  <c r="AE76" i="1"/>
  <c r="I76" i="1" s="1"/>
  <c r="C101" i="2" s="1"/>
  <c r="AE71" i="1"/>
  <c r="I71" i="1" s="1"/>
  <c r="C96" i="2" s="1"/>
  <c r="AE73" i="1"/>
  <c r="I73" i="1" s="1"/>
  <c r="C98" i="2" s="1"/>
  <c r="AE77" i="1"/>
  <c r="I77" i="1" s="1"/>
  <c r="C102" i="2" s="1"/>
  <c r="AE34" i="1"/>
  <c r="I34" i="1" s="1"/>
  <c r="C62" i="2" s="1"/>
  <c r="AE28" i="1"/>
  <c r="I28" i="1" s="1"/>
  <c r="C56" i="2" s="1"/>
  <c r="AE32" i="1"/>
  <c r="I32" i="1" s="1"/>
  <c r="C60" i="2" s="1"/>
  <c r="AE108" i="1"/>
  <c r="I108" i="1" s="1"/>
  <c r="C130" i="2" s="1"/>
  <c r="AE31" i="1"/>
  <c r="I31" i="1" s="1"/>
  <c r="C59" i="2" s="1"/>
  <c r="AE118" i="1"/>
  <c r="I118" i="1" s="1"/>
  <c r="C140" i="2" s="1"/>
  <c r="AE27" i="1"/>
  <c r="I27" i="1" s="1"/>
  <c r="C55" i="2" s="1"/>
  <c r="AE29" i="1"/>
  <c r="I29" i="1" s="1"/>
  <c r="C57" i="2" s="1"/>
  <c r="AE124" i="1"/>
  <c r="I124" i="1" s="1"/>
  <c r="C146" i="2" s="1"/>
  <c r="AE26" i="1"/>
  <c r="I26" i="1" s="1"/>
  <c r="C54" i="2" s="1"/>
  <c r="N54" i="2" s="1"/>
  <c r="AE121" i="1"/>
  <c r="I121" i="1" s="1"/>
  <c r="C143" i="2" s="1"/>
  <c r="AE122" i="1"/>
  <c r="I122" i="1" s="1"/>
  <c r="C144" i="2" s="1"/>
  <c r="AE65" i="1"/>
  <c r="I65" i="1" s="1"/>
  <c r="C90" i="2" s="1"/>
  <c r="N90" i="2" s="1"/>
  <c r="AE107" i="1"/>
  <c r="I107" i="1" s="1"/>
  <c r="C129" i="2" s="1"/>
  <c r="AE115" i="1"/>
  <c r="I115" i="1" s="1"/>
  <c r="C137" i="2" s="1"/>
  <c r="AE70" i="1"/>
  <c r="I70" i="1" s="1"/>
  <c r="C95" i="2" s="1"/>
  <c r="AE126" i="1"/>
  <c r="I126" i="1" s="1"/>
  <c r="C148" i="2" s="1"/>
  <c r="AE117" i="1"/>
  <c r="I117" i="1" s="1"/>
  <c r="C139" i="2" s="1"/>
  <c r="AE75" i="1"/>
  <c r="I75" i="1" s="1"/>
  <c r="C100" i="2" s="1"/>
  <c r="AE25" i="1"/>
  <c r="I25" i="1" s="1"/>
  <c r="C53" i="2" s="1"/>
  <c r="N53" i="2" s="1"/>
  <c r="AE112" i="1"/>
  <c r="I112" i="1" s="1"/>
  <c r="C134" i="2" s="1"/>
  <c r="AE64" i="1"/>
  <c r="I64" i="1" s="1"/>
  <c r="C89" i="2" s="1"/>
  <c r="G89" i="2" s="1"/>
  <c r="AE120" i="1"/>
  <c r="I120" i="1" s="1"/>
  <c r="C142" i="2" s="1"/>
  <c r="AE113" i="1"/>
  <c r="I113" i="1" s="1"/>
  <c r="C135" i="2" s="1"/>
  <c r="AE114" i="1"/>
  <c r="I114" i="1" s="1"/>
  <c r="C136" i="2" s="1"/>
  <c r="AE125" i="1"/>
  <c r="I125" i="1" s="1"/>
  <c r="C147" i="2" s="1"/>
  <c r="AE116" i="1"/>
  <c r="I116" i="1" s="1"/>
  <c r="C138" i="2" s="1"/>
  <c r="AE109" i="1"/>
  <c r="I109" i="1" s="1"/>
  <c r="C131" i="2" s="1"/>
  <c r="AE30" i="1"/>
  <c r="I30" i="1" s="1"/>
  <c r="C58" i="2" s="1"/>
  <c r="AE78" i="1"/>
  <c r="I78" i="1" s="1"/>
  <c r="C103" i="2" s="1"/>
  <c r="AE66" i="1"/>
  <c r="I66" i="1" s="1"/>
  <c r="C91" i="2" s="1"/>
  <c r="N91" i="2" s="1"/>
  <c r="AE24" i="1"/>
  <c r="I24" i="1" s="1"/>
  <c r="C52" i="2" s="1"/>
  <c r="N52" i="2" s="1"/>
  <c r="B52" i="3"/>
  <c r="C52" i="3"/>
  <c r="E52" i="3"/>
  <c r="A52" i="3"/>
  <c r="B6" i="3"/>
  <c r="C6" i="3"/>
  <c r="D6" i="3"/>
  <c r="E6" i="3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37" i="1"/>
  <c r="S136" i="1"/>
  <c r="S135" i="1"/>
  <c r="S134" i="1"/>
  <c r="S133" i="1"/>
  <c r="S132" i="1"/>
  <c r="S131" i="1"/>
  <c r="S130" i="1"/>
  <c r="S129" i="1"/>
  <c r="S128" i="1"/>
  <c r="S127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37" i="1"/>
  <c r="P136" i="1"/>
  <c r="P135" i="1"/>
  <c r="P134" i="1"/>
  <c r="P133" i="1"/>
  <c r="P132" i="1"/>
  <c r="P131" i="1"/>
  <c r="P130" i="1"/>
  <c r="P129" i="1"/>
  <c r="P128" i="1"/>
  <c r="P127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4" i="1"/>
  <c r="P83" i="1"/>
  <c r="P82" i="1"/>
  <c r="P81" i="1"/>
  <c r="P80" i="1"/>
  <c r="P79" i="1"/>
  <c r="P57" i="1"/>
  <c r="P56" i="1"/>
  <c r="P55" i="1"/>
  <c r="P54" i="1"/>
  <c r="P53" i="1"/>
  <c r="P52" i="1"/>
  <c r="P51" i="1"/>
  <c r="P50" i="1"/>
  <c r="P49" i="1"/>
  <c r="P48" i="1"/>
  <c r="P43" i="1"/>
  <c r="P42" i="1"/>
  <c r="P41" i="1"/>
  <c r="P40" i="1"/>
  <c r="P39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M137" i="1"/>
  <c r="M136" i="1"/>
  <c r="M135" i="1"/>
  <c r="M134" i="1"/>
  <c r="M133" i="1"/>
  <c r="M132" i="1"/>
  <c r="M131" i="1"/>
  <c r="M130" i="1"/>
  <c r="M129" i="1"/>
  <c r="M128" i="1"/>
  <c r="M127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4" i="1"/>
  <c r="M83" i="1"/>
  <c r="T83" i="1" s="1"/>
  <c r="M82" i="1"/>
  <c r="M81" i="1"/>
  <c r="T81" i="1" s="1"/>
  <c r="M80" i="1"/>
  <c r="M79" i="1"/>
  <c r="T79" i="1" s="1"/>
  <c r="M57" i="1"/>
  <c r="T57" i="1" s="1"/>
  <c r="M56" i="1"/>
  <c r="M55" i="1"/>
  <c r="M54" i="1"/>
  <c r="M53" i="1"/>
  <c r="T53" i="1" s="1"/>
  <c r="M52" i="1"/>
  <c r="M51" i="1"/>
  <c r="T51" i="1" s="1"/>
  <c r="M50" i="1"/>
  <c r="M49" i="1"/>
  <c r="T49" i="1" s="1"/>
  <c r="M48" i="1"/>
  <c r="M43" i="1"/>
  <c r="M42" i="1"/>
  <c r="M41" i="1"/>
  <c r="T41" i="1" s="1"/>
  <c r="M40" i="1"/>
  <c r="M39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T55" i="1" l="1"/>
  <c r="T91" i="1"/>
  <c r="T99" i="1"/>
  <c r="T128" i="1"/>
  <c r="T136" i="1"/>
  <c r="T95" i="1"/>
  <c r="T103" i="1"/>
  <c r="T132" i="1"/>
  <c r="T97" i="1"/>
  <c r="T134" i="1"/>
  <c r="T93" i="1"/>
  <c r="T101" i="1"/>
  <c r="T105" i="1"/>
  <c r="T130" i="1"/>
  <c r="T90" i="1"/>
  <c r="T94" i="1"/>
  <c r="T98" i="1"/>
  <c r="T102" i="1"/>
  <c r="T127" i="1"/>
  <c r="T131" i="1"/>
  <c r="T135" i="1"/>
  <c r="T92" i="1"/>
  <c r="T96" i="1"/>
  <c r="T100" i="1"/>
  <c r="T104" i="1"/>
  <c r="T129" i="1"/>
  <c r="T133" i="1"/>
  <c r="T137" i="1"/>
  <c r="T9" i="1"/>
  <c r="T13" i="1"/>
  <c r="T17" i="1"/>
  <c r="T21" i="1"/>
  <c r="T39" i="1"/>
  <c r="T43" i="1"/>
  <c r="T7" i="1"/>
  <c r="T11" i="1"/>
  <c r="T15" i="1"/>
  <c r="T19" i="1"/>
  <c r="T8" i="1"/>
  <c r="T12" i="1"/>
  <c r="T16" i="1"/>
  <c r="T20" i="1"/>
  <c r="T42" i="1"/>
  <c r="T50" i="1"/>
  <c r="T54" i="1"/>
  <c r="T82" i="1"/>
  <c r="T10" i="1"/>
  <c r="T14" i="1"/>
  <c r="T18" i="1"/>
  <c r="T40" i="1"/>
  <c r="T48" i="1"/>
  <c r="T52" i="1"/>
  <c r="T56" i="1"/>
  <c r="T80" i="1"/>
  <c r="T84" i="1"/>
  <c r="AC48" i="1"/>
  <c r="AQ137" i="1" l="1"/>
  <c r="AQ136" i="1"/>
  <c r="AQ135" i="1"/>
  <c r="AQ134" i="1"/>
  <c r="AQ133" i="1"/>
  <c r="AQ132" i="1"/>
  <c r="AQ131" i="1"/>
  <c r="AQ130" i="1"/>
  <c r="AQ129" i="1"/>
  <c r="AQ128" i="1"/>
  <c r="AQ127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4" i="1"/>
  <c r="AQ83" i="1"/>
  <c r="AQ82" i="1"/>
  <c r="AQ81" i="1"/>
  <c r="AQ80" i="1"/>
  <c r="AQ79" i="1"/>
  <c r="AQ57" i="1"/>
  <c r="AQ56" i="1"/>
  <c r="AQ55" i="1"/>
  <c r="AQ54" i="1"/>
  <c r="AQ53" i="1"/>
  <c r="AQ52" i="1"/>
  <c r="AQ51" i="1"/>
  <c r="AQ50" i="1"/>
  <c r="AQ49" i="1"/>
  <c r="AQ48" i="1"/>
  <c r="AQ43" i="1"/>
  <c r="AQ42" i="1"/>
  <c r="AQ41" i="1"/>
  <c r="AQ40" i="1"/>
  <c r="AQ39" i="1"/>
  <c r="AQ38" i="1"/>
  <c r="AQ37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P6" i="1"/>
  <c r="AQ6" i="1" s="1"/>
  <c r="W15" i="1" l="1"/>
  <c r="AL15" i="1" l="1"/>
  <c r="AM15" i="1" s="1"/>
  <c r="AH15" i="1"/>
  <c r="AI15" i="1" s="1"/>
  <c r="Z14" i="1"/>
  <c r="Z15" i="1"/>
  <c r="AD15" i="1" s="1"/>
  <c r="AE15" i="1" s="1"/>
  <c r="AC15" i="1"/>
  <c r="I15" i="1" l="1"/>
  <c r="C43" i="2" s="1"/>
  <c r="H43" i="2" s="1"/>
  <c r="D91" i="1"/>
  <c r="D94" i="1"/>
  <c r="D95" i="1"/>
  <c r="D96" i="1"/>
  <c r="D92" i="1"/>
  <c r="D93" i="1"/>
  <c r="D97" i="1"/>
  <c r="D98" i="1"/>
  <c r="D102" i="1"/>
  <c r="D100" i="1"/>
  <c r="D103" i="1"/>
  <c r="D49" i="1"/>
  <c r="D50" i="1"/>
  <c r="D52" i="1"/>
  <c r="D56" i="1"/>
  <c r="D51" i="1"/>
  <c r="D54" i="1"/>
  <c r="D53" i="1"/>
  <c r="D57" i="1"/>
  <c r="D55" i="1"/>
  <c r="D79" i="1"/>
  <c r="D80" i="1"/>
  <c r="D81" i="1"/>
  <c r="D82" i="1"/>
  <c r="D83" i="1"/>
  <c r="D84" i="1"/>
  <c r="D52" i="3" s="1"/>
  <c r="W37" i="1"/>
  <c r="Z37" i="1"/>
  <c r="AC37" i="1"/>
  <c r="AH37" i="1"/>
  <c r="AI37" i="1" s="1"/>
  <c r="AL37" i="1"/>
  <c r="AM37" i="1" s="1"/>
  <c r="W38" i="1"/>
  <c r="Z38" i="1"/>
  <c r="AC38" i="1"/>
  <c r="AH38" i="1"/>
  <c r="AI38" i="1" s="1"/>
  <c r="AL38" i="1"/>
  <c r="AM38" i="1" s="1"/>
  <c r="W39" i="1"/>
  <c r="Z39" i="1"/>
  <c r="AC39" i="1"/>
  <c r="AH39" i="1"/>
  <c r="AI39" i="1" s="1"/>
  <c r="AL39" i="1"/>
  <c r="AM39" i="1" s="1"/>
  <c r="W40" i="1"/>
  <c r="Z40" i="1"/>
  <c r="AC40" i="1"/>
  <c r="AH40" i="1"/>
  <c r="AI40" i="1" s="1"/>
  <c r="AL40" i="1"/>
  <c r="AM40" i="1" s="1"/>
  <c r="W41" i="1"/>
  <c r="Z41" i="1"/>
  <c r="AC41" i="1"/>
  <c r="AH41" i="1"/>
  <c r="AI41" i="1" s="1"/>
  <c r="AL41" i="1"/>
  <c r="AM41" i="1" s="1"/>
  <c r="W42" i="1"/>
  <c r="Z42" i="1"/>
  <c r="AC42" i="1"/>
  <c r="AH42" i="1"/>
  <c r="AI42" i="1" s="1"/>
  <c r="AL42" i="1"/>
  <c r="AM42" i="1" s="1"/>
  <c r="AD37" i="1" l="1"/>
  <c r="AE37" i="1" s="1"/>
  <c r="I37" i="1" s="1"/>
  <c r="C65" i="2" s="1"/>
  <c r="AD41" i="1"/>
  <c r="AE41" i="1" s="1"/>
  <c r="I41" i="1" s="1"/>
  <c r="C69" i="2" s="1"/>
  <c r="AD38" i="1"/>
  <c r="AE38" i="1" s="1"/>
  <c r="I38" i="1" s="1"/>
  <c r="C66" i="2" s="1"/>
  <c r="AD42" i="1"/>
  <c r="AE42" i="1" s="1"/>
  <c r="I42" i="1" s="1"/>
  <c r="C70" i="2" s="1"/>
  <c r="AD39" i="1"/>
  <c r="AE39" i="1" s="1"/>
  <c r="I39" i="1" s="1"/>
  <c r="C67" i="2" s="1"/>
  <c r="AD40" i="1"/>
  <c r="AE40" i="1" s="1"/>
  <c r="I40" i="1" s="1"/>
  <c r="C68" i="2" s="1"/>
  <c r="W22" i="1" l="1"/>
  <c r="Z22" i="1"/>
  <c r="AC22" i="1"/>
  <c r="AH22" i="1"/>
  <c r="AI22" i="1" s="1"/>
  <c r="AL22" i="1"/>
  <c r="AM22" i="1" s="1"/>
  <c r="AD22" i="1" l="1"/>
  <c r="AE22" i="1" s="1"/>
  <c r="I22" i="1" s="1"/>
  <c r="C50" i="2" s="1"/>
  <c r="F50" i="2" s="1"/>
  <c r="D99" i="1" l="1"/>
  <c r="D101" i="1"/>
  <c r="M6" i="1" l="1"/>
  <c r="P6" i="1"/>
  <c r="W6" i="1"/>
  <c r="Z6" i="1"/>
  <c r="AC6" i="1"/>
  <c r="AH6" i="1"/>
  <c r="AI6" i="1" s="1"/>
  <c r="AL6" i="1"/>
  <c r="AM6" i="1" s="1"/>
  <c r="W7" i="1"/>
  <c r="Z7" i="1"/>
  <c r="AC7" i="1"/>
  <c r="AH7" i="1"/>
  <c r="AI7" i="1" s="1"/>
  <c r="AL7" i="1"/>
  <c r="AM7" i="1" s="1"/>
  <c r="W8" i="1"/>
  <c r="Z8" i="1"/>
  <c r="AC8" i="1"/>
  <c r="AH8" i="1"/>
  <c r="AI8" i="1" s="1"/>
  <c r="AL8" i="1"/>
  <c r="AM8" i="1" s="1"/>
  <c r="W9" i="1"/>
  <c r="Z9" i="1"/>
  <c r="AC9" i="1"/>
  <c r="AH9" i="1"/>
  <c r="AI9" i="1" s="1"/>
  <c r="AL9" i="1"/>
  <c r="AM9" i="1" s="1"/>
  <c r="W10" i="1"/>
  <c r="Z10" i="1"/>
  <c r="AC10" i="1"/>
  <c r="AH10" i="1"/>
  <c r="AI10" i="1" s="1"/>
  <c r="AL10" i="1"/>
  <c r="AM10" i="1" s="1"/>
  <c r="W11" i="1"/>
  <c r="Z11" i="1"/>
  <c r="AC11" i="1"/>
  <c r="AH11" i="1"/>
  <c r="AI11" i="1" s="1"/>
  <c r="AL11" i="1"/>
  <c r="AM11" i="1" s="1"/>
  <c r="W12" i="1"/>
  <c r="Z12" i="1"/>
  <c r="AC12" i="1"/>
  <c r="AH12" i="1"/>
  <c r="AI12" i="1" s="1"/>
  <c r="AL12" i="1"/>
  <c r="AM12" i="1" s="1"/>
  <c r="W13" i="1"/>
  <c r="Z13" i="1"/>
  <c r="AC13" i="1"/>
  <c r="AH13" i="1"/>
  <c r="AI13" i="1" s="1"/>
  <c r="AL13" i="1"/>
  <c r="AM13" i="1" s="1"/>
  <c r="W14" i="1"/>
  <c r="AC14" i="1"/>
  <c r="AH14" i="1"/>
  <c r="AI14" i="1" s="1"/>
  <c r="AL14" i="1"/>
  <c r="AM14" i="1" s="1"/>
  <c r="W16" i="1"/>
  <c r="Z16" i="1"/>
  <c r="AC16" i="1"/>
  <c r="AH16" i="1"/>
  <c r="AI16" i="1" s="1"/>
  <c r="AL16" i="1"/>
  <c r="AM16" i="1" s="1"/>
  <c r="W17" i="1"/>
  <c r="Z17" i="1"/>
  <c r="AC17" i="1"/>
  <c r="AH17" i="1"/>
  <c r="AI17" i="1" s="1"/>
  <c r="AL17" i="1"/>
  <c r="AM17" i="1" s="1"/>
  <c r="W18" i="1"/>
  <c r="Z18" i="1"/>
  <c r="AC18" i="1"/>
  <c r="AH18" i="1"/>
  <c r="AI18" i="1" s="1"/>
  <c r="AL18" i="1"/>
  <c r="AM18" i="1" s="1"/>
  <c r="W19" i="1"/>
  <c r="Z19" i="1"/>
  <c r="AC19" i="1"/>
  <c r="AH19" i="1"/>
  <c r="AI19" i="1" s="1"/>
  <c r="AL19" i="1"/>
  <c r="AM19" i="1" s="1"/>
  <c r="W20" i="1"/>
  <c r="Z20" i="1"/>
  <c r="AC20" i="1"/>
  <c r="AH20" i="1"/>
  <c r="AI20" i="1" s="1"/>
  <c r="AL20" i="1"/>
  <c r="AM20" i="1" s="1"/>
  <c r="W21" i="1"/>
  <c r="Z21" i="1"/>
  <c r="AC21" i="1"/>
  <c r="AH21" i="1"/>
  <c r="AI21" i="1" s="1"/>
  <c r="AL21" i="1"/>
  <c r="AM21" i="1" s="1"/>
  <c r="W43" i="1"/>
  <c r="Z43" i="1"/>
  <c r="AC43" i="1"/>
  <c r="AH43" i="1"/>
  <c r="AI43" i="1" s="1"/>
  <c r="AL43" i="1"/>
  <c r="AM43" i="1" s="1"/>
  <c r="D33" i="3"/>
  <c r="W49" i="1"/>
  <c r="Z49" i="1"/>
  <c r="AC49" i="1"/>
  <c r="AH49" i="1"/>
  <c r="AI49" i="1" s="1"/>
  <c r="AL49" i="1"/>
  <c r="AM49" i="1" s="1"/>
  <c r="D48" i="1"/>
  <c r="D32" i="3" s="1"/>
  <c r="W48" i="1"/>
  <c r="Z48" i="1"/>
  <c r="AH48" i="1"/>
  <c r="AI48" i="1" s="1"/>
  <c r="AL48" i="1"/>
  <c r="AM48" i="1" s="1"/>
  <c r="W50" i="1"/>
  <c r="Z50" i="1"/>
  <c r="AC50" i="1"/>
  <c r="AH50" i="1"/>
  <c r="AI50" i="1" s="1"/>
  <c r="AL50" i="1"/>
  <c r="AM50" i="1" s="1"/>
  <c r="W51" i="1"/>
  <c r="Z51" i="1"/>
  <c r="AC51" i="1"/>
  <c r="AH51" i="1"/>
  <c r="AI51" i="1" s="1"/>
  <c r="AL51" i="1"/>
  <c r="AM51" i="1" s="1"/>
  <c r="D36" i="3"/>
  <c r="W56" i="1"/>
  <c r="Z56" i="1"/>
  <c r="AC56" i="1"/>
  <c r="AH56" i="1"/>
  <c r="AI56" i="1" s="1"/>
  <c r="AL56" i="1"/>
  <c r="AM56" i="1" s="1"/>
  <c r="D37" i="3"/>
  <c r="W52" i="1"/>
  <c r="Z52" i="1"/>
  <c r="AC52" i="1"/>
  <c r="AH52" i="1"/>
  <c r="AI52" i="1" s="1"/>
  <c r="AL52" i="1"/>
  <c r="AM52" i="1" s="1"/>
  <c r="D38" i="3"/>
  <c r="W54" i="1"/>
  <c r="Z54" i="1"/>
  <c r="AC54" i="1"/>
  <c r="AH54" i="1"/>
  <c r="AI54" i="1" s="1"/>
  <c r="AL54" i="1"/>
  <c r="AM54" i="1" s="1"/>
  <c r="D40" i="3"/>
  <c r="W57" i="1"/>
  <c r="Z57" i="1"/>
  <c r="AC57" i="1"/>
  <c r="AH57" i="1"/>
  <c r="AI57" i="1" s="1"/>
  <c r="AL57" i="1"/>
  <c r="AM57" i="1" s="1"/>
  <c r="W53" i="1"/>
  <c r="Z53" i="1"/>
  <c r="AC53" i="1"/>
  <c r="AH53" i="1"/>
  <c r="AI53" i="1" s="1"/>
  <c r="AL53" i="1"/>
  <c r="AM53" i="1" s="1"/>
  <c r="D41" i="3"/>
  <c r="W55" i="1"/>
  <c r="Z55" i="1"/>
  <c r="AC55" i="1"/>
  <c r="AH55" i="1"/>
  <c r="AI55" i="1" s="1"/>
  <c r="AL55" i="1"/>
  <c r="AM55" i="1" s="1"/>
  <c r="D42" i="3"/>
  <c r="D43" i="3"/>
  <c r="D44" i="3"/>
  <c r="D45" i="3"/>
  <c r="D47" i="3"/>
  <c r="W79" i="1"/>
  <c r="Z79" i="1"/>
  <c r="AC79" i="1"/>
  <c r="AH79" i="1"/>
  <c r="AI79" i="1" s="1"/>
  <c r="AL79" i="1"/>
  <c r="AM79" i="1" s="1"/>
  <c r="D48" i="3"/>
  <c r="W80" i="1"/>
  <c r="Z80" i="1"/>
  <c r="AC80" i="1"/>
  <c r="AH80" i="1"/>
  <c r="AI80" i="1" s="1"/>
  <c r="AL80" i="1"/>
  <c r="AM80" i="1" s="1"/>
  <c r="D49" i="3"/>
  <c r="W81" i="1"/>
  <c r="Z81" i="1"/>
  <c r="AC81" i="1"/>
  <c r="AH81" i="1"/>
  <c r="AI81" i="1" s="1"/>
  <c r="AL81" i="1"/>
  <c r="AM81" i="1" s="1"/>
  <c r="D50" i="3"/>
  <c r="W82" i="1"/>
  <c r="Z82" i="1"/>
  <c r="AH82" i="1"/>
  <c r="AI82" i="1" s="1"/>
  <c r="AL82" i="1"/>
  <c r="AM82" i="1" s="1"/>
  <c r="D51" i="3"/>
  <c r="W83" i="1"/>
  <c r="Z83" i="1"/>
  <c r="AC83" i="1"/>
  <c r="AH83" i="1"/>
  <c r="AI83" i="1" s="1"/>
  <c r="AL83" i="1"/>
  <c r="AM83" i="1" s="1"/>
  <c r="W84" i="1"/>
  <c r="Z84" i="1"/>
  <c r="AC84" i="1"/>
  <c r="AH84" i="1"/>
  <c r="AI84" i="1" s="1"/>
  <c r="AL84" i="1"/>
  <c r="AM84" i="1" s="1"/>
  <c r="D89" i="1"/>
  <c r="D57" i="3" s="1"/>
  <c r="P89" i="1"/>
  <c r="S89" i="1"/>
  <c r="W89" i="1"/>
  <c r="Z89" i="1"/>
  <c r="AC89" i="1"/>
  <c r="AH89" i="1"/>
  <c r="AI89" i="1" s="1"/>
  <c r="AL89" i="1"/>
  <c r="AM89" i="1" s="1"/>
  <c r="D90" i="1"/>
  <c r="D58" i="3" s="1"/>
  <c r="W90" i="1"/>
  <c r="Z90" i="1"/>
  <c r="AC90" i="1"/>
  <c r="AH90" i="1"/>
  <c r="AI90" i="1" s="1"/>
  <c r="AL90" i="1"/>
  <c r="AM90" i="1" s="1"/>
  <c r="D59" i="3"/>
  <c r="W91" i="1"/>
  <c r="Z91" i="1"/>
  <c r="AC91" i="1"/>
  <c r="AH91" i="1"/>
  <c r="AI91" i="1" s="1"/>
  <c r="AL91" i="1"/>
  <c r="AM91" i="1" s="1"/>
  <c r="W92" i="1"/>
  <c r="Z92" i="1"/>
  <c r="AC92" i="1"/>
  <c r="AH92" i="1"/>
  <c r="AI92" i="1" s="1"/>
  <c r="AL92" i="1"/>
  <c r="AM92" i="1" s="1"/>
  <c r="W93" i="1"/>
  <c r="Z93" i="1"/>
  <c r="AC93" i="1"/>
  <c r="AH93" i="1"/>
  <c r="AI93" i="1" s="1"/>
  <c r="AL93" i="1"/>
  <c r="AM93" i="1" s="1"/>
  <c r="D62" i="3"/>
  <c r="W94" i="1"/>
  <c r="Z94" i="1"/>
  <c r="AC94" i="1"/>
  <c r="AH94" i="1"/>
  <c r="AI94" i="1" s="1"/>
  <c r="AL94" i="1"/>
  <c r="AM94" i="1" s="1"/>
  <c r="D63" i="3"/>
  <c r="W99" i="1"/>
  <c r="Z99" i="1"/>
  <c r="AC99" i="1"/>
  <c r="AH99" i="1"/>
  <c r="AI99" i="1" s="1"/>
  <c r="AL99" i="1"/>
  <c r="AM99" i="1" s="1"/>
  <c r="W101" i="1"/>
  <c r="Z101" i="1"/>
  <c r="AC101" i="1"/>
  <c r="AH101" i="1"/>
  <c r="AI101" i="1" s="1"/>
  <c r="AL101" i="1"/>
  <c r="AM101" i="1" s="1"/>
  <c r="D65" i="3"/>
  <c r="W98" i="1"/>
  <c r="Z98" i="1"/>
  <c r="AC98" i="1"/>
  <c r="AH98" i="1"/>
  <c r="AI98" i="1" s="1"/>
  <c r="AL98" i="1"/>
  <c r="AM98" i="1" s="1"/>
  <c r="W103" i="1"/>
  <c r="Z103" i="1"/>
  <c r="AC103" i="1"/>
  <c r="AH103" i="1"/>
  <c r="AI103" i="1" s="1"/>
  <c r="AL103" i="1"/>
  <c r="AM103" i="1" s="1"/>
  <c r="W102" i="1"/>
  <c r="Z102" i="1"/>
  <c r="AC102" i="1"/>
  <c r="AH102" i="1"/>
  <c r="AI102" i="1" s="1"/>
  <c r="AL102" i="1"/>
  <c r="AM102" i="1" s="1"/>
  <c r="W97" i="1"/>
  <c r="Z97" i="1"/>
  <c r="AC97" i="1"/>
  <c r="AH97" i="1"/>
  <c r="AI97" i="1" s="1"/>
  <c r="AL97" i="1"/>
  <c r="AM97" i="1" s="1"/>
  <c r="D69" i="3"/>
  <c r="W95" i="1"/>
  <c r="Z95" i="1"/>
  <c r="AC95" i="1"/>
  <c r="AH95" i="1"/>
  <c r="AI95" i="1" s="1"/>
  <c r="AL95" i="1"/>
  <c r="AM95" i="1" s="1"/>
  <c r="W96" i="1"/>
  <c r="Z96" i="1"/>
  <c r="AC96" i="1"/>
  <c r="AH96" i="1"/>
  <c r="AI96" i="1" s="1"/>
  <c r="AL96" i="1"/>
  <c r="AM96" i="1" s="1"/>
  <c r="D71" i="3"/>
  <c r="W100" i="1"/>
  <c r="Z100" i="1"/>
  <c r="AC100" i="1"/>
  <c r="AH100" i="1"/>
  <c r="AI100" i="1" s="1"/>
  <c r="AL100" i="1"/>
  <c r="AM100" i="1" s="1"/>
  <c r="D72" i="3"/>
  <c r="W104" i="1"/>
  <c r="Z104" i="1"/>
  <c r="AC104" i="1"/>
  <c r="AH104" i="1"/>
  <c r="AI104" i="1" s="1"/>
  <c r="AL104" i="1"/>
  <c r="AM104" i="1" s="1"/>
  <c r="D73" i="3"/>
  <c r="W105" i="1"/>
  <c r="Z105" i="1"/>
  <c r="AC105" i="1"/>
  <c r="AH105" i="1"/>
  <c r="AI105" i="1" s="1"/>
  <c r="AL105" i="1"/>
  <c r="AM105" i="1" s="1"/>
  <c r="D75" i="3"/>
  <c r="W127" i="1"/>
  <c r="Z127" i="1"/>
  <c r="AC127" i="1"/>
  <c r="AH127" i="1"/>
  <c r="AI127" i="1" s="1"/>
  <c r="AL127" i="1"/>
  <c r="AM127" i="1" s="1"/>
  <c r="D76" i="3"/>
  <c r="W128" i="1"/>
  <c r="Z128" i="1"/>
  <c r="AC128" i="1"/>
  <c r="AH128" i="1"/>
  <c r="AI128" i="1" s="1"/>
  <c r="AL128" i="1"/>
  <c r="AM128" i="1" s="1"/>
  <c r="D77" i="3"/>
  <c r="W129" i="1"/>
  <c r="Z129" i="1"/>
  <c r="AC129" i="1"/>
  <c r="AH129" i="1"/>
  <c r="AI129" i="1" s="1"/>
  <c r="AL129" i="1"/>
  <c r="AM129" i="1" s="1"/>
  <c r="D78" i="3"/>
  <c r="W130" i="1"/>
  <c r="Z130" i="1"/>
  <c r="AC130" i="1"/>
  <c r="AH130" i="1"/>
  <c r="AI130" i="1" s="1"/>
  <c r="AL130" i="1"/>
  <c r="AM130" i="1" s="1"/>
  <c r="D79" i="3"/>
  <c r="W131" i="1"/>
  <c r="Z131" i="1"/>
  <c r="AC131" i="1"/>
  <c r="AH131" i="1"/>
  <c r="AI131" i="1" s="1"/>
  <c r="AL131" i="1"/>
  <c r="AM131" i="1" s="1"/>
  <c r="D80" i="3"/>
  <c r="W132" i="1"/>
  <c r="Z132" i="1"/>
  <c r="AC132" i="1"/>
  <c r="AH132" i="1"/>
  <c r="AI132" i="1" s="1"/>
  <c r="AL132" i="1"/>
  <c r="AM132" i="1" s="1"/>
  <c r="D81" i="3"/>
  <c r="W133" i="1"/>
  <c r="Z133" i="1"/>
  <c r="AC133" i="1"/>
  <c r="AH133" i="1"/>
  <c r="AI133" i="1" s="1"/>
  <c r="AL133" i="1"/>
  <c r="AM133" i="1" s="1"/>
  <c r="D134" i="1"/>
  <c r="D82" i="3" s="1"/>
  <c r="W134" i="1"/>
  <c r="Z134" i="1"/>
  <c r="AC134" i="1"/>
  <c r="AH134" i="1"/>
  <c r="AI134" i="1" s="1"/>
  <c r="AL134" i="1"/>
  <c r="AM134" i="1" s="1"/>
  <c r="D135" i="1"/>
  <c r="D83" i="3" s="1"/>
  <c r="W135" i="1"/>
  <c r="Z135" i="1"/>
  <c r="AC135" i="1"/>
  <c r="AH135" i="1"/>
  <c r="AI135" i="1" s="1"/>
  <c r="AL135" i="1"/>
  <c r="AM135" i="1" s="1"/>
  <c r="D136" i="1"/>
  <c r="D84" i="3" s="1"/>
  <c r="W136" i="1"/>
  <c r="Z136" i="1"/>
  <c r="AC136" i="1"/>
  <c r="AH136" i="1"/>
  <c r="AI136" i="1" s="1"/>
  <c r="AL136" i="1"/>
  <c r="AM136" i="1" s="1"/>
  <c r="D137" i="1"/>
  <c r="D85" i="3" s="1"/>
  <c r="W137" i="1"/>
  <c r="Z137" i="1"/>
  <c r="AC137" i="1"/>
  <c r="AH137" i="1"/>
  <c r="AI137" i="1" s="1"/>
  <c r="AL137" i="1"/>
  <c r="AM137" i="1" s="1"/>
  <c r="D143" i="1"/>
  <c r="M143" i="1"/>
  <c r="P143" i="1"/>
  <c r="S143" i="1"/>
  <c r="W143" i="1"/>
  <c r="Z143" i="1"/>
  <c r="AC143" i="1"/>
  <c r="AH143" i="1"/>
  <c r="AI143" i="1" s="1"/>
  <c r="AL143" i="1"/>
  <c r="AM143" i="1" s="1"/>
  <c r="AP143" i="1"/>
  <c r="AQ143" i="1" s="1"/>
  <c r="D144" i="1"/>
  <c r="M144" i="1"/>
  <c r="T144" i="1" s="1"/>
  <c r="W144" i="1"/>
  <c r="Z144" i="1"/>
  <c r="AC144" i="1"/>
  <c r="AH144" i="1"/>
  <c r="AI144" i="1" s="1"/>
  <c r="AL144" i="1"/>
  <c r="AM144" i="1" s="1"/>
  <c r="AP144" i="1"/>
  <c r="AQ144" i="1" s="1"/>
  <c r="D145" i="1"/>
  <c r="M145" i="1"/>
  <c r="T145" i="1" s="1"/>
  <c r="W145" i="1"/>
  <c r="Z145" i="1"/>
  <c r="AC145" i="1"/>
  <c r="AH145" i="1"/>
  <c r="AI145" i="1" s="1"/>
  <c r="AL145" i="1"/>
  <c r="AM145" i="1" s="1"/>
  <c r="AP145" i="1"/>
  <c r="AQ145" i="1" s="1"/>
  <c r="D146" i="1"/>
  <c r="M146" i="1"/>
  <c r="T146" i="1" s="1"/>
  <c r="W146" i="1"/>
  <c r="Z146" i="1"/>
  <c r="AC146" i="1"/>
  <c r="AH146" i="1"/>
  <c r="AI146" i="1" s="1"/>
  <c r="AL146" i="1"/>
  <c r="AM146" i="1" s="1"/>
  <c r="AP146" i="1"/>
  <c r="AQ146" i="1" s="1"/>
  <c r="D147" i="1"/>
  <c r="M147" i="1"/>
  <c r="T147" i="1" s="1"/>
  <c r="W147" i="1"/>
  <c r="Z147" i="1"/>
  <c r="AC147" i="1"/>
  <c r="AH147" i="1"/>
  <c r="AI147" i="1" s="1"/>
  <c r="AL147" i="1"/>
  <c r="AM147" i="1" s="1"/>
  <c r="AP147" i="1"/>
  <c r="AQ147" i="1" s="1"/>
  <c r="D148" i="1"/>
  <c r="M148" i="1"/>
  <c r="T148" i="1" s="1"/>
  <c r="W148" i="1"/>
  <c r="Z148" i="1"/>
  <c r="AC148" i="1"/>
  <c r="AH148" i="1"/>
  <c r="AI148" i="1" s="1"/>
  <c r="AL148" i="1"/>
  <c r="AM148" i="1" s="1"/>
  <c r="AP148" i="1"/>
  <c r="AQ148" i="1" s="1"/>
  <c r="D149" i="1"/>
  <c r="M149" i="1"/>
  <c r="T149" i="1" s="1"/>
  <c r="W149" i="1"/>
  <c r="Z149" i="1"/>
  <c r="AC149" i="1"/>
  <c r="AH149" i="1"/>
  <c r="AI149" i="1" s="1"/>
  <c r="AL149" i="1"/>
  <c r="AM149" i="1" s="1"/>
  <c r="AP149" i="1"/>
  <c r="AQ149" i="1" s="1"/>
  <c r="D150" i="1"/>
  <c r="M150" i="1"/>
  <c r="T150" i="1" s="1"/>
  <c r="W150" i="1"/>
  <c r="Z150" i="1"/>
  <c r="AC150" i="1"/>
  <c r="AH150" i="1"/>
  <c r="AI150" i="1" s="1"/>
  <c r="AL150" i="1"/>
  <c r="AM150" i="1" s="1"/>
  <c r="AP150" i="1"/>
  <c r="AQ150" i="1" s="1"/>
  <c r="D151" i="1"/>
  <c r="M151" i="1"/>
  <c r="T151" i="1" s="1"/>
  <c r="W151" i="1"/>
  <c r="Z151" i="1"/>
  <c r="AC151" i="1"/>
  <c r="AH151" i="1"/>
  <c r="AI151" i="1" s="1"/>
  <c r="AL151" i="1"/>
  <c r="AM151" i="1" s="1"/>
  <c r="AP151" i="1"/>
  <c r="AQ151" i="1" s="1"/>
  <c r="D152" i="1"/>
  <c r="M152" i="1"/>
  <c r="T152" i="1" s="1"/>
  <c r="W152" i="1"/>
  <c r="Z152" i="1"/>
  <c r="AC152" i="1"/>
  <c r="AH152" i="1"/>
  <c r="AI152" i="1" s="1"/>
  <c r="AL152" i="1"/>
  <c r="AM152" i="1" s="1"/>
  <c r="AP152" i="1"/>
  <c r="AQ152" i="1" s="1"/>
  <c r="D153" i="1"/>
  <c r="M153" i="1"/>
  <c r="T153" i="1" s="1"/>
  <c r="W153" i="1"/>
  <c r="Z153" i="1"/>
  <c r="AC153" i="1"/>
  <c r="AH153" i="1"/>
  <c r="AI153" i="1" s="1"/>
  <c r="AL153" i="1"/>
  <c r="AM153" i="1" s="1"/>
  <c r="AP153" i="1"/>
  <c r="AQ153" i="1" s="1"/>
  <c r="D154" i="1"/>
  <c r="M154" i="1"/>
  <c r="T154" i="1" s="1"/>
  <c r="W154" i="1"/>
  <c r="Z154" i="1"/>
  <c r="AC154" i="1"/>
  <c r="AH154" i="1"/>
  <c r="AI154" i="1" s="1"/>
  <c r="AL154" i="1"/>
  <c r="AM154" i="1" s="1"/>
  <c r="AP154" i="1"/>
  <c r="AQ154" i="1" s="1"/>
  <c r="D155" i="1"/>
  <c r="M155" i="1"/>
  <c r="T155" i="1" s="1"/>
  <c r="W155" i="1"/>
  <c r="Z155" i="1"/>
  <c r="AC155" i="1"/>
  <c r="AH155" i="1"/>
  <c r="AI155" i="1" s="1"/>
  <c r="AL155" i="1"/>
  <c r="AM155" i="1" s="1"/>
  <c r="AP155" i="1"/>
  <c r="AQ155" i="1" s="1"/>
  <c r="D156" i="1"/>
  <c r="M156" i="1"/>
  <c r="T156" i="1" s="1"/>
  <c r="W156" i="1"/>
  <c r="Z156" i="1"/>
  <c r="AC156" i="1"/>
  <c r="AH156" i="1"/>
  <c r="AI156" i="1" s="1"/>
  <c r="AL156" i="1"/>
  <c r="AM156" i="1" s="1"/>
  <c r="AP156" i="1"/>
  <c r="AQ156" i="1" s="1"/>
  <c r="D157" i="1"/>
  <c r="M157" i="1"/>
  <c r="T157" i="1" s="1"/>
  <c r="W157" i="1"/>
  <c r="Z157" i="1"/>
  <c r="AC157" i="1"/>
  <c r="AH157" i="1"/>
  <c r="AI157" i="1" s="1"/>
  <c r="AL157" i="1"/>
  <c r="AM157" i="1" s="1"/>
  <c r="AP157" i="1"/>
  <c r="AQ157" i="1" s="1"/>
  <c r="D158" i="1"/>
  <c r="M158" i="1"/>
  <c r="T158" i="1" s="1"/>
  <c r="W158" i="1"/>
  <c r="Z158" i="1"/>
  <c r="AC158" i="1"/>
  <c r="AH158" i="1"/>
  <c r="AI158" i="1" s="1"/>
  <c r="AL158" i="1"/>
  <c r="AM158" i="1" s="1"/>
  <c r="AP158" i="1"/>
  <c r="AQ158" i="1" s="1"/>
  <c r="D159" i="1"/>
  <c r="M159" i="1"/>
  <c r="T159" i="1" s="1"/>
  <c r="W159" i="1"/>
  <c r="Z159" i="1"/>
  <c r="AC159" i="1"/>
  <c r="AH159" i="1"/>
  <c r="AI159" i="1" s="1"/>
  <c r="AL159" i="1"/>
  <c r="AM159" i="1" s="1"/>
  <c r="AP159" i="1"/>
  <c r="AQ159" i="1" s="1"/>
  <c r="D160" i="1"/>
  <c r="M160" i="1"/>
  <c r="T160" i="1" s="1"/>
  <c r="W160" i="1"/>
  <c r="Z160" i="1"/>
  <c r="AC160" i="1"/>
  <c r="AH160" i="1"/>
  <c r="AI160" i="1" s="1"/>
  <c r="AL160" i="1"/>
  <c r="AM160" i="1" s="1"/>
  <c r="AP160" i="1"/>
  <c r="AQ160" i="1" s="1"/>
  <c r="D161" i="1"/>
  <c r="M161" i="1"/>
  <c r="T161" i="1" s="1"/>
  <c r="W161" i="1"/>
  <c r="Z161" i="1"/>
  <c r="AC161" i="1"/>
  <c r="AH161" i="1"/>
  <c r="AI161" i="1" s="1"/>
  <c r="AL161" i="1"/>
  <c r="AM161" i="1" s="1"/>
  <c r="AP161" i="1"/>
  <c r="AQ161" i="1" s="1"/>
  <c r="D162" i="1"/>
  <c r="M162" i="1"/>
  <c r="T162" i="1" s="1"/>
  <c r="W162" i="1"/>
  <c r="Z162" i="1"/>
  <c r="AC162" i="1"/>
  <c r="AH162" i="1"/>
  <c r="AI162" i="1" s="1"/>
  <c r="AL162" i="1"/>
  <c r="AM162" i="1" s="1"/>
  <c r="AP162" i="1"/>
  <c r="AQ162" i="1" s="1"/>
  <c r="D163" i="1"/>
  <c r="M163" i="1"/>
  <c r="T163" i="1" s="1"/>
  <c r="W163" i="1"/>
  <c r="Z163" i="1"/>
  <c r="AC163" i="1"/>
  <c r="AH163" i="1"/>
  <c r="AI163" i="1" s="1"/>
  <c r="AL163" i="1"/>
  <c r="AM163" i="1" s="1"/>
  <c r="AP163" i="1"/>
  <c r="AQ163" i="1" s="1"/>
  <c r="D164" i="1"/>
  <c r="M164" i="1"/>
  <c r="T164" i="1" s="1"/>
  <c r="W164" i="1"/>
  <c r="Z164" i="1"/>
  <c r="AC164" i="1"/>
  <c r="AH164" i="1"/>
  <c r="AI164" i="1" s="1"/>
  <c r="AL164" i="1"/>
  <c r="AM164" i="1" s="1"/>
  <c r="AP164" i="1"/>
  <c r="AQ164" i="1" s="1"/>
  <c r="D165" i="1"/>
  <c r="M165" i="1"/>
  <c r="T165" i="1" s="1"/>
  <c r="W165" i="1"/>
  <c r="Z165" i="1"/>
  <c r="AC165" i="1"/>
  <c r="AH165" i="1"/>
  <c r="AI165" i="1" s="1"/>
  <c r="AL165" i="1"/>
  <c r="AM165" i="1" s="1"/>
  <c r="AP165" i="1"/>
  <c r="AQ165" i="1" s="1"/>
  <c r="D166" i="1"/>
  <c r="M166" i="1"/>
  <c r="T166" i="1" s="1"/>
  <c r="W166" i="1"/>
  <c r="Z166" i="1"/>
  <c r="AC166" i="1"/>
  <c r="AH166" i="1"/>
  <c r="AI166" i="1" s="1"/>
  <c r="AL166" i="1"/>
  <c r="AM166" i="1" s="1"/>
  <c r="AP166" i="1"/>
  <c r="AQ166" i="1" s="1"/>
  <c r="D167" i="1"/>
  <c r="M167" i="1"/>
  <c r="T167" i="1" s="1"/>
  <c r="W167" i="1"/>
  <c r="Z167" i="1"/>
  <c r="AC167" i="1"/>
  <c r="AH167" i="1"/>
  <c r="AI167" i="1" s="1"/>
  <c r="AL167" i="1"/>
  <c r="AM167" i="1" s="1"/>
  <c r="AP167" i="1"/>
  <c r="AQ167" i="1" s="1"/>
  <c r="D168" i="1"/>
  <c r="M168" i="1"/>
  <c r="T168" i="1" s="1"/>
  <c r="W168" i="1"/>
  <c r="Z168" i="1"/>
  <c r="AC168" i="1"/>
  <c r="AH168" i="1"/>
  <c r="AI168" i="1" s="1"/>
  <c r="AL168" i="1"/>
  <c r="AM168" i="1" s="1"/>
  <c r="AP168" i="1"/>
  <c r="AQ168" i="1" s="1"/>
  <c r="D169" i="1"/>
  <c r="M169" i="1"/>
  <c r="T169" i="1" s="1"/>
  <c r="W169" i="1"/>
  <c r="Z169" i="1"/>
  <c r="AC169" i="1"/>
  <c r="AH169" i="1"/>
  <c r="AI169" i="1" s="1"/>
  <c r="AL169" i="1"/>
  <c r="AM169" i="1" s="1"/>
  <c r="AP169" i="1"/>
  <c r="AQ169" i="1" s="1"/>
  <c r="D170" i="1"/>
  <c r="M170" i="1"/>
  <c r="T170" i="1" s="1"/>
  <c r="W170" i="1"/>
  <c r="Z170" i="1"/>
  <c r="AC170" i="1"/>
  <c r="AH170" i="1"/>
  <c r="AI170" i="1" s="1"/>
  <c r="AL170" i="1"/>
  <c r="AM170" i="1" s="1"/>
  <c r="AP170" i="1"/>
  <c r="AQ170" i="1" s="1"/>
  <c r="D171" i="1"/>
  <c r="M171" i="1"/>
  <c r="T171" i="1" s="1"/>
  <c r="W171" i="1"/>
  <c r="Z171" i="1"/>
  <c r="AC171" i="1"/>
  <c r="AH171" i="1"/>
  <c r="AI171" i="1" s="1"/>
  <c r="AL171" i="1"/>
  <c r="AM171" i="1" s="1"/>
  <c r="AP171" i="1"/>
  <c r="AQ171" i="1" s="1"/>
  <c r="A34" i="2"/>
  <c r="A1" i="3"/>
  <c r="D1" i="3"/>
  <c r="A2" i="3"/>
  <c r="D2" i="3"/>
  <c r="A3" i="3"/>
  <c r="A4" i="3"/>
  <c r="B4" i="3"/>
  <c r="D4" i="3"/>
  <c r="E4" i="3"/>
  <c r="A5" i="3"/>
  <c r="B5" i="3"/>
  <c r="C5" i="3"/>
  <c r="D5" i="3"/>
  <c r="E5" i="3"/>
  <c r="A29" i="3"/>
  <c r="A31" i="3"/>
  <c r="B31" i="3"/>
  <c r="D31" i="3"/>
  <c r="E31" i="3"/>
  <c r="A32" i="3"/>
  <c r="B32" i="3"/>
  <c r="C32" i="3"/>
  <c r="E32" i="3"/>
  <c r="A33" i="3"/>
  <c r="B33" i="3"/>
  <c r="C33" i="3"/>
  <c r="E33" i="3"/>
  <c r="A34" i="3"/>
  <c r="B34" i="3"/>
  <c r="C34" i="3"/>
  <c r="D34" i="3"/>
  <c r="E34" i="3"/>
  <c r="A35" i="3"/>
  <c r="B35" i="3"/>
  <c r="C35" i="3"/>
  <c r="E35" i="3"/>
  <c r="A36" i="3"/>
  <c r="B36" i="3"/>
  <c r="C36" i="3"/>
  <c r="E36" i="3"/>
  <c r="A37" i="3"/>
  <c r="B37" i="3"/>
  <c r="C37" i="3"/>
  <c r="E37" i="3"/>
  <c r="A38" i="3"/>
  <c r="B38" i="3"/>
  <c r="C38" i="3"/>
  <c r="E38" i="3"/>
  <c r="A39" i="3"/>
  <c r="B39" i="3"/>
  <c r="C39" i="3"/>
  <c r="E39" i="3"/>
  <c r="A40" i="3"/>
  <c r="B40" i="3"/>
  <c r="C40" i="3"/>
  <c r="E40" i="3"/>
  <c r="A41" i="3"/>
  <c r="B41" i="3"/>
  <c r="C41" i="3"/>
  <c r="E41" i="3"/>
  <c r="A42" i="3"/>
  <c r="B42" i="3"/>
  <c r="C42" i="3"/>
  <c r="E42" i="3"/>
  <c r="A43" i="3"/>
  <c r="B43" i="3"/>
  <c r="C43" i="3"/>
  <c r="E43" i="3"/>
  <c r="A44" i="3"/>
  <c r="B44" i="3"/>
  <c r="C44" i="3"/>
  <c r="E44" i="3"/>
  <c r="A45" i="3"/>
  <c r="B45" i="3"/>
  <c r="C45" i="3"/>
  <c r="E45" i="3"/>
  <c r="A46" i="3"/>
  <c r="B46" i="3"/>
  <c r="C46" i="3"/>
  <c r="D46" i="3"/>
  <c r="E46" i="3"/>
  <c r="A47" i="3"/>
  <c r="B47" i="3"/>
  <c r="C47" i="3"/>
  <c r="E47" i="3"/>
  <c r="A48" i="3"/>
  <c r="B48" i="3"/>
  <c r="C48" i="3"/>
  <c r="E48" i="3"/>
  <c r="A49" i="3"/>
  <c r="B49" i="3"/>
  <c r="C49" i="3"/>
  <c r="E49" i="3"/>
  <c r="A50" i="3"/>
  <c r="B50" i="3"/>
  <c r="C50" i="3"/>
  <c r="E50" i="3"/>
  <c r="A51" i="3"/>
  <c r="B51" i="3"/>
  <c r="C51" i="3"/>
  <c r="E51" i="3"/>
  <c r="A54" i="3"/>
  <c r="D54" i="3"/>
  <c r="A56" i="3"/>
  <c r="B56" i="3"/>
  <c r="D56" i="3"/>
  <c r="E56" i="3"/>
  <c r="A57" i="3"/>
  <c r="B57" i="3"/>
  <c r="C57" i="3"/>
  <c r="E57" i="3"/>
  <c r="A58" i="3"/>
  <c r="B58" i="3"/>
  <c r="C58" i="3"/>
  <c r="E58" i="3"/>
  <c r="A59" i="3"/>
  <c r="B59" i="3"/>
  <c r="C59" i="3"/>
  <c r="E59" i="3"/>
  <c r="A60" i="3"/>
  <c r="B60" i="3"/>
  <c r="C60" i="3"/>
  <c r="D60" i="3"/>
  <c r="E60" i="3"/>
  <c r="A61" i="3"/>
  <c r="B61" i="3"/>
  <c r="C61" i="3"/>
  <c r="D61" i="3"/>
  <c r="E61" i="3"/>
  <c r="A62" i="3"/>
  <c r="B62" i="3"/>
  <c r="C62" i="3"/>
  <c r="E62" i="3"/>
  <c r="A63" i="3"/>
  <c r="B63" i="3"/>
  <c r="C63" i="3"/>
  <c r="E63" i="3"/>
  <c r="A64" i="3"/>
  <c r="B64" i="3"/>
  <c r="C64" i="3"/>
  <c r="D64" i="3"/>
  <c r="E64" i="3"/>
  <c r="A65" i="3"/>
  <c r="B65" i="3"/>
  <c r="C65" i="3"/>
  <c r="E65" i="3"/>
  <c r="A66" i="3"/>
  <c r="B66" i="3"/>
  <c r="C66" i="3"/>
  <c r="D66" i="3"/>
  <c r="E66" i="3"/>
  <c r="A67" i="3"/>
  <c r="B67" i="3"/>
  <c r="C67" i="3"/>
  <c r="D67" i="3"/>
  <c r="E67" i="3"/>
  <c r="A68" i="3"/>
  <c r="B68" i="3"/>
  <c r="C68" i="3"/>
  <c r="E68" i="3"/>
  <c r="A69" i="3"/>
  <c r="B69" i="3"/>
  <c r="C69" i="3"/>
  <c r="E69" i="3"/>
  <c r="A70" i="3"/>
  <c r="B70" i="3"/>
  <c r="C70" i="3"/>
  <c r="D70" i="3"/>
  <c r="E70" i="3"/>
  <c r="A71" i="3"/>
  <c r="B71" i="3"/>
  <c r="C71" i="3"/>
  <c r="E71" i="3"/>
  <c r="A72" i="3"/>
  <c r="B72" i="3"/>
  <c r="C72" i="3"/>
  <c r="E72" i="3"/>
  <c r="A73" i="3"/>
  <c r="B73" i="3"/>
  <c r="C73" i="3"/>
  <c r="E73" i="3"/>
  <c r="A74" i="3"/>
  <c r="B74" i="3"/>
  <c r="C74" i="3"/>
  <c r="D74" i="3"/>
  <c r="E74" i="3"/>
  <c r="A75" i="3"/>
  <c r="B75" i="3"/>
  <c r="C75" i="3"/>
  <c r="E75" i="3"/>
  <c r="A76" i="3"/>
  <c r="B76" i="3"/>
  <c r="C76" i="3"/>
  <c r="E76" i="3"/>
  <c r="A77" i="3"/>
  <c r="B77" i="3"/>
  <c r="C77" i="3"/>
  <c r="E77" i="3"/>
  <c r="A78" i="3"/>
  <c r="B78" i="3"/>
  <c r="C78" i="3"/>
  <c r="E78" i="3"/>
  <c r="A79" i="3"/>
  <c r="B79" i="3"/>
  <c r="C79" i="3"/>
  <c r="E79" i="3"/>
  <c r="A80" i="3"/>
  <c r="B80" i="3"/>
  <c r="C80" i="3"/>
  <c r="E80" i="3"/>
  <c r="A81" i="3"/>
  <c r="B81" i="3"/>
  <c r="C81" i="3"/>
  <c r="E81" i="3"/>
  <c r="A82" i="3"/>
  <c r="B82" i="3"/>
  <c r="C82" i="3"/>
  <c r="E82" i="3"/>
  <c r="A83" i="3"/>
  <c r="B83" i="3"/>
  <c r="C83" i="3"/>
  <c r="E83" i="3"/>
  <c r="A84" i="3"/>
  <c r="B84" i="3"/>
  <c r="C84" i="3"/>
  <c r="E84" i="3"/>
  <c r="A85" i="3"/>
  <c r="B85" i="3"/>
  <c r="C85" i="3"/>
  <c r="E85" i="3"/>
  <c r="E87" i="3"/>
  <c r="T89" i="1" l="1"/>
  <c r="AD171" i="1"/>
  <c r="AE171" i="1" s="1"/>
  <c r="I171" i="1" s="1"/>
  <c r="C191" i="2" s="1"/>
  <c r="AD147" i="1"/>
  <c r="AE147" i="1" s="1"/>
  <c r="I147" i="1" s="1"/>
  <c r="C167" i="2" s="1"/>
  <c r="AD127" i="1"/>
  <c r="AE127" i="1" s="1"/>
  <c r="I127" i="1" s="1"/>
  <c r="C149" i="2" s="1"/>
  <c r="AD20" i="1"/>
  <c r="AE20" i="1" s="1"/>
  <c r="I20" i="1" s="1"/>
  <c r="C48" i="2" s="1"/>
  <c r="AD19" i="1"/>
  <c r="AE19" i="1" s="1"/>
  <c r="I19" i="1" s="1"/>
  <c r="C47" i="2" s="1"/>
  <c r="N47" i="2" s="1"/>
  <c r="D68" i="3"/>
  <c r="B34" i="2"/>
  <c r="H34" i="2" s="1"/>
  <c r="AD50" i="1"/>
  <c r="AE50" i="1" s="1"/>
  <c r="I50" i="1" s="1"/>
  <c r="C75" i="2" s="1"/>
  <c r="AD131" i="1"/>
  <c r="AE131" i="1" s="1"/>
  <c r="I131" i="1" s="1"/>
  <c r="C153" i="2" s="1"/>
  <c r="AD7" i="1"/>
  <c r="AD153" i="1"/>
  <c r="AE153" i="1" s="1"/>
  <c r="I153" i="1" s="1"/>
  <c r="C173" i="2" s="1"/>
  <c r="AD160" i="1"/>
  <c r="AE160" i="1" s="1"/>
  <c r="I160" i="1" s="1"/>
  <c r="C180" i="2" s="1"/>
  <c r="AD80" i="1"/>
  <c r="AE80" i="1" s="1"/>
  <c r="I80" i="1" s="1"/>
  <c r="C105" i="2" s="1"/>
  <c r="AD79" i="1"/>
  <c r="AE79" i="1" s="1"/>
  <c r="I79" i="1" s="1"/>
  <c r="C104" i="2" s="1"/>
  <c r="AD91" i="1"/>
  <c r="AE91" i="1" s="1"/>
  <c r="I91" i="1" s="1"/>
  <c r="C113" i="2" s="1"/>
  <c r="G113" i="2" s="1"/>
  <c r="AD89" i="1"/>
  <c r="AD10" i="1"/>
  <c r="AE10" i="1" s="1"/>
  <c r="I10" i="1" s="1"/>
  <c r="C38" i="2" s="1"/>
  <c r="G38" i="2" s="1"/>
  <c r="T6" i="1"/>
  <c r="AD170" i="1"/>
  <c r="AE170" i="1" s="1"/>
  <c r="I170" i="1" s="1"/>
  <c r="C190" i="2" s="1"/>
  <c r="AD166" i="1"/>
  <c r="AE166" i="1" s="1"/>
  <c r="I166" i="1" s="1"/>
  <c r="C186" i="2" s="1"/>
  <c r="AD164" i="1"/>
  <c r="AE164" i="1" s="1"/>
  <c r="I164" i="1" s="1"/>
  <c r="C184" i="2" s="1"/>
  <c r="AD43" i="1"/>
  <c r="AE43" i="1" s="1"/>
  <c r="I43" i="1" s="1"/>
  <c r="C71" i="2" s="1"/>
  <c r="AD21" i="1"/>
  <c r="AE21" i="1" s="1"/>
  <c r="I21" i="1" s="1"/>
  <c r="C49" i="2" s="1"/>
  <c r="I49" i="2" s="1"/>
  <c r="AD17" i="1"/>
  <c r="AE17" i="1" s="1"/>
  <c r="I17" i="1" s="1"/>
  <c r="C45" i="2" s="1"/>
  <c r="N45" i="2" s="1"/>
  <c r="AD14" i="1"/>
  <c r="AE14" i="1" s="1"/>
  <c r="I14" i="1" s="1"/>
  <c r="C42" i="2" s="1"/>
  <c r="AD81" i="1"/>
  <c r="AE81" i="1" s="1"/>
  <c r="I81" i="1" s="1"/>
  <c r="C106" i="2" s="1"/>
  <c r="AD11" i="1"/>
  <c r="AE11" i="1" s="1"/>
  <c r="I11" i="1" s="1"/>
  <c r="C39" i="2" s="1"/>
  <c r="G39" i="2" s="1"/>
  <c r="D39" i="3"/>
  <c r="AD54" i="1"/>
  <c r="AE54" i="1" s="1"/>
  <c r="I54" i="1" s="1"/>
  <c r="C79" i="2" s="1"/>
  <c r="N79" i="2" s="1"/>
  <c r="D35" i="3"/>
  <c r="AD83" i="1"/>
  <c r="AE83" i="1" s="1"/>
  <c r="I83" i="1" s="1"/>
  <c r="C108" i="2" s="1"/>
  <c r="AD82" i="1"/>
  <c r="AE82" i="1" s="1"/>
  <c r="I82" i="1" s="1"/>
  <c r="C107" i="2" s="1"/>
  <c r="AD137" i="1"/>
  <c r="AE137" i="1" s="1"/>
  <c r="I137" i="1" s="1"/>
  <c r="C159" i="2" s="1"/>
  <c r="AD134" i="1"/>
  <c r="AE134" i="1" s="1"/>
  <c r="I134" i="1" s="1"/>
  <c r="C156" i="2" s="1"/>
  <c r="AD168" i="1"/>
  <c r="AE168" i="1" s="1"/>
  <c r="I168" i="1" s="1"/>
  <c r="C188" i="2" s="1"/>
  <c r="AD167" i="1"/>
  <c r="AE167" i="1" s="1"/>
  <c r="I167" i="1" s="1"/>
  <c r="C187" i="2" s="1"/>
  <c r="AD161" i="1"/>
  <c r="AE161" i="1" s="1"/>
  <c r="I161" i="1" s="1"/>
  <c r="C181" i="2" s="1"/>
  <c r="AD159" i="1"/>
  <c r="AE159" i="1" s="1"/>
  <c r="I159" i="1" s="1"/>
  <c r="C179" i="2" s="1"/>
  <c r="AD158" i="1"/>
  <c r="AE158" i="1" s="1"/>
  <c r="I158" i="1" s="1"/>
  <c r="C178" i="2" s="1"/>
  <c r="AD154" i="1"/>
  <c r="AE154" i="1" s="1"/>
  <c r="I154" i="1" s="1"/>
  <c r="C174" i="2" s="1"/>
  <c r="AD143" i="1"/>
  <c r="AD132" i="1"/>
  <c r="AE132" i="1" s="1"/>
  <c r="I132" i="1" s="1"/>
  <c r="C154" i="2" s="1"/>
  <c r="AD130" i="1"/>
  <c r="AE130" i="1" s="1"/>
  <c r="I130" i="1" s="1"/>
  <c r="C152" i="2" s="1"/>
  <c r="AD129" i="1"/>
  <c r="AD105" i="1"/>
  <c r="AE105" i="1" s="1"/>
  <c r="I105" i="1" s="1"/>
  <c r="C127" i="2" s="1"/>
  <c r="AD96" i="1"/>
  <c r="AE96" i="1" s="1"/>
  <c r="I96" i="1" s="1"/>
  <c r="C118" i="2" s="1"/>
  <c r="N118" i="2" s="1"/>
  <c r="AD155" i="1"/>
  <c r="AE155" i="1" s="1"/>
  <c r="I155" i="1" s="1"/>
  <c r="C175" i="2" s="1"/>
  <c r="AD149" i="1"/>
  <c r="AE149" i="1" s="1"/>
  <c r="I149" i="1" s="1"/>
  <c r="C169" i="2" s="1"/>
  <c r="T143" i="1"/>
  <c r="AE143" i="1" s="1"/>
  <c r="I143" i="1" s="1"/>
  <c r="C163" i="2" s="1"/>
  <c r="AD104" i="1"/>
  <c r="AE104" i="1" s="1"/>
  <c r="I104" i="1" s="1"/>
  <c r="C126" i="2" s="1"/>
  <c r="AD93" i="1"/>
  <c r="AE93" i="1" s="1"/>
  <c r="I93" i="1" s="1"/>
  <c r="C115" i="2" s="1"/>
  <c r="AD84" i="1"/>
  <c r="AE84" i="1" s="1"/>
  <c r="I84" i="1" s="1"/>
  <c r="C109" i="2" s="1"/>
  <c r="AD55" i="1"/>
  <c r="AE55" i="1" s="1"/>
  <c r="I55" i="1" s="1"/>
  <c r="C80" i="2" s="1"/>
  <c r="N80" i="2" s="1"/>
  <c r="AD52" i="1"/>
  <c r="AE52" i="1" s="1"/>
  <c r="I52" i="1" s="1"/>
  <c r="C77" i="2" s="1"/>
  <c r="AD18" i="1"/>
  <c r="AE18" i="1" s="1"/>
  <c r="I18" i="1" s="1"/>
  <c r="C46" i="2" s="1"/>
  <c r="N46" i="2" s="1"/>
  <c r="AD12" i="1"/>
  <c r="AE12" i="1" s="1"/>
  <c r="I12" i="1" s="1"/>
  <c r="C40" i="2" s="1"/>
  <c r="AD9" i="1"/>
  <c r="AD8" i="1"/>
  <c r="AD163" i="1"/>
  <c r="AE163" i="1" s="1"/>
  <c r="I163" i="1" s="1"/>
  <c r="C183" i="2" s="1"/>
  <c r="AD152" i="1"/>
  <c r="AE152" i="1" s="1"/>
  <c r="I152" i="1" s="1"/>
  <c r="C172" i="2" s="1"/>
  <c r="AD148" i="1"/>
  <c r="AE148" i="1" s="1"/>
  <c r="I148" i="1" s="1"/>
  <c r="C168" i="2" s="1"/>
  <c r="AD146" i="1"/>
  <c r="AE146" i="1" s="1"/>
  <c r="I146" i="1" s="1"/>
  <c r="C166" i="2" s="1"/>
  <c r="AD145" i="1"/>
  <c r="AE145" i="1" s="1"/>
  <c r="I145" i="1" s="1"/>
  <c r="C165" i="2" s="1"/>
  <c r="AD169" i="1"/>
  <c r="AE169" i="1" s="1"/>
  <c r="I169" i="1" s="1"/>
  <c r="C189" i="2" s="1"/>
  <c r="AD157" i="1"/>
  <c r="AE157" i="1" s="1"/>
  <c r="I157" i="1" s="1"/>
  <c r="C177" i="2" s="1"/>
  <c r="AD144" i="1"/>
  <c r="AE144" i="1" s="1"/>
  <c r="I144" i="1" s="1"/>
  <c r="C164" i="2" s="1"/>
  <c r="AD92" i="1"/>
  <c r="AE92" i="1" s="1"/>
  <c r="I92" i="1" s="1"/>
  <c r="C114" i="2" s="1"/>
  <c r="G114" i="2" s="1"/>
  <c r="AD98" i="1"/>
  <c r="AE98" i="1" s="1"/>
  <c r="I98" i="1" s="1"/>
  <c r="C120" i="2" s="1"/>
  <c r="G120" i="2" s="1"/>
  <c r="AD99" i="1"/>
  <c r="AE99" i="1" s="1"/>
  <c r="I99" i="1" s="1"/>
  <c r="C121" i="2" s="1"/>
  <c r="AD90" i="1"/>
  <c r="AE90" i="1" s="1"/>
  <c r="I90" i="1" s="1"/>
  <c r="C112" i="2" s="1"/>
  <c r="AD56" i="1"/>
  <c r="AE56" i="1" s="1"/>
  <c r="I56" i="1" s="1"/>
  <c r="C81" i="2" s="1"/>
  <c r="G81" i="2" s="1"/>
  <c r="AD51" i="1"/>
  <c r="AE51" i="1" s="1"/>
  <c r="I51" i="1" s="1"/>
  <c r="C76" i="2" s="1"/>
  <c r="N76" i="2" s="1"/>
  <c r="AD49" i="1"/>
  <c r="AE49" i="1" s="1"/>
  <c r="I49" i="1" s="1"/>
  <c r="C74" i="2" s="1"/>
  <c r="I74" i="2" s="1"/>
  <c r="AD6" i="1"/>
  <c r="AD16" i="1"/>
  <c r="AE16" i="1" s="1"/>
  <c r="I16" i="1" s="1"/>
  <c r="C44" i="2" s="1"/>
  <c r="O44" i="2" s="1"/>
  <c r="AD13" i="1"/>
  <c r="AE13" i="1" s="1"/>
  <c r="I13" i="1" s="1"/>
  <c r="C41" i="2" s="1"/>
  <c r="N41" i="2" s="1"/>
  <c r="AD102" i="1"/>
  <c r="AE102" i="1" s="1"/>
  <c r="I102" i="1" s="1"/>
  <c r="C124" i="2" s="1"/>
  <c r="AD103" i="1"/>
  <c r="AE103" i="1" s="1"/>
  <c r="I103" i="1" s="1"/>
  <c r="C125" i="2" s="1"/>
  <c r="AD100" i="1"/>
  <c r="AE100" i="1" s="1"/>
  <c r="I100" i="1" s="1"/>
  <c r="C122" i="2" s="1"/>
  <c r="F122" i="2" s="1"/>
  <c r="AD101" i="1"/>
  <c r="AE101" i="1" s="1"/>
  <c r="I101" i="1" s="1"/>
  <c r="C123" i="2" s="1"/>
  <c r="N123" i="2" s="1"/>
  <c r="AD165" i="1"/>
  <c r="AE165" i="1" s="1"/>
  <c r="I165" i="1" s="1"/>
  <c r="C185" i="2" s="1"/>
  <c r="AD162" i="1"/>
  <c r="AE162" i="1" s="1"/>
  <c r="I162" i="1" s="1"/>
  <c r="C182" i="2" s="1"/>
  <c r="AD156" i="1"/>
  <c r="AE156" i="1" s="1"/>
  <c r="I156" i="1" s="1"/>
  <c r="C176" i="2" s="1"/>
  <c r="AD151" i="1"/>
  <c r="AE151" i="1" s="1"/>
  <c r="I151" i="1" s="1"/>
  <c r="C171" i="2" s="1"/>
  <c r="AD150" i="1"/>
  <c r="AE150" i="1" s="1"/>
  <c r="I150" i="1" s="1"/>
  <c r="C170" i="2" s="1"/>
  <c r="AD136" i="1"/>
  <c r="AE136" i="1" s="1"/>
  <c r="I136" i="1" s="1"/>
  <c r="C158" i="2" s="1"/>
  <c r="AD133" i="1"/>
  <c r="AE133" i="1" s="1"/>
  <c r="I133" i="1" s="1"/>
  <c r="C155" i="2" s="1"/>
  <c r="AD128" i="1"/>
  <c r="AE128" i="1" s="1"/>
  <c r="I128" i="1" s="1"/>
  <c r="C150" i="2" s="1"/>
  <c r="AD95" i="1"/>
  <c r="AE95" i="1" s="1"/>
  <c r="I95" i="1" s="1"/>
  <c r="C117" i="2" s="1"/>
  <c r="G117" i="2" s="1"/>
  <c r="AD97" i="1"/>
  <c r="AE97" i="1" s="1"/>
  <c r="I97" i="1" s="1"/>
  <c r="C119" i="2" s="1"/>
  <c r="N119" i="2" s="1"/>
  <c r="AD53" i="1"/>
  <c r="AE53" i="1" s="1"/>
  <c r="I53" i="1" s="1"/>
  <c r="C78" i="2" s="1"/>
  <c r="I78" i="2" s="1"/>
  <c r="AD57" i="1"/>
  <c r="AE57" i="1" s="1"/>
  <c r="I57" i="1" s="1"/>
  <c r="C82" i="2" s="1"/>
  <c r="AD135" i="1"/>
  <c r="AE135" i="1" s="1"/>
  <c r="I135" i="1" s="1"/>
  <c r="C157" i="2" s="1"/>
  <c r="AD94" i="1"/>
  <c r="AE94" i="1" s="1"/>
  <c r="I94" i="1" s="1"/>
  <c r="C116" i="2" s="1"/>
  <c r="F116" i="2" s="1"/>
  <c r="AD48" i="1"/>
  <c r="H23" i="2" l="1"/>
  <c r="H17" i="2"/>
  <c r="H11" i="2"/>
  <c r="H5" i="2"/>
  <c r="H27" i="2"/>
  <c r="H29" i="2"/>
  <c r="H24" i="2"/>
  <c r="H18" i="2"/>
  <c r="H12" i="2"/>
  <c r="H6" i="2"/>
  <c r="H3" i="2"/>
  <c r="H21" i="2"/>
  <c r="H15" i="2"/>
  <c r="H9" i="2"/>
  <c r="H4" i="2"/>
  <c r="H10" i="2"/>
  <c r="H28" i="2"/>
  <c r="H16" i="2"/>
  <c r="H22" i="2"/>
  <c r="H30" i="2"/>
  <c r="AE129" i="1"/>
  <c r="AE6" i="1"/>
  <c r="AE9" i="1"/>
  <c r="AE7" i="1"/>
  <c r="E34" i="2"/>
  <c r="L34" i="2"/>
  <c r="M34" i="2"/>
  <c r="O34" i="2"/>
  <c r="N34" i="2"/>
  <c r="K34" i="2"/>
  <c r="F34" i="2"/>
  <c r="AE89" i="1"/>
  <c r="AE8" i="1"/>
  <c r="J34" i="2"/>
  <c r="AE48" i="1"/>
  <c r="H19" i="2" l="1"/>
  <c r="H20" i="2" s="1"/>
  <c r="AB185" i="1" s="1"/>
  <c r="B105" i="3" s="1"/>
  <c r="C105" i="3" s="1"/>
  <c r="H13" i="2"/>
  <c r="H14" i="2" s="1"/>
  <c r="L185" i="1" s="1"/>
  <c r="B104" i="3" s="1"/>
  <c r="C104" i="3" s="1"/>
  <c r="H25" i="2"/>
  <c r="J21" i="2"/>
  <c r="J15" i="2"/>
  <c r="J9" i="2"/>
  <c r="J28" i="2"/>
  <c r="J30" i="2"/>
  <c r="J22" i="2"/>
  <c r="J16" i="2"/>
  <c r="J10" i="2"/>
  <c r="J4" i="2"/>
  <c r="J23" i="2"/>
  <c r="J17" i="2"/>
  <c r="J11" i="2"/>
  <c r="J5" i="2"/>
  <c r="J27" i="2"/>
  <c r="J12" i="2"/>
  <c r="J29" i="2"/>
  <c r="J18" i="2"/>
  <c r="J24" i="2"/>
  <c r="J3" i="2"/>
  <c r="J6" i="2"/>
  <c r="K27" i="2"/>
  <c r="K29" i="2"/>
  <c r="K24" i="2"/>
  <c r="K18" i="2"/>
  <c r="K12" i="2"/>
  <c r="K6" i="2"/>
  <c r="K3" i="2"/>
  <c r="K21" i="2"/>
  <c r="K15" i="2"/>
  <c r="K9" i="2"/>
  <c r="K28" i="2"/>
  <c r="K30" i="2"/>
  <c r="K22" i="2"/>
  <c r="K16" i="2"/>
  <c r="K10" i="2"/>
  <c r="K4" i="2"/>
  <c r="K17" i="2"/>
  <c r="K23" i="2"/>
  <c r="K5" i="2"/>
  <c r="K11" i="2"/>
  <c r="L23" i="2"/>
  <c r="L17" i="2"/>
  <c r="L11" i="2"/>
  <c r="L5" i="2"/>
  <c r="L27" i="2"/>
  <c r="L29" i="2"/>
  <c r="L24" i="2"/>
  <c r="L18" i="2"/>
  <c r="L12" i="2"/>
  <c r="L6" i="2"/>
  <c r="L3" i="2"/>
  <c r="L21" i="2"/>
  <c r="L15" i="2"/>
  <c r="L9" i="2"/>
  <c r="L30" i="2"/>
  <c r="L22" i="2"/>
  <c r="L4" i="2"/>
  <c r="L10" i="2"/>
  <c r="L28" i="2"/>
  <c r="L16" i="2"/>
  <c r="N21" i="2"/>
  <c r="N15" i="2"/>
  <c r="N9" i="2"/>
  <c r="N28" i="2"/>
  <c r="N30" i="2"/>
  <c r="N22" i="2"/>
  <c r="N16" i="2"/>
  <c r="N10" i="2"/>
  <c r="N4" i="2"/>
  <c r="N23" i="2"/>
  <c r="N17" i="2"/>
  <c r="N11" i="2"/>
  <c r="N5" i="2"/>
  <c r="N6" i="2"/>
  <c r="N3" i="2"/>
  <c r="N27" i="2"/>
  <c r="N12" i="2"/>
  <c r="N29" i="2"/>
  <c r="N18" i="2"/>
  <c r="N24" i="2"/>
  <c r="M28" i="2"/>
  <c r="M30" i="2"/>
  <c r="M22" i="2"/>
  <c r="M16" i="2"/>
  <c r="M10" i="2"/>
  <c r="M4" i="2"/>
  <c r="M23" i="2"/>
  <c r="M17" i="2"/>
  <c r="M11" i="2"/>
  <c r="M5" i="2"/>
  <c r="M27" i="2"/>
  <c r="M29" i="2"/>
  <c r="M24" i="2"/>
  <c r="M18" i="2"/>
  <c r="M12" i="2"/>
  <c r="M6" i="2"/>
  <c r="M3" i="2"/>
  <c r="M9" i="2"/>
  <c r="M15" i="2"/>
  <c r="M21" i="2"/>
  <c r="O27" i="2"/>
  <c r="O29" i="2"/>
  <c r="O24" i="2"/>
  <c r="O18" i="2"/>
  <c r="O12" i="2"/>
  <c r="O6" i="2"/>
  <c r="O3" i="2"/>
  <c r="O21" i="2"/>
  <c r="O15" i="2"/>
  <c r="O9" i="2"/>
  <c r="O28" i="2"/>
  <c r="O30" i="2"/>
  <c r="O22" i="2"/>
  <c r="O16" i="2"/>
  <c r="O10" i="2"/>
  <c r="O4" i="2"/>
  <c r="O11" i="2"/>
  <c r="O17" i="2"/>
  <c r="O23" i="2"/>
  <c r="O5" i="2"/>
  <c r="E29" i="2"/>
  <c r="E23" i="2"/>
  <c r="E17" i="2"/>
  <c r="E11" i="2"/>
  <c r="E5" i="2"/>
  <c r="E28" i="2"/>
  <c r="E24" i="2"/>
  <c r="E18" i="2"/>
  <c r="E12" i="2"/>
  <c r="E6" i="2"/>
  <c r="E27" i="2"/>
  <c r="E21" i="2"/>
  <c r="E15" i="2"/>
  <c r="E9" i="2"/>
  <c r="E3" i="2"/>
  <c r="E30" i="2"/>
  <c r="E16" i="2"/>
  <c r="E22" i="2"/>
  <c r="E4" i="2"/>
  <c r="E10" i="2"/>
  <c r="I6" i="1"/>
  <c r="C34" i="2" s="1"/>
  <c r="H31" i="2"/>
  <c r="H32" i="2" s="1"/>
  <c r="L187" i="1" s="1"/>
  <c r="B107" i="3" s="1"/>
  <c r="C107" i="3" s="1"/>
  <c r="H7" i="2"/>
  <c r="H8" i="2" s="1"/>
  <c r="B185" i="1" s="1"/>
  <c r="B103" i="3" s="1"/>
  <c r="C103" i="3" s="1"/>
  <c r="I48" i="1"/>
  <c r="C73" i="2" s="1"/>
  <c r="I73" i="2" s="1"/>
  <c r="I89" i="1"/>
  <c r="C111" i="2" s="1"/>
  <c r="G111" i="2" s="1"/>
  <c r="I129" i="1"/>
  <c r="C151" i="2" s="1"/>
  <c r="I8" i="1"/>
  <c r="C36" i="2" s="1"/>
  <c r="I7" i="1"/>
  <c r="C35" i="2" s="1"/>
  <c r="G35" i="2" s="1"/>
  <c r="I9" i="1"/>
  <c r="C37" i="2" s="1"/>
  <c r="F37" i="2" s="1"/>
  <c r="F15" i="2" s="1"/>
  <c r="G34" i="2" l="1"/>
  <c r="G3" i="2" s="1"/>
  <c r="I34" i="2"/>
  <c r="F24" i="2"/>
  <c r="F4" i="2"/>
  <c r="F21" i="2"/>
  <c r="F18" i="2"/>
  <c r="F10" i="2"/>
  <c r="F29" i="2"/>
  <c r="F16" i="2"/>
  <c r="F5" i="2"/>
  <c r="F22" i="2"/>
  <c r="F11" i="2"/>
  <c r="F30" i="2"/>
  <c r="F27" i="2"/>
  <c r="F17" i="2"/>
  <c r="F28" i="2"/>
  <c r="F12" i="2"/>
  <c r="F23" i="2"/>
  <c r="F9" i="2"/>
  <c r="F6" i="2"/>
  <c r="F3" i="2"/>
  <c r="O25" i="2"/>
  <c r="E25" i="2"/>
  <c r="N25" i="2"/>
  <c r="M19" i="2"/>
  <c r="M20" i="2" s="1"/>
  <c r="L31" i="2"/>
  <c r="L32" i="2" s="1"/>
  <c r="J7" i="2"/>
  <c r="J8" i="2" s="1"/>
  <c r="B195" i="1" s="1"/>
  <c r="B118" i="3" s="1"/>
  <c r="C118" i="3" s="1"/>
  <c r="G28" i="2"/>
  <c r="G5" i="2"/>
  <c r="N31" i="2"/>
  <c r="N32" i="2" s="1"/>
  <c r="AB193" i="1" s="1"/>
  <c r="B117" i="3" s="1"/>
  <c r="C117" i="3" s="1"/>
  <c r="E31" i="2"/>
  <c r="E32" i="2" s="1"/>
  <c r="B181" i="1" s="1"/>
  <c r="O31" i="2"/>
  <c r="O32" i="2" s="1"/>
  <c r="B205" i="1" s="1"/>
  <c r="B132" i="3" s="1"/>
  <c r="C132" i="3" s="1"/>
  <c r="Q201" i="1" s="1"/>
  <c r="M31" i="2"/>
  <c r="M32" i="2" s="1"/>
  <c r="K31" i="2"/>
  <c r="K32" i="2" s="1"/>
  <c r="L201" i="1" s="1"/>
  <c r="B127" i="3" s="1"/>
  <c r="C127" i="3" s="1"/>
  <c r="J31" i="2"/>
  <c r="J32" i="2" s="1"/>
  <c r="L197" i="1" s="1"/>
  <c r="B122" i="3" s="1"/>
  <c r="C122" i="3" s="1"/>
  <c r="N7" i="2"/>
  <c r="N8" i="2" s="1"/>
  <c r="L191" i="1" s="1"/>
  <c r="B113" i="3" s="1"/>
  <c r="K13" i="2"/>
  <c r="K14" i="2" s="1"/>
  <c r="L199" i="1" s="1"/>
  <c r="O13" i="2"/>
  <c r="O14" i="2" s="1"/>
  <c r="B203" i="1" s="1"/>
  <c r="B129" i="3" s="1"/>
  <c r="C129" i="3" s="1"/>
  <c r="AG197" i="1" s="1"/>
  <c r="M7" i="2"/>
  <c r="M8" i="2" s="1"/>
  <c r="E19" i="2"/>
  <c r="E20" i="2" s="1"/>
  <c r="L179" i="1" s="1"/>
  <c r="B95" i="3" s="1"/>
  <c r="C95" i="3" s="1"/>
  <c r="E7" i="2"/>
  <c r="E8" i="2" s="1"/>
  <c r="L25" i="2"/>
  <c r="K25" i="2"/>
  <c r="J19" i="2"/>
  <c r="J20" i="2" s="1"/>
  <c r="AB195" i="1" s="1"/>
  <c r="B120" i="3" s="1"/>
  <c r="C120" i="3" s="1"/>
  <c r="M25" i="2"/>
  <c r="E13" i="2"/>
  <c r="E14" i="2" s="1"/>
  <c r="B179" i="1" s="1"/>
  <c r="N13" i="2"/>
  <c r="N14" i="2" s="1"/>
  <c r="AB191" i="1" s="1"/>
  <c r="B114" i="3" s="1"/>
  <c r="L19" i="2"/>
  <c r="L20" i="2" s="1"/>
  <c r="L7" i="2"/>
  <c r="L8" i="2" s="1"/>
  <c r="K19" i="2"/>
  <c r="K20" i="2" s="1"/>
  <c r="AB199" i="1" s="1"/>
  <c r="J25" i="2"/>
  <c r="J13" i="2"/>
  <c r="J14" i="2" s="1"/>
  <c r="L195" i="1" s="1"/>
  <c r="B119" i="3" s="1"/>
  <c r="C119" i="3" s="1"/>
  <c r="O19" i="2"/>
  <c r="O20" i="2" s="1"/>
  <c r="L203" i="1" s="1"/>
  <c r="B130" i="3" s="1"/>
  <c r="C130" i="3" s="1"/>
  <c r="Q199" i="1" s="1"/>
  <c r="M13" i="2"/>
  <c r="M14" i="2" s="1"/>
  <c r="O7" i="2"/>
  <c r="O8" i="2" s="1"/>
  <c r="AB201" i="1" s="1"/>
  <c r="B128" i="3" s="1"/>
  <c r="C128" i="3" s="1"/>
  <c r="Q197" i="1" s="1"/>
  <c r="N19" i="2"/>
  <c r="N20" i="2" s="1"/>
  <c r="B193" i="1" s="1"/>
  <c r="L13" i="2"/>
  <c r="L14" i="2" s="1"/>
  <c r="K7" i="2"/>
  <c r="K8" i="2" s="1"/>
  <c r="AB197" i="1" s="1"/>
  <c r="B123" i="3" s="1"/>
  <c r="C123" i="3" s="1"/>
  <c r="G4" i="2" l="1"/>
  <c r="G16" i="2"/>
  <c r="G9" i="2"/>
  <c r="G29" i="2"/>
  <c r="G21" i="2"/>
  <c r="G6" i="2"/>
  <c r="G11" i="2"/>
  <c r="G24" i="2"/>
  <c r="F19" i="2"/>
  <c r="F20" i="2" s="1"/>
  <c r="B183" i="1" s="1"/>
  <c r="B100" i="3" s="1"/>
  <c r="C100" i="3" s="1"/>
  <c r="F7" i="2"/>
  <c r="F8" i="2" s="1"/>
  <c r="L181" i="1" s="1"/>
  <c r="B98" i="3" s="1"/>
  <c r="F13" i="2"/>
  <c r="F14" i="2" s="1"/>
  <c r="AB181" i="1" s="1"/>
  <c r="B99" i="3" s="1"/>
  <c r="C99" i="3" s="1"/>
  <c r="G22" i="2"/>
  <c r="G12" i="2"/>
  <c r="G17" i="2"/>
  <c r="G30" i="2"/>
  <c r="G18" i="2"/>
  <c r="G23" i="2"/>
  <c r="G15" i="2"/>
  <c r="G27" i="2"/>
  <c r="G10" i="2"/>
  <c r="I23" i="2"/>
  <c r="I12" i="2"/>
  <c r="I17" i="2"/>
  <c r="I6" i="2"/>
  <c r="I28" i="2"/>
  <c r="I11" i="2"/>
  <c r="I3" i="2"/>
  <c r="I30" i="2"/>
  <c r="I5" i="2"/>
  <c r="I9" i="2"/>
  <c r="I22" i="2"/>
  <c r="I27" i="2"/>
  <c r="I15" i="2"/>
  <c r="I16" i="2"/>
  <c r="I29" i="2"/>
  <c r="I21" i="2"/>
  <c r="I10" i="2"/>
  <c r="I24" i="2"/>
  <c r="I4" i="2"/>
  <c r="I18" i="2"/>
  <c r="F31" i="2"/>
  <c r="F32" i="2" s="1"/>
  <c r="AB183" i="1" s="1"/>
  <c r="B102" i="3" s="1"/>
  <c r="C102" i="3" s="1"/>
  <c r="F25" i="2"/>
  <c r="C197" i="1"/>
  <c r="AG195" i="1"/>
  <c r="B125" i="3"/>
  <c r="C125" i="3" s="1"/>
  <c r="B124" i="3"/>
  <c r="C124" i="3" s="1"/>
  <c r="B94" i="3"/>
  <c r="C94" i="3" s="1"/>
  <c r="AB177" i="1"/>
  <c r="B93" i="3" s="1"/>
  <c r="C93" i="3" s="1"/>
  <c r="C187" i="1" s="1"/>
  <c r="G7" i="2" l="1"/>
  <c r="G8" i="2" s="1"/>
  <c r="B175" i="1" s="1"/>
  <c r="B88" i="3" s="1"/>
  <c r="G31" i="2"/>
  <c r="G32" i="2" s="1"/>
  <c r="L177" i="1" s="1"/>
  <c r="B92" i="3" s="1"/>
  <c r="C92" i="3" s="1"/>
  <c r="Q177" i="1" s="1"/>
  <c r="G13" i="2"/>
  <c r="G14" i="2" s="1"/>
  <c r="L175" i="1" s="1"/>
  <c r="B89" i="3" s="1"/>
  <c r="G25" i="2"/>
  <c r="G26" i="2" s="1"/>
  <c r="B177" i="1" s="1"/>
  <c r="B91" i="3" s="1"/>
  <c r="C91" i="3" s="1"/>
  <c r="C177" i="1" s="1"/>
  <c r="G19" i="2"/>
  <c r="G20" i="2" s="1"/>
  <c r="AB175" i="1" s="1"/>
  <c r="B90" i="3" s="1"/>
  <c r="C90" i="3" s="1"/>
  <c r="C179" i="1" s="1"/>
  <c r="I19" i="2"/>
  <c r="I20" i="2" s="1"/>
  <c r="L189" i="1" s="1"/>
  <c r="B110" i="3" s="1"/>
  <c r="C110" i="3" s="1"/>
  <c r="I13" i="2"/>
  <c r="I14" i="2" s="1"/>
  <c r="B189" i="1" s="1"/>
  <c r="B109" i="3" s="1"/>
  <c r="C109" i="3" s="1"/>
  <c r="I25" i="2"/>
  <c r="I26" i="2" s="1"/>
  <c r="AB189" i="1" s="1"/>
  <c r="B111" i="3" s="1"/>
  <c r="C111" i="3" s="1"/>
  <c r="I7" i="2"/>
  <c r="I8" i="2" s="1"/>
  <c r="AB187" i="1" s="1"/>
  <c r="B108" i="3" s="1"/>
  <c r="I31" i="2"/>
  <c r="I32" i="2" s="1"/>
  <c r="B191" i="1" s="1"/>
  <c r="Q187" i="1"/>
  <c r="Q179" i="1"/>
  <c r="N26" i="2"/>
  <c r="L193" i="1" s="1"/>
  <c r="B116" i="3" s="1"/>
  <c r="L26" i="2"/>
  <c r="H26" i="2"/>
  <c r="B187" i="1" s="1"/>
  <c r="M26" i="2"/>
  <c r="F26" i="2"/>
  <c r="L183" i="1" s="1"/>
  <c r="B101" i="3" s="1"/>
  <c r="C101" i="3" s="1"/>
  <c r="J26" i="2"/>
  <c r="B197" i="1" s="1"/>
  <c r="B121" i="3" s="1"/>
  <c r="C121" i="3" s="1"/>
  <c r="E26" i="2"/>
  <c r="AB179" i="1" s="1"/>
  <c r="B96" i="3" s="1"/>
  <c r="C96" i="3" s="1"/>
  <c r="O26" i="2"/>
  <c r="AB203" i="1" s="1"/>
  <c r="B131" i="3" s="1"/>
  <c r="C131" i="3" s="1"/>
  <c r="K26" i="2"/>
  <c r="B201" i="1" s="1"/>
  <c r="B126" i="3" s="1"/>
  <c r="C126" i="3" s="1"/>
  <c r="Q195" i="1" s="1"/>
  <c r="C201" i="1" l="1"/>
  <c r="AG199" i="1"/>
  <c r="B97" i="3"/>
  <c r="C97" i="3" s="1"/>
  <c r="B106" i="3"/>
  <c r="C106" i="3" s="1"/>
  <c r="C193" i="1"/>
  <c r="B115" i="3"/>
  <c r="AG177" i="1"/>
  <c r="B112" i="3" l="1"/>
  <c r="Q183" i="1"/>
  <c r="AG187" i="1"/>
  <c r="C181" i="1"/>
  <c r="C183" i="1"/>
  <c r="C185" i="1"/>
  <c r="AG175" i="1"/>
  <c r="Q185" i="1"/>
  <c r="C191" i="1"/>
  <c r="C112" i="3" l="1"/>
  <c r="C116" i="3"/>
  <c r="AG189" i="1" s="1"/>
  <c r="C115" i="3"/>
  <c r="Q189" i="1" s="1"/>
  <c r="C108" i="3"/>
  <c r="AG179" i="1" s="1"/>
  <c r="C89" i="3"/>
  <c r="Q175" i="1" s="1"/>
  <c r="C98" i="3"/>
  <c r="Q181" i="1" s="1"/>
  <c r="C114" i="3"/>
  <c r="AG185" i="1" s="1"/>
  <c r="C113" i="3"/>
  <c r="C88" i="3"/>
  <c r="C175" i="1" s="1"/>
  <c r="AG193" i="1"/>
  <c r="C195" i="1"/>
  <c r="Q191" i="1"/>
  <c r="AG181" i="1"/>
  <c r="AG191" i="1"/>
  <c r="Q193" i="1"/>
  <c r="C189" i="1" l="1"/>
  <c r="AG183" i="1"/>
</calcChain>
</file>

<file path=xl/sharedStrings.xml><?xml version="1.0" encoding="utf-8"?>
<sst xmlns="http://schemas.openxmlformats.org/spreadsheetml/2006/main" count="396" uniqueCount="147">
  <si>
    <t>Jugendliga Rheinland-Pfalz/Hessen</t>
  </si>
  <si>
    <t>Datum:</t>
  </si>
  <si>
    <t>Ort:</t>
  </si>
  <si>
    <t>Presse</t>
  </si>
  <si>
    <t>E-Jugend</t>
  </si>
  <si>
    <t>Jahrgang = Klasse</t>
  </si>
  <si>
    <t>REISSEN</t>
  </si>
  <si>
    <t>STOSSEN</t>
  </si>
  <si>
    <t>ATHLETIK</t>
  </si>
  <si>
    <t>Alterskl.</t>
  </si>
  <si>
    <t>Ge. m/w</t>
  </si>
  <si>
    <t>Gewicht</t>
  </si>
  <si>
    <t>Gesamtpkt.</t>
  </si>
  <si>
    <t>Platz</t>
  </si>
  <si>
    <t>1.Vers.</t>
  </si>
  <si>
    <t>2.Vers.</t>
  </si>
  <si>
    <t>Gewih.Pkt.</t>
  </si>
  <si>
    <t>Sprung (m)</t>
  </si>
  <si>
    <t>Name</t>
  </si>
  <si>
    <t>Verein</t>
  </si>
  <si>
    <t>Jahrgang</t>
  </si>
  <si>
    <t>kg</t>
  </si>
  <si>
    <t>Gew.</t>
  </si>
  <si>
    <t>Pkt.</t>
  </si>
  <si>
    <t>pkt</t>
  </si>
  <si>
    <t>max</t>
  </si>
  <si>
    <t>1.Ver.</t>
  </si>
  <si>
    <t>2.Ver.</t>
  </si>
  <si>
    <t>min</t>
  </si>
  <si>
    <t>AC Mutterstadt</t>
  </si>
  <si>
    <t>KSV Grünstadt</t>
  </si>
  <si>
    <t>D-Jugend</t>
  </si>
  <si>
    <t>-140/ -148/ -158/ +158 cm</t>
  </si>
  <si>
    <t>Größenklasse</t>
  </si>
  <si>
    <t>weiblich / männlich</t>
  </si>
  <si>
    <t>Größe</t>
  </si>
  <si>
    <t>Klasse</t>
  </si>
  <si>
    <t>cm</t>
  </si>
  <si>
    <t>Schüler</t>
  </si>
  <si>
    <t>-150/ -158/ -168/ +168 cm</t>
  </si>
  <si>
    <t>3.Vers.</t>
  </si>
  <si>
    <t>BM</t>
  </si>
  <si>
    <t>Jugend</t>
  </si>
  <si>
    <t>Mannschaftswertung</t>
  </si>
  <si>
    <t>KSV Grünstadt I.</t>
  </si>
  <si>
    <t>KSV Grünstadt II.</t>
  </si>
  <si>
    <t>AC Altrip III</t>
  </si>
  <si>
    <t>AC Mutterstadt III</t>
  </si>
  <si>
    <t>AC Kindsbach</t>
  </si>
  <si>
    <t>VFL Rodalben</t>
  </si>
  <si>
    <t>TSG Kaiserslautern</t>
  </si>
  <si>
    <t>AC Weisenau</t>
  </si>
  <si>
    <t>AC Altrip</t>
  </si>
  <si>
    <t>TSG Haßloch</t>
  </si>
  <si>
    <t>KSC 07 Schiff.</t>
  </si>
  <si>
    <t>AV 03 Sp.</t>
  </si>
  <si>
    <t>Geschl.</t>
  </si>
  <si>
    <t>Punkte</t>
  </si>
  <si>
    <t>Wenn BM, dann "BM" eintragen</t>
  </si>
  <si>
    <t>KSV Grünstadt IV.</t>
  </si>
  <si>
    <t>KTH Ehrang</t>
  </si>
  <si>
    <t>KSV Grünstadt III.</t>
  </si>
  <si>
    <t>KSV Grünstadt V.</t>
  </si>
  <si>
    <t>AV 03 Speyer I</t>
  </si>
  <si>
    <t>AC Altrip I</t>
  </si>
  <si>
    <t>AC Altrip II</t>
  </si>
  <si>
    <t>AC Altrip IV</t>
  </si>
  <si>
    <t>AC Mutterstadt IV</t>
  </si>
  <si>
    <t>AC Altrip V.</t>
  </si>
  <si>
    <t>AC Mutterstadt I</t>
  </si>
  <si>
    <t>AC Mutterstadt II</t>
  </si>
  <si>
    <t>AC Mutterstadt V</t>
  </si>
  <si>
    <t>TSG Haßloch I</t>
  </si>
  <si>
    <t>TSG Haßloch II</t>
  </si>
  <si>
    <t>TSG Haßloch III</t>
  </si>
  <si>
    <t>TSG Haßloch IV</t>
  </si>
  <si>
    <t>TSG Haßloch V</t>
  </si>
  <si>
    <t>KSC 07 Schifferstadt I</t>
  </si>
  <si>
    <t>KSC 07 Schifferstadt III</t>
  </si>
  <si>
    <t>KSC 07 Schifferstadt IV</t>
  </si>
  <si>
    <t>KSC 07 Schifferstadt V</t>
  </si>
  <si>
    <t>KTH Ehrgang I</t>
  </si>
  <si>
    <t>KTH Ehrang II</t>
  </si>
  <si>
    <t>KTH Ehrang III</t>
  </si>
  <si>
    <t>KTH Ehrang IV</t>
  </si>
  <si>
    <t>KTH Ehrang V</t>
  </si>
  <si>
    <t>AV 03 Speyer II</t>
  </si>
  <si>
    <t>AV 03 Speyer III</t>
  </si>
  <si>
    <t>AV 03 Speyer IV</t>
  </si>
  <si>
    <t>AV 03 Speyer V</t>
  </si>
  <si>
    <t>AC Kindsbach I</t>
  </si>
  <si>
    <t>AC Kindsbach II</t>
  </si>
  <si>
    <t>AC Kindsbach III</t>
  </si>
  <si>
    <t>AC Kindsbach IV</t>
  </si>
  <si>
    <t>AC Kindsbach V</t>
  </si>
  <si>
    <t>AC Weisenau I</t>
  </si>
  <si>
    <t>AC Weisenau II</t>
  </si>
  <si>
    <t>AC Weisenau III</t>
  </si>
  <si>
    <t>AC Weisenau IV</t>
  </si>
  <si>
    <t>AC Weisenau V</t>
  </si>
  <si>
    <t>KSC 07 Schifferstadt II</t>
  </si>
  <si>
    <t>Niklas Fink</t>
  </si>
  <si>
    <t>KSC 07 Schifferstadt</t>
  </si>
  <si>
    <t>m</t>
  </si>
  <si>
    <t>Theo Schmitt</t>
  </si>
  <si>
    <t>Larkin Klein</t>
  </si>
  <si>
    <t>w</t>
  </si>
  <si>
    <t>Gerlis Asbach</t>
  </si>
  <si>
    <t>Lotte Keßler</t>
  </si>
  <si>
    <t>Erik Kretz</t>
  </si>
  <si>
    <t>Leonie Langohr</t>
  </si>
  <si>
    <t>Helena Voigt</t>
  </si>
  <si>
    <t>Cady Conrad</t>
  </si>
  <si>
    <t>Corinna Buschmann</t>
  </si>
  <si>
    <t>Moritz Fink</t>
  </si>
  <si>
    <t>Simon Rach</t>
  </si>
  <si>
    <t>Lukas Rach</t>
  </si>
  <si>
    <t>Killian Lörscher</t>
  </si>
  <si>
    <t>Dennis Schu</t>
  </si>
  <si>
    <t>Astijus Jankauskas</t>
  </si>
  <si>
    <t>Anni Henz</t>
  </si>
  <si>
    <t>Mila Jester</t>
  </si>
  <si>
    <t>Lea Blakaj</t>
  </si>
  <si>
    <t>Jaden Mc Neil</t>
  </si>
  <si>
    <t>Pascal Troubal</t>
  </si>
  <si>
    <t>Luis Trossen</t>
  </si>
  <si>
    <t>Ben Ploch</t>
  </si>
  <si>
    <t>Torben Hauf</t>
  </si>
  <si>
    <t>Jolina Krämer</t>
  </si>
  <si>
    <t>Sarah Rach</t>
  </si>
  <si>
    <t>Karl Ploch</t>
  </si>
  <si>
    <t>Elias Freudenreich</t>
  </si>
  <si>
    <t>Wibke Schlee</t>
  </si>
  <si>
    <t>Lenie Henz</t>
  </si>
  <si>
    <t>Fiona Buschmann</t>
  </si>
  <si>
    <t>Falk Hammer</t>
  </si>
  <si>
    <t>Romina Wünsch</t>
  </si>
  <si>
    <t>Sarah Nützel</t>
  </si>
  <si>
    <t>Luca Thomsen</t>
  </si>
  <si>
    <t>Fiona Schu</t>
  </si>
  <si>
    <t>Maike Funk</t>
  </si>
  <si>
    <t>Kaatie Asbach</t>
  </si>
  <si>
    <t>Tim Annweiler</t>
  </si>
  <si>
    <t>Moritz Funk</t>
  </si>
  <si>
    <t>Nico Wick</t>
  </si>
  <si>
    <t>u</t>
  </si>
  <si>
    <t>Schulturnhalle Ehrang 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</si>
</sst>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\ mmmm\ yyyy"/>
    <numFmt numFmtId="165" formatCode="0.0"/>
  </numFmts>
  <fonts count="18" x14ac:knownFonts="1">
    <font>
      <sz val="10"/>
      <name val="Arial"/>
      <family val="2"/>
    </font>
    <font>
      <sz val="10"/>
      <name val="Arial"/>
      <family val="2"/>
      <charset val="1"/>
    </font>
    <font>
      <b/>
      <i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12"/>
      <name val="Arial"/>
      <family val="2"/>
      <charset val="1"/>
    </font>
    <font>
      <u/>
      <sz val="10"/>
      <color indexed="12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color indexed="8"/>
      <name val="Arial"/>
      <family val="2"/>
      <charset val="1"/>
    </font>
    <font>
      <sz val="7"/>
      <name val="Arial"/>
      <family val="2"/>
      <charset val="1"/>
    </font>
    <font>
      <b/>
      <u/>
      <sz val="10"/>
      <name val="Arial"/>
      <family val="2"/>
      <charset val="1"/>
    </font>
    <font>
      <sz val="10"/>
      <color indexed="10"/>
      <name val="Arial"/>
      <family val="2"/>
      <charset val="1"/>
    </font>
    <font>
      <b/>
      <sz val="11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sz val="10"/>
      <color indexed="9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</fills>
  <borders count="8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25">
    <xf numFmtId="0" fontId="0" fillId="0" borderId="0" xfId="0"/>
    <xf numFmtId="0" fontId="1" fillId="0" borderId="0" xfId="1"/>
    <xf numFmtId="0" fontId="1" fillId="0" borderId="0" xfId="1" applyAlignment="1"/>
    <xf numFmtId="0" fontId="1" fillId="0" borderId="0" xfId="1" applyAlignment="1" applyProtection="1">
      <protection locked="0"/>
    </xf>
    <xf numFmtId="0" fontId="3" fillId="0" borderId="0" xfId="1" applyFont="1" applyAlignment="1">
      <alignment horizontal="right"/>
    </xf>
    <xf numFmtId="0" fontId="3" fillId="3" borderId="0" xfId="1" applyFont="1" applyFill="1"/>
    <xf numFmtId="0" fontId="6" fillId="4" borderId="0" xfId="1" applyFont="1" applyFill="1"/>
    <xf numFmtId="0" fontId="7" fillId="4" borderId="0" xfId="1" applyFont="1" applyFill="1"/>
    <xf numFmtId="0" fontId="7" fillId="0" borderId="0" xfId="1" applyFont="1"/>
    <xf numFmtId="0" fontId="7" fillId="0" borderId="0" xfId="1" applyFont="1" applyAlignment="1"/>
    <xf numFmtId="0" fontId="7" fillId="0" borderId="2" xfId="1" applyFont="1" applyBorder="1"/>
    <xf numFmtId="0" fontId="7" fillId="5" borderId="3" xfId="1" applyFont="1" applyFill="1" applyBorder="1"/>
    <xf numFmtId="0" fontId="7" fillId="5" borderId="4" xfId="1" applyFont="1" applyFill="1" applyBorder="1"/>
    <xf numFmtId="0" fontId="7" fillId="0" borderId="0" xfId="1" applyFont="1" applyBorder="1"/>
    <xf numFmtId="0" fontId="7" fillId="0" borderId="3" xfId="1" applyFont="1" applyBorder="1"/>
    <xf numFmtId="0" fontId="6" fillId="6" borderId="2" xfId="1" applyFont="1" applyFill="1" applyBorder="1"/>
    <xf numFmtId="0" fontId="7" fillId="0" borderId="5" xfId="1" applyFont="1" applyBorder="1" applyAlignment="1">
      <alignment horizontal="center" textRotation="90"/>
    </xf>
    <xf numFmtId="0" fontId="7" fillId="0" borderId="6" xfId="1" applyFont="1" applyBorder="1" applyAlignment="1">
      <alignment horizontal="center" textRotation="90"/>
    </xf>
    <xf numFmtId="0" fontId="7" fillId="0" borderId="2" xfId="1" applyFont="1" applyBorder="1" applyAlignment="1">
      <alignment horizontal="center" textRotation="90"/>
    </xf>
    <xf numFmtId="0" fontId="7" fillId="0" borderId="2" xfId="1" applyFont="1" applyBorder="1" applyAlignment="1">
      <alignment horizontal="center"/>
    </xf>
    <xf numFmtId="0" fontId="7" fillId="0" borderId="7" xfId="1" applyFont="1" applyBorder="1"/>
    <xf numFmtId="0" fontId="7" fillId="0" borderId="8" xfId="1" applyFont="1" applyBorder="1"/>
    <xf numFmtId="0" fontId="7" fillId="0" borderId="9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7" borderId="12" xfId="1" applyFont="1" applyFill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7" borderId="13" xfId="1" applyFont="1" applyFill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5" borderId="15" xfId="1" applyFont="1" applyFill="1" applyBorder="1" applyProtection="1"/>
    <xf numFmtId="0" fontId="7" fillId="5" borderId="16" xfId="1" applyFont="1" applyFill="1" applyBorder="1" applyAlignment="1" applyProtection="1">
      <alignment horizontal="center"/>
    </xf>
    <xf numFmtId="0" fontId="7" fillId="0" borderId="14" xfId="1" applyFont="1" applyBorder="1"/>
    <xf numFmtId="0" fontId="6" fillId="0" borderId="17" xfId="1" applyFont="1" applyBorder="1"/>
    <xf numFmtId="0" fontId="7" fillId="0" borderId="21" xfId="1" applyFont="1" applyBorder="1" applyProtection="1">
      <protection locked="0"/>
    </xf>
    <xf numFmtId="0" fontId="7" fillId="0" borderId="22" xfId="1" applyFont="1" applyBorder="1" applyProtection="1">
      <protection locked="0"/>
    </xf>
    <xf numFmtId="165" fontId="8" fillId="0" borderId="23" xfId="1" applyNumberFormat="1" applyFont="1" applyBorder="1" applyAlignment="1" applyProtection="1">
      <protection locked="0"/>
    </xf>
    <xf numFmtId="165" fontId="8" fillId="0" borderId="1" xfId="1" applyNumberFormat="1" applyFont="1" applyBorder="1" applyAlignment="1" applyProtection="1">
      <protection locked="0"/>
    </xf>
    <xf numFmtId="2" fontId="6" fillId="0" borderId="18" xfId="1" applyNumberFormat="1" applyFont="1" applyBorder="1"/>
    <xf numFmtId="0" fontId="6" fillId="0" borderId="17" xfId="1" applyFont="1" applyBorder="1" applyProtection="1">
      <protection locked="0"/>
    </xf>
    <xf numFmtId="0" fontId="8" fillId="0" borderId="18" xfId="1" applyFont="1" applyBorder="1" applyAlignment="1" applyProtection="1">
      <alignment horizontal="left"/>
      <protection locked="0"/>
    </xf>
    <xf numFmtId="165" fontId="8" fillId="0" borderId="1" xfId="1" applyNumberFormat="1" applyFont="1" applyBorder="1"/>
    <xf numFmtId="0" fontId="8" fillId="0" borderId="12" xfId="1" applyFont="1" applyBorder="1" applyAlignment="1" applyProtection="1">
      <alignment horizontal="left"/>
      <protection locked="0"/>
    </xf>
    <xf numFmtId="2" fontId="8" fillId="5" borderId="15" xfId="1" applyNumberFormat="1" applyFont="1" applyFill="1" applyBorder="1" applyProtection="1"/>
    <xf numFmtId="0" fontId="8" fillId="5" borderId="16" xfId="1" applyFont="1" applyFill="1" applyBorder="1" applyProtection="1"/>
    <xf numFmtId="2" fontId="8" fillId="0" borderId="24" xfId="1" applyNumberFormat="1" applyFont="1" applyBorder="1"/>
    <xf numFmtId="165" fontId="8" fillId="0" borderId="19" xfId="1" applyNumberFormat="1" applyFont="1" applyBorder="1"/>
    <xf numFmtId="165" fontId="8" fillId="0" borderId="12" xfId="1" applyNumberFormat="1" applyFont="1" applyBorder="1"/>
    <xf numFmtId="2" fontId="9" fillId="0" borderId="19" xfId="1" applyNumberFormat="1" applyFont="1" applyBorder="1"/>
    <xf numFmtId="2" fontId="8" fillId="0" borderId="18" xfId="1" applyNumberFormat="1" applyFont="1" applyBorder="1" applyProtection="1">
      <protection locked="0"/>
    </xf>
    <xf numFmtId="2" fontId="8" fillId="0" borderId="12" xfId="1" applyNumberFormat="1" applyFont="1" applyBorder="1" applyProtection="1">
      <protection locked="0"/>
    </xf>
    <xf numFmtId="165" fontId="9" fillId="8" borderId="17" xfId="1" applyNumberFormat="1" applyFont="1" applyFill="1" applyBorder="1"/>
    <xf numFmtId="2" fontId="8" fillId="0" borderId="12" xfId="1" applyNumberFormat="1" applyFont="1" applyBorder="1"/>
    <xf numFmtId="165" fontId="9" fillId="8" borderId="19" xfId="1" applyNumberFormat="1" applyFont="1" applyFill="1" applyBorder="1"/>
    <xf numFmtId="165" fontId="9" fillId="8" borderId="17" xfId="1" applyNumberFormat="1" applyFont="1" applyFill="1" applyBorder="1" applyAlignment="1">
      <alignment horizontal="right"/>
    </xf>
    <xf numFmtId="0" fontId="7" fillId="0" borderId="12" xfId="1" applyFont="1" applyBorder="1" applyProtection="1">
      <protection locked="0"/>
    </xf>
    <xf numFmtId="0" fontId="7" fillId="0" borderId="19" xfId="1" applyFont="1" applyBorder="1" applyProtection="1">
      <protection locked="0"/>
    </xf>
    <xf numFmtId="165" fontId="8" fillId="0" borderId="17" xfId="1" applyNumberFormat="1" applyFont="1" applyBorder="1" applyAlignment="1" applyProtection="1">
      <protection locked="0"/>
    </xf>
    <xf numFmtId="0" fontId="7" fillId="0" borderId="27" xfId="1" applyFont="1" applyBorder="1" applyProtection="1">
      <protection locked="0"/>
    </xf>
    <xf numFmtId="2" fontId="8" fillId="0" borderId="26" xfId="1" applyNumberFormat="1" applyFont="1" applyBorder="1" applyProtection="1">
      <protection locked="0"/>
    </xf>
    <xf numFmtId="2" fontId="8" fillId="0" borderId="27" xfId="1" applyNumberFormat="1" applyFont="1" applyBorder="1" applyProtection="1">
      <protection locked="0"/>
    </xf>
    <xf numFmtId="0" fontId="1" fillId="0" borderId="0" xfId="1" applyBorder="1"/>
    <xf numFmtId="49" fontId="6" fillId="4" borderId="0" xfId="1" applyNumberFormat="1" applyFont="1" applyFill="1"/>
    <xf numFmtId="0" fontId="7" fillId="0" borderId="30" xfId="1" applyFont="1" applyBorder="1" applyAlignment="1">
      <alignment horizontal="center" textRotation="90"/>
    </xf>
    <xf numFmtId="0" fontId="6" fillId="0" borderId="17" xfId="1" applyFont="1" applyBorder="1" applyAlignment="1">
      <alignment horizontal="center"/>
    </xf>
    <xf numFmtId="49" fontId="7" fillId="0" borderId="18" xfId="1" applyNumberFormat="1" applyFont="1" applyFill="1" applyBorder="1" applyProtection="1">
      <protection locked="0"/>
    </xf>
    <xf numFmtId="0" fontId="7" fillId="0" borderId="12" xfId="1" applyFont="1" applyFill="1" applyBorder="1" applyProtection="1">
      <protection locked="0"/>
    </xf>
    <xf numFmtId="0" fontId="11" fillId="0" borderId="21" xfId="1" applyFont="1" applyBorder="1" applyProtection="1"/>
    <xf numFmtId="165" fontId="8" fillId="7" borderId="12" xfId="1" applyNumberFormat="1" applyFont="1" applyFill="1" applyBorder="1" applyProtection="1">
      <protection locked="0"/>
    </xf>
    <xf numFmtId="165" fontId="8" fillId="0" borderId="12" xfId="1" applyNumberFormat="1" applyFont="1" applyBorder="1" applyProtection="1">
      <protection locked="0"/>
    </xf>
    <xf numFmtId="49" fontId="7" fillId="0" borderId="20" xfId="1" applyNumberFormat="1" applyFont="1" applyBorder="1" applyProtection="1">
      <protection locked="0"/>
    </xf>
    <xf numFmtId="165" fontId="8" fillId="0" borderId="28" xfId="1" applyNumberFormat="1" applyFont="1" applyBorder="1" applyAlignment="1" applyProtection="1">
      <protection locked="0"/>
    </xf>
    <xf numFmtId="165" fontId="8" fillId="0" borderId="29" xfId="1" applyNumberFormat="1" applyFont="1" applyBorder="1" applyAlignment="1" applyProtection="1">
      <protection locked="0"/>
    </xf>
    <xf numFmtId="0" fontId="7" fillId="0" borderId="2" xfId="1" applyFont="1" applyBorder="1" applyAlignment="1">
      <alignment horizontal="center" textRotation="90" wrapText="1"/>
    </xf>
    <xf numFmtId="0" fontId="7" fillId="0" borderId="25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7" borderId="32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2" fontId="8" fillId="0" borderId="19" xfId="1" applyNumberFormat="1" applyFont="1" applyBorder="1"/>
    <xf numFmtId="165" fontId="8" fillId="7" borderId="17" xfId="1" applyNumberFormat="1" applyFont="1" applyFill="1" applyBorder="1" applyProtection="1">
      <protection locked="0"/>
    </xf>
    <xf numFmtId="49" fontId="7" fillId="0" borderId="18" xfId="1" applyNumberFormat="1" applyFont="1" applyBorder="1" applyProtection="1">
      <protection locked="0"/>
    </xf>
    <xf numFmtId="49" fontId="7" fillId="0" borderId="26" xfId="1" applyNumberFormat="1" applyFont="1" applyBorder="1" applyProtection="1">
      <protection locked="0"/>
    </xf>
    <xf numFmtId="0" fontId="11" fillId="0" borderId="12" xfId="1" applyFont="1" applyBorder="1" applyProtection="1"/>
    <xf numFmtId="0" fontId="11" fillId="0" borderId="27" xfId="1" applyFont="1" applyBorder="1" applyProtection="1"/>
    <xf numFmtId="0" fontId="12" fillId="0" borderId="0" xfId="1" applyFont="1"/>
    <xf numFmtId="0" fontId="3" fillId="0" borderId="0" xfId="1" applyFont="1"/>
    <xf numFmtId="0" fontId="8" fillId="0" borderId="19" xfId="1" applyFont="1" applyBorder="1"/>
    <xf numFmtId="2" fontId="1" fillId="0" borderId="24" xfId="1" applyNumberFormat="1" applyBorder="1" applyAlignment="1">
      <alignment horizontal="center"/>
    </xf>
    <xf numFmtId="0" fontId="1" fillId="0" borderId="0" xfId="1" applyFont="1" applyBorder="1" applyAlignment="1"/>
    <xf numFmtId="0" fontId="1" fillId="0" borderId="0" xfId="1" applyBorder="1" applyAlignment="1"/>
    <xf numFmtId="0" fontId="8" fillId="0" borderId="0" xfId="1" applyFont="1"/>
    <xf numFmtId="0" fontId="1" fillId="0" borderId="19" xfId="1" applyFont="1" applyBorder="1"/>
    <xf numFmtId="0" fontId="1" fillId="0" borderId="0" xfId="1" applyFont="1"/>
    <xf numFmtId="49" fontId="1" fillId="0" borderId="0" xfId="1" applyNumberFormat="1"/>
    <xf numFmtId="0" fontId="3" fillId="0" borderId="12" xfId="1" applyFont="1" applyBorder="1" applyAlignment="1">
      <alignment horizontal="center"/>
    </xf>
    <xf numFmtId="0" fontId="3" fillId="0" borderId="12" xfId="1" applyFont="1" applyBorder="1"/>
    <xf numFmtId="2" fontId="11" fillId="0" borderId="0" xfId="1" applyNumberFormat="1" applyFont="1" applyAlignment="1">
      <alignment horizontal="center"/>
    </xf>
    <xf numFmtId="2" fontId="13" fillId="0" borderId="0" xfId="1" applyNumberFormat="1" applyFont="1" applyAlignment="1">
      <alignment horizontal="center"/>
    </xf>
    <xf numFmtId="2" fontId="14" fillId="0" borderId="12" xfId="1" applyNumberFormat="1" applyFont="1" applyBorder="1" applyAlignment="1">
      <alignment horizontal="center"/>
    </xf>
    <xf numFmtId="2" fontId="1" fillId="0" borderId="0" xfId="1" applyNumberFormat="1"/>
    <xf numFmtId="2" fontId="7" fillId="0" borderId="0" xfId="1" applyNumberFormat="1" applyFont="1" applyAlignment="1">
      <alignment horizontal="center"/>
    </xf>
    <xf numFmtId="0" fontId="15" fillId="0" borderId="0" xfId="1" applyFont="1" applyFill="1"/>
    <xf numFmtId="0" fontId="15" fillId="0" borderId="0" xfId="1" applyFont="1"/>
    <xf numFmtId="0" fontId="15" fillId="0" borderId="0" xfId="1" applyFont="1" applyAlignment="1">
      <alignment horizontal="center"/>
    </xf>
    <xf numFmtId="0" fontId="16" fillId="0" borderId="0" xfId="1" applyFont="1" applyFill="1"/>
    <xf numFmtId="0" fontId="1" fillId="0" borderId="0" xfId="1" applyAlignment="1">
      <alignment horizontal="center"/>
    </xf>
    <xf numFmtId="0" fontId="3" fillId="0" borderId="0" xfId="1" applyFont="1" applyFill="1"/>
    <xf numFmtId="0" fontId="1" fillId="0" borderId="0" xfId="1" applyFont="1" applyAlignment="1">
      <alignment horizontal="center"/>
    </xf>
    <xf numFmtId="49" fontId="3" fillId="0" borderId="0" xfId="1" applyNumberFormat="1" applyFont="1" applyFill="1"/>
    <xf numFmtId="0" fontId="17" fillId="0" borderId="0" xfId="1" applyFont="1" applyFill="1"/>
    <xf numFmtId="0" fontId="1" fillId="0" borderId="0" xfId="1" applyFill="1"/>
    <xf numFmtId="0" fontId="1" fillId="0" borderId="0" xfId="1" applyFont="1" applyFill="1"/>
    <xf numFmtId="2" fontId="1" fillId="0" borderId="0" xfId="1" applyNumberFormat="1" applyFont="1" applyFill="1"/>
    <xf numFmtId="2" fontId="1" fillId="0" borderId="0" xfId="1" applyNumberFormat="1" applyFont="1"/>
    <xf numFmtId="0" fontId="7" fillId="0" borderId="1" xfId="1" applyFont="1" applyBorder="1" applyProtection="1">
      <protection locked="0"/>
    </xf>
    <xf numFmtId="0" fontId="7" fillId="0" borderId="44" xfId="1" applyFont="1" applyBorder="1" applyProtection="1">
      <protection locked="0"/>
    </xf>
    <xf numFmtId="0" fontId="7" fillId="0" borderId="43" xfId="1" applyFont="1" applyBorder="1" applyProtection="1">
      <protection locked="0"/>
    </xf>
    <xf numFmtId="0" fontId="7" fillId="0" borderId="43" xfId="1" applyFont="1" applyFill="1" applyBorder="1" applyProtection="1">
      <protection locked="0"/>
    </xf>
    <xf numFmtId="0" fontId="11" fillId="0" borderId="43" xfId="1" applyFont="1" applyBorder="1" applyProtection="1"/>
    <xf numFmtId="165" fontId="8" fillId="0" borderId="32" xfId="1" applyNumberFormat="1" applyFont="1" applyBorder="1" applyAlignment="1" applyProtection="1">
      <protection locked="0"/>
    </xf>
    <xf numFmtId="2" fontId="1" fillId="0" borderId="24" xfId="1" applyNumberForma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2" fontId="1" fillId="0" borderId="24" xfId="1" applyNumberFormat="1" applyBorder="1" applyAlignment="1">
      <alignment horizontal="center"/>
    </xf>
    <xf numFmtId="0" fontId="1" fillId="0" borderId="43" xfId="1" applyBorder="1"/>
    <xf numFmtId="0" fontId="7" fillId="0" borderId="9" xfId="1" applyFont="1" applyBorder="1" applyAlignment="1">
      <alignment horizontal="center"/>
    </xf>
    <xf numFmtId="0" fontId="7" fillId="7" borderId="9" xfId="1" applyFont="1" applyFill="1" applyBorder="1" applyAlignment="1">
      <alignment horizontal="center"/>
    </xf>
    <xf numFmtId="0" fontId="6" fillId="0" borderId="10" xfId="1" applyFont="1" applyBorder="1"/>
    <xf numFmtId="0" fontId="6" fillId="0" borderId="8" xfId="1" applyFont="1" applyBorder="1" applyAlignment="1">
      <alignment horizontal="center"/>
    </xf>
    <xf numFmtId="165" fontId="8" fillId="0" borderId="43" xfId="1" applyNumberFormat="1" applyFont="1" applyBorder="1" applyAlignment="1" applyProtection="1">
      <protection locked="0"/>
    </xf>
    <xf numFmtId="2" fontId="6" fillId="0" borderId="43" xfId="1" applyNumberFormat="1" applyFont="1" applyBorder="1"/>
    <xf numFmtId="0" fontId="8" fillId="0" borderId="43" xfId="1" applyFont="1" applyBorder="1" applyAlignment="1" applyProtection="1">
      <alignment horizontal="left"/>
      <protection locked="0"/>
    </xf>
    <xf numFmtId="165" fontId="7" fillId="7" borderId="43" xfId="1" applyNumberFormat="1" applyFont="1" applyFill="1" applyBorder="1" applyProtection="1">
      <protection locked="0"/>
    </xf>
    <xf numFmtId="165" fontId="8" fillId="0" borderId="43" xfId="1" applyNumberFormat="1" applyFont="1" applyBorder="1"/>
    <xf numFmtId="2" fontId="8" fillId="0" borderId="43" xfId="1" applyNumberFormat="1" applyFont="1" applyBorder="1"/>
    <xf numFmtId="2" fontId="8" fillId="0" borderId="43" xfId="1" applyNumberFormat="1" applyFont="1" applyBorder="1" applyProtection="1">
      <protection locked="0"/>
    </xf>
    <xf numFmtId="0" fontId="6" fillId="0" borderId="46" xfId="1" applyFont="1" applyBorder="1" applyProtection="1">
      <protection locked="0"/>
    </xf>
    <xf numFmtId="0" fontId="8" fillId="0" borderId="48" xfId="1" applyFont="1" applyBorder="1" applyAlignment="1" applyProtection="1">
      <alignment horizontal="left"/>
      <protection locked="0"/>
    </xf>
    <xf numFmtId="165" fontId="7" fillId="7" borderId="49" xfId="1" applyNumberFormat="1" applyFont="1" applyFill="1" applyBorder="1" applyProtection="1">
      <protection locked="0"/>
    </xf>
    <xf numFmtId="165" fontId="8" fillId="0" borderId="49" xfId="1" applyNumberFormat="1" applyFont="1" applyBorder="1"/>
    <xf numFmtId="0" fontId="8" fillId="0" borderId="49" xfId="1" applyFont="1" applyBorder="1" applyAlignment="1" applyProtection="1">
      <alignment horizontal="left"/>
      <protection locked="0"/>
    </xf>
    <xf numFmtId="165" fontId="7" fillId="7" borderId="50" xfId="1" applyNumberFormat="1" applyFont="1" applyFill="1" applyBorder="1" applyProtection="1">
      <protection locked="0"/>
    </xf>
    <xf numFmtId="0" fontId="8" fillId="0" borderId="51" xfId="1" applyFont="1" applyBorder="1" applyAlignment="1" applyProtection="1">
      <alignment horizontal="left"/>
      <protection locked="0"/>
    </xf>
    <xf numFmtId="165" fontId="7" fillId="7" borderId="52" xfId="1" applyNumberFormat="1" applyFont="1" applyFill="1" applyBorder="1" applyProtection="1">
      <protection locked="0"/>
    </xf>
    <xf numFmtId="0" fontId="8" fillId="0" borderId="53" xfId="1" applyFont="1" applyBorder="1" applyAlignment="1" applyProtection="1">
      <alignment horizontal="left"/>
      <protection locked="0"/>
    </xf>
    <xf numFmtId="165" fontId="7" fillId="7" borderId="54" xfId="1" applyNumberFormat="1" applyFont="1" applyFill="1" applyBorder="1" applyProtection="1">
      <protection locked="0"/>
    </xf>
    <xf numFmtId="165" fontId="8" fillId="0" borderId="54" xfId="1" applyNumberFormat="1" applyFont="1" applyBorder="1"/>
    <xf numFmtId="0" fontId="8" fillId="0" borderId="54" xfId="1" applyFont="1" applyBorder="1" applyAlignment="1" applyProtection="1">
      <alignment horizontal="left"/>
      <protection locked="0"/>
    </xf>
    <xf numFmtId="165" fontId="7" fillId="7" borderId="55" xfId="1" applyNumberFormat="1" applyFont="1" applyFill="1" applyBorder="1" applyProtection="1">
      <protection locked="0"/>
    </xf>
    <xf numFmtId="165" fontId="8" fillId="0" borderId="56" xfId="1" applyNumberFormat="1" applyFont="1" applyBorder="1"/>
    <xf numFmtId="2" fontId="8" fillId="0" borderId="47" xfId="1" applyNumberFormat="1" applyFont="1" applyBorder="1"/>
    <xf numFmtId="2" fontId="8" fillId="5" borderId="48" xfId="1" applyNumberFormat="1" applyFont="1" applyFill="1" applyBorder="1" applyProtection="1"/>
    <xf numFmtId="0" fontId="8" fillId="5" borderId="50" xfId="1" applyFont="1" applyFill="1" applyBorder="1" applyProtection="1"/>
    <xf numFmtId="2" fontId="8" fillId="5" borderId="51" xfId="1" applyNumberFormat="1" applyFont="1" applyFill="1" applyBorder="1" applyProtection="1"/>
    <xf numFmtId="0" fontId="8" fillId="5" borderId="52" xfId="1" applyFont="1" applyFill="1" applyBorder="1" applyProtection="1"/>
    <xf numFmtId="2" fontId="8" fillId="5" borderId="53" xfId="1" applyNumberFormat="1" applyFont="1" applyFill="1" applyBorder="1" applyProtection="1"/>
    <xf numFmtId="0" fontId="8" fillId="5" borderId="55" xfId="1" applyFont="1" applyFill="1" applyBorder="1" applyProtection="1"/>
    <xf numFmtId="165" fontId="8" fillId="0" borderId="46" xfId="1" applyNumberFormat="1" applyFont="1" applyBorder="1"/>
    <xf numFmtId="2" fontId="8" fillId="0" borderId="48" xfId="1" applyNumberFormat="1" applyFont="1" applyBorder="1" applyProtection="1">
      <protection locked="0"/>
    </xf>
    <xf numFmtId="2" fontId="8" fillId="0" borderId="49" xfId="1" applyNumberFormat="1" applyFont="1" applyBorder="1" applyProtection="1">
      <protection locked="0"/>
    </xf>
    <xf numFmtId="165" fontId="9" fillId="8" borderId="50" xfId="1" applyNumberFormat="1" applyFont="1" applyFill="1" applyBorder="1"/>
    <xf numFmtId="2" fontId="8" fillId="0" borderId="51" xfId="1" applyNumberFormat="1" applyFont="1" applyBorder="1" applyProtection="1">
      <protection locked="0"/>
    </xf>
    <xf numFmtId="165" fontId="9" fillId="8" borderId="52" xfId="1" applyNumberFormat="1" applyFont="1" applyFill="1" applyBorder="1"/>
    <xf numFmtId="2" fontId="8" fillId="0" borderId="53" xfId="1" applyNumberFormat="1" applyFont="1" applyBorder="1" applyProtection="1">
      <protection locked="0"/>
    </xf>
    <xf numFmtId="2" fontId="8" fillId="0" borderId="54" xfId="1" applyNumberFormat="1" applyFont="1" applyBorder="1" applyProtection="1">
      <protection locked="0"/>
    </xf>
    <xf numFmtId="165" fontId="9" fillId="8" borderId="55" xfId="1" applyNumberFormat="1" applyFont="1" applyFill="1" applyBorder="1"/>
    <xf numFmtId="2" fontId="8" fillId="0" borderId="49" xfId="1" applyNumberFormat="1" applyFont="1" applyBorder="1"/>
    <xf numFmtId="2" fontId="8" fillId="0" borderId="54" xfId="1" applyNumberFormat="1" applyFont="1" applyBorder="1"/>
    <xf numFmtId="165" fontId="9" fillId="8" borderId="50" xfId="1" applyNumberFormat="1" applyFont="1" applyFill="1" applyBorder="1" applyAlignment="1">
      <alignment horizontal="right"/>
    </xf>
    <xf numFmtId="165" fontId="9" fillId="8" borderId="52" xfId="1" applyNumberFormat="1" applyFont="1" applyFill="1" applyBorder="1" applyAlignment="1">
      <alignment horizontal="right"/>
    </xf>
    <xf numFmtId="165" fontId="9" fillId="8" borderId="55" xfId="1" applyNumberFormat="1" applyFont="1" applyFill="1" applyBorder="1" applyAlignment="1">
      <alignment horizontal="right"/>
    </xf>
    <xf numFmtId="0" fontId="1" fillId="0" borderId="49" xfId="1" applyBorder="1"/>
    <xf numFmtId="0" fontId="7" fillId="0" borderId="49" xfId="1" applyFont="1" applyBorder="1" applyProtection="1">
      <protection locked="0"/>
    </xf>
    <xf numFmtId="165" fontId="8" fillId="0" borderId="49" xfId="1" applyNumberFormat="1" applyFont="1" applyBorder="1" applyAlignment="1" applyProtection="1">
      <protection locked="0"/>
    </xf>
    <xf numFmtId="2" fontId="6" fillId="0" borderId="49" xfId="1" applyNumberFormat="1" applyFont="1" applyBorder="1"/>
    <xf numFmtId="0" fontId="6" fillId="0" borderId="57" xfId="1" applyFont="1" applyBorder="1" applyProtection="1">
      <protection locked="0"/>
    </xf>
    <xf numFmtId="165" fontId="8" fillId="0" borderId="58" xfId="1" applyNumberFormat="1" applyFont="1" applyBorder="1"/>
    <xf numFmtId="2" fontId="8" fillId="0" borderId="59" xfId="1" applyNumberFormat="1" applyFont="1" applyBorder="1"/>
    <xf numFmtId="165" fontId="8" fillId="0" borderId="57" xfId="1" applyNumberFormat="1" applyFont="1" applyBorder="1"/>
    <xf numFmtId="2" fontId="9" fillId="0" borderId="50" xfId="1" applyNumberFormat="1" applyFont="1" applyBorder="1"/>
    <xf numFmtId="0" fontId="10" fillId="0" borderId="51" xfId="1" applyFont="1" applyBorder="1" applyProtection="1">
      <protection locked="0"/>
    </xf>
    <xf numFmtId="2" fontId="9" fillId="0" borderId="52" xfId="1" applyNumberFormat="1" applyFont="1" applyBorder="1"/>
    <xf numFmtId="0" fontId="7" fillId="0" borderId="51" xfId="1" applyFont="1" applyBorder="1" applyProtection="1">
      <protection locked="0"/>
    </xf>
    <xf numFmtId="0" fontId="7" fillId="0" borderId="53" xfId="1" applyFont="1" applyBorder="1" applyProtection="1">
      <protection locked="0"/>
    </xf>
    <xf numFmtId="0" fontId="1" fillId="0" borderId="54" xfId="1" applyBorder="1"/>
    <xf numFmtId="0" fontId="7" fillId="0" borderId="54" xfId="1" applyFont="1" applyBorder="1" applyProtection="1">
      <protection locked="0"/>
    </xf>
    <xf numFmtId="0" fontId="8" fillId="0" borderId="54" xfId="1" applyFont="1" applyBorder="1" applyAlignment="1" applyProtection="1">
      <protection locked="0"/>
    </xf>
    <xf numFmtId="2" fontId="6" fillId="0" borderId="54" xfId="1" applyNumberFormat="1" applyFont="1" applyBorder="1"/>
    <xf numFmtId="0" fontId="6" fillId="0" borderId="60" xfId="1" applyFont="1" applyBorder="1" applyProtection="1">
      <protection locked="0"/>
    </xf>
    <xf numFmtId="165" fontId="8" fillId="0" borderId="61" xfId="1" applyNumberFormat="1" applyFont="1" applyBorder="1"/>
    <xf numFmtId="2" fontId="8" fillId="0" borderId="62" xfId="1" applyNumberFormat="1" applyFont="1" applyBorder="1"/>
    <xf numFmtId="165" fontId="8" fillId="0" borderId="60" xfId="1" applyNumberFormat="1" applyFont="1" applyBorder="1"/>
    <xf numFmtId="2" fontId="9" fillId="0" borderId="55" xfId="1" applyNumberFormat="1" applyFont="1" applyBorder="1"/>
    <xf numFmtId="0" fontId="6" fillId="0" borderId="8" xfId="1" applyFont="1" applyBorder="1"/>
    <xf numFmtId="0" fontId="6" fillId="0" borderId="10" xfId="1" applyFont="1" applyBorder="1" applyAlignment="1">
      <alignment horizontal="center"/>
    </xf>
    <xf numFmtId="49" fontId="7" fillId="0" borderId="48" xfId="1" applyNumberFormat="1" applyFont="1" applyFill="1" applyBorder="1" applyProtection="1">
      <protection locked="0"/>
    </xf>
    <xf numFmtId="0" fontId="7" fillId="0" borderId="49" xfId="1" applyFont="1" applyFill="1" applyBorder="1" applyProtection="1">
      <protection locked="0"/>
    </xf>
    <xf numFmtId="0" fontId="11" fillId="0" borderId="49" xfId="1" applyFont="1" applyBorder="1" applyProtection="1"/>
    <xf numFmtId="0" fontId="7" fillId="0" borderId="63" xfId="1" applyFont="1" applyBorder="1" applyProtection="1">
      <protection locked="0"/>
    </xf>
    <xf numFmtId="165" fontId="8" fillId="0" borderId="64" xfId="1" applyNumberFormat="1" applyFont="1" applyBorder="1" applyAlignment="1" applyProtection="1">
      <protection locked="0"/>
    </xf>
    <xf numFmtId="165" fontId="8" fillId="0" borderId="63" xfId="1" applyNumberFormat="1" applyFont="1" applyBorder="1" applyAlignment="1" applyProtection="1">
      <protection locked="0"/>
    </xf>
    <xf numFmtId="2" fontId="6" fillId="0" borderId="65" xfId="1" applyNumberFormat="1" applyFont="1" applyBorder="1"/>
    <xf numFmtId="0" fontId="6" fillId="0" borderId="64" xfId="1" applyFont="1" applyBorder="1" applyProtection="1">
      <protection locked="0"/>
    </xf>
    <xf numFmtId="0" fontId="8" fillId="0" borderId="65" xfId="1" applyFont="1" applyBorder="1" applyAlignment="1" applyProtection="1">
      <alignment horizontal="left"/>
      <protection locked="0"/>
    </xf>
    <xf numFmtId="165" fontId="8" fillId="7" borderId="66" xfId="1" applyNumberFormat="1" applyFont="1" applyFill="1" applyBorder="1" applyProtection="1">
      <protection locked="0"/>
    </xf>
    <xf numFmtId="165" fontId="8" fillId="0" borderId="66" xfId="1" applyNumberFormat="1" applyFont="1" applyBorder="1" applyProtection="1">
      <protection locked="0"/>
    </xf>
    <xf numFmtId="0" fontId="8" fillId="0" borderId="66" xfId="1" applyFont="1" applyBorder="1" applyAlignment="1" applyProtection="1">
      <alignment horizontal="left"/>
      <protection locked="0"/>
    </xf>
    <xf numFmtId="165" fontId="8" fillId="0" borderId="63" xfId="1" applyNumberFormat="1" applyFont="1" applyBorder="1"/>
    <xf numFmtId="2" fontId="8" fillId="5" borderId="67" xfId="1" applyNumberFormat="1" applyFont="1" applyFill="1" applyBorder="1" applyProtection="1"/>
    <xf numFmtId="0" fontId="8" fillId="5" borderId="68" xfId="1" applyFont="1" applyFill="1" applyBorder="1" applyProtection="1"/>
    <xf numFmtId="2" fontId="8" fillId="0" borderId="69" xfId="1" applyNumberFormat="1" applyFont="1" applyBorder="1"/>
    <xf numFmtId="165" fontId="8" fillId="0" borderId="70" xfId="1" applyNumberFormat="1" applyFont="1" applyBorder="1"/>
    <xf numFmtId="165" fontId="8" fillId="0" borderId="66" xfId="1" applyNumberFormat="1" applyFont="1" applyBorder="1"/>
    <xf numFmtId="2" fontId="9" fillId="0" borderId="70" xfId="1" applyNumberFormat="1" applyFont="1" applyBorder="1"/>
    <xf numFmtId="2" fontId="8" fillId="0" borderId="65" xfId="1" applyNumberFormat="1" applyFont="1" applyBorder="1" applyProtection="1">
      <protection locked="0"/>
    </xf>
    <xf numFmtId="2" fontId="8" fillId="0" borderId="66" xfId="1" applyNumberFormat="1" applyFont="1" applyBorder="1" applyProtection="1">
      <protection locked="0"/>
    </xf>
    <xf numFmtId="165" fontId="9" fillId="8" borderId="70" xfId="1" applyNumberFormat="1" applyFont="1" applyFill="1" applyBorder="1"/>
    <xf numFmtId="165" fontId="9" fillId="8" borderId="64" xfId="1" applyNumberFormat="1" applyFont="1" applyFill="1" applyBorder="1"/>
    <xf numFmtId="49" fontId="7" fillId="0" borderId="51" xfId="1" applyNumberFormat="1" applyFont="1" applyFill="1" applyBorder="1" applyProtection="1">
      <protection locked="0"/>
    </xf>
    <xf numFmtId="49" fontId="7" fillId="0" borderId="51" xfId="1" applyNumberFormat="1" applyFont="1" applyBorder="1" applyProtection="1">
      <protection locked="0"/>
    </xf>
    <xf numFmtId="49" fontId="10" fillId="0" borderId="51" xfId="1" applyNumberFormat="1" applyFont="1" applyFill="1" applyBorder="1" applyProtection="1">
      <protection locked="0"/>
    </xf>
    <xf numFmtId="49" fontId="7" fillId="0" borderId="53" xfId="1" applyNumberFormat="1" applyFont="1" applyFill="1" applyBorder="1" applyProtection="1">
      <protection locked="0"/>
    </xf>
    <xf numFmtId="0" fontId="7" fillId="0" borderId="54" xfId="1" applyFont="1" applyFill="1" applyBorder="1" applyProtection="1">
      <protection locked="0"/>
    </xf>
    <xf numFmtId="0" fontId="11" fillId="0" borderId="54" xfId="1" applyFont="1" applyBorder="1" applyProtection="1"/>
    <xf numFmtId="0" fontId="7" fillId="0" borderId="71" xfId="1" applyFont="1" applyBorder="1" applyProtection="1">
      <protection locked="0"/>
    </xf>
    <xf numFmtId="165" fontId="8" fillId="0" borderId="72" xfId="1" applyNumberFormat="1" applyFont="1" applyBorder="1" applyAlignment="1" applyProtection="1">
      <protection locked="0"/>
    </xf>
    <xf numFmtId="165" fontId="8" fillId="0" borderId="71" xfId="1" applyNumberFormat="1" applyFont="1" applyBorder="1" applyAlignment="1" applyProtection="1">
      <protection locked="0"/>
    </xf>
    <xf numFmtId="2" fontId="6" fillId="0" borderId="73" xfId="1" applyNumberFormat="1" applyFont="1" applyBorder="1"/>
    <xf numFmtId="0" fontId="6" fillId="0" borderId="72" xfId="1" applyFont="1" applyBorder="1" applyProtection="1">
      <protection locked="0"/>
    </xf>
    <xf numFmtId="0" fontId="8" fillId="0" borderId="73" xfId="1" applyFont="1" applyBorder="1" applyAlignment="1" applyProtection="1">
      <alignment horizontal="left"/>
      <protection locked="0"/>
    </xf>
    <xf numFmtId="165" fontId="8" fillId="7" borderId="74" xfId="1" applyNumberFormat="1" applyFont="1" applyFill="1" applyBorder="1" applyProtection="1">
      <protection locked="0"/>
    </xf>
    <xf numFmtId="165" fontId="8" fillId="0" borderId="74" xfId="1" applyNumberFormat="1" applyFont="1" applyBorder="1" applyProtection="1">
      <protection locked="0"/>
    </xf>
    <xf numFmtId="0" fontId="8" fillId="0" borderId="74" xfId="1" applyFont="1" applyBorder="1" applyAlignment="1" applyProtection="1">
      <alignment horizontal="left"/>
      <protection locked="0"/>
    </xf>
    <xf numFmtId="165" fontId="8" fillId="0" borderId="71" xfId="1" applyNumberFormat="1" applyFont="1" applyBorder="1"/>
    <xf numFmtId="2" fontId="8" fillId="5" borderId="75" xfId="1" applyNumberFormat="1" applyFont="1" applyFill="1" applyBorder="1" applyProtection="1"/>
    <xf numFmtId="0" fontId="8" fillId="5" borderId="76" xfId="1" applyFont="1" applyFill="1" applyBorder="1" applyProtection="1"/>
    <xf numFmtId="2" fontId="8" fillId="0" borderId="77" xfId="1" applyNumberFormat="1" applyFont="1" applyBorder="1"/>
    <xf numFmtId="165" fontId="8" fillId="0" borderId="78" xfId="1" applyNumberFormat="1" applyFont="1" applyBorder="1"/>
    <xf numFmtId="165" fontId="8" fillId="0" borderId="74" xfId="1" applyNumberFormat="1" applyFont="1" applyBorder="1"/>
    <xf numFmtId="2" fontId="9" fillId="0" borderId="78" xfId="1" applyNumberFormat="1" applyFont="1" applyBorder="1"/>
    <xf numFmtId="2" fontId="8" fillId="0" borderId="73" xfId="1" applyNumberFormat="1" applyFont="1" applyBorder="1" applyProtection="1">
      <protection locked="0"/>
    </xf>
    <xf numFmtId="2" fontId="8" fillId="0" borderId="74" xfId="1" applyNumberFormat="1" applyFont="1" applyBorder="1" applyProtection="1">
      <protection locked="0"/>
    </xf>
    <xf numFmtId="165" fontId="9" fillId="8" borderId="78" xfId="1" applyNumberFormat="1" applyFont="1" applyFill="1" applyBorder="1"/>
    <xf numFmtId="165" fontId="9" fillId="8" borderId="72" xfId="1" applyNumberFormat="1" applyFont="1" applyFill="1" applyBorder="1"/>
    <xf numFmtId="165" fontId="8" fillId="0" borderId="79" xfId="1" applyNumberFormat="1" applyFont="1" applyBorder="1" applyAlignment="1" applyProtection="1">
      <protection locked="0"/>
    </xf>
    <xf numFmtId="2" fontId="8" fillId="0" borderId="66" xfId="1" applyNumberFormat="1" applyFont="1" applyBorder="1"/>
    <xf numFmtId="2" fontId="8" fillId="0" borderId="70" xfId="1" applyNumberFormat="1" applyFont="1" applyBorder="1"/>
    <xf numFmtId="165" fontId="8" fillId="7" borderId="64" xfId="1" applyNumberFormat="1" applyFont="1" applyFill="1" applyBorder="1" applyProtection="1">
      <protection locked="0"/>
    </xf>
    <xf numFmtId="49" fontId="7" fillId="0" borderId="53" xfId="1" applyNumberFormat="1" applyFont="1" applyBorder="1" applyProtection="1">
      <protection locked="0"/>
    </xf>
    <xf numFmtId="165" fontId="8" fillId="0" borderId="80" xfId="1" applyNumberFormat="1" applyFont="1" applyBorder="1" applyAlignment="1" applyProtection="1">
      <protection locked="0"/>
    </xf>
    <xf numFmtId="2" fontId="8" fillId="0" borderId="74" xfId="1" applyNumberFormat="1" applyFont="1" applyBorder="1"/>
    <xf numFmtId="2" fontId="8" fillId="0" borderId="78" xfId="1" applyNumberFormat="1" applyFont="1" applyBorder="1"/>
    <xf numFmtId="165" fontId="8" fillId="7" borderId="72" xfId="1" applyNumberFormat="1" applyFont="1" applyFill="1" applyBorder="1" applyProtection="1">
      <protection locked="0"/>
    </xf>
    <xf numFmtId="0" fontId="7" fillId="0" borderId="51" xfId="1" applyFont="1" applyFill="1" applyBorder="1" applyProtection="1">
      <protection locked="0"/>
    </xf>
    <xf numFmtId="0" fontId="7" fillId="0" borderId="48" xfId="1" applyFont="1" applyFill="1" applyBorder="1" applyProtection="1">
      <protection locked="0"/>
    </xf>
    <xf numFmtId="0" fontId="10" fillId="0" borderId="51" xfId="1" applyFont="1" applyFill="1" applyBorder="1" applyProtection="1">
      <protection locked="0"/>
    </xf>
    <xf numFmtId="165" fontId="8" fillId="0" borderId="1" xfId="1" applyNumberFormat="1" applyFont="1" applyFill="1" applyBorder="1" applyAlignment="1" applyProtection="1">
      <protection locked="0"/>
    </xf>
    <xf numFmtId="2" fontId="1" fillId="0" borderId="24" xfId="1" applyNumberFormat="1" applyBorder="1" applyAlignment="1"/>
    <xf numFmtId="2" fontId="7" fillId="0" borderId="9" xfId="1" applyNumberFormat="1" applyFont="1" applyBorder="1"/>
    <xf numFmtId="2" fontId="7" fillId="0" borderId="12" xfId="1" applyNumberFormat="1" applyFont="1" applyBorder="1"/>
    <xf numFmtId="2" fontId="8" fillId="0" borderId="27" xfId="1" applyNumberFormat="1" applyFont="1" applyBorder="1"/>
    <xf numFmtId="2" fontId="7" fillId="0" borderId="7" xfId="1" applyNumberFormat="1" applyFont="1" applyBorder="1"/>
    <xf numFmtId="2" fontId="7" fillId="0" borderId="18" xfId="1" applyNumberFormat="1" applyFont="1" applyBorder="1"/>
    <xf numFmtId="2" fontId="7" fillId="0" borderId="11" xfId="1" applyNumberFormat="1" applyFont="1" applyBorder="1"/>
    <xf numFmtId="2" fontId="7" fillId="0" borderId="31" xfId="1" applyNumberFormat="1" applyFont="1" applyBorder="1"/>
    <xf numFmtId="2" fontId="3" fillId="0" borderId="0" xfId="1" applyNumberFormat="1" applyFont="1"/>
    <xf numFmtId="2" fontId="3" fillId="0" borderId="0" xfId="1" applyNumberFormat="1" applyFont="1" applyAlignment="1">
      <alignment horizontal="left"/>
    </xf>
    <xf numFmtId="2" fontId="1" fillId="0" borderId="1" xfId="1" applyNumberFormat="1" applyBorder="1" applyAlignment="1" applyProtection="1">
      <alignment horizontal="center"/>
      <protection locked="0"/>
    </xf>
    <xf numFmtId="2" fontId="8" fillId="0" borderId="48" xfId="1" applyNumberFormat="1" applyFont="1" applyBorder="1" applyAlignment="1" applyProtection="1">
      <alignment horizontal="center"/>
      <protection locked="0"/>
    </xf>
    <xf numFmtId="2" fontId="8" fillId="0" borderId="49" xfId="1" applyNumberFormat="1" applyFont="1" applyBorder="1" applyAlignment="1" applyProtection="1">
      <alignment horizontal="center"/>
      <protection locked="0"/>
    </xf>
    <xf numFmtId="2" fontId="8" fillId="0" borderId="51" xfId="1" applyNumberFormat="1" applyFont="1" applyBorder="1" applyAlignment="1" applyProtection="1">
      <alignment horizontal="center"/>
      <protection locked="0"/>
    </xf>
    <xf numFmtId="2" fontId="8" fillId="0" borderId="43" xfId="1" applyNumberFormat="1" applyFont="1" applyBorder="1" applyAlignment="1" applyProtection="1">
      <alignment horizontal="center"/>
      <protection locked="0"/>
    </xf>
    <xf numFmtId="2" fontId="8" fillId="0" borderId="53" xfId="1" applyNumberFormat="1" applyFont="1" applyBorder="1" applyAlignment="1" applyProtection="1">
      <alignment horizontal="center"/>
      <protection locked="0"/>
    </xf>
    <xf numFmtId="2" fontId="8" fillId="0" borderId="54" xfId="1" applyNumberFormat="1" applyFont="1" applyBorder="1" applyAlignment="1" applyProtection="1">
      <alignment horizontal="center"/>
      <protection locked="0"/>
    </xf>
    <xf numFmtId="2" fontId="7" fillId="0" borderId="45" xfId="1" applyNumberFormat="1" applyFont="1" applyBorder="1"/>
    <xf numFmtId="2" fontId="8" fillId="0" borderId="12" xfId="1" applyNumberFormat="1" applyFont="1" applyBorder="1" applyAlignment="1" applyProtection="1">
      <alignment horizontal="center"/>
      <protection locked="0"/>
    </xf>
    <xf numFmtId="2" fontId="8" fillId="0" borderId="18" xfId="1" applyNumberFormat="1" applyFont="1" applyBorder="1" applyAlignment="1" applyProtection="1">
      <alignment horizontal="center"/>
      <protection locked="0"/>
    </xf>
    <xf numFmtId="2" fontId="8" fillId="0" borderId="26" xfId="1" applyNumberFormat="1" applyFont="1" applyBorder="1" applyAlignment="1" applyProtection="1">
      <alignment horizontal="center"/>
      <protection locked="0"/>
    </xf>
    <xf numFmtId="2" fontId="8" fillId="0" borderId="27" xfId="1" applyNumberFormat="1" applyFont="1" applyBorder="1" applyAlignment="1" applyProtection="1">
      <alignment horizontal="center"/>
      <protection locked="0"/>
    </xf>
    <xf numFmtId="165" fontId="8" fillId="0" borderId="66" xfId="1" applyNumberFormat="1" applyFont="1" applyBorder="1" applyProtection="1"/>
    <xf numFmtId="165" fontId="8" fillId="0" borderId="12" xfId="1" applyNumberFormat="1" applyFont="1" applyBorder="1" applyProtection="1"/>
    <xf numFmtId="165" fontId="8" fillId="0" borderId="74" xfId="1" applyNumberFormat="1" applyFont="1" applyBorder="1" applyProtection="1"/>
    <xf numFmtId="2" fontId="1" fillId="0" borderId="24" xfId="1" applyNumberFormat="1" applyBorder="1" applyAlignment="1">
      <alignment horizontal="center"/>
    </xf>
    <xf numFmtId="0" fontId="1" fillId="0" borderId="0" xfId="1" applyFont="1" applyBorder="1" applyAlignment="1"/>
    <xf numFmtId="0" fontId="1" fillId="0" borderId="0" xfId="1" applyBorder="1" applyAlignment="1"/>
    <xf numFmtId="0" fontId="1" fillId="0" borderId="0" xfId="1" applyFont="1" applyBorder="1"/>
    <xf numFmtId="2" fontId="1" fillId="0" borderId="0" xfId="1" applyNumberFormat="1" applyBorder="1" applyAlignment="1">
      <alignment horizontal="center"/>
    </xf>
    <xf numFmtId="1" fontId="3" fillId="0" borderId="12" xfId="1" applyNumberFormat="1" applyFont="1" applyBorder="1" applyAlignment="1">
      <alignment horizontal="right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Border="1" applyAlignment="1">
      <alignment horizontal="right"/>
    </xf>
    <xf numFmtId="1" fontId="1" fillId="0" borderId="0" xfId="1" applyNumberFormat="1"/>
    <xf numFmtId="0" fontId="2" fillId="0" borderId="0" xfId="1" applyFont="1" applyBorder="1" applyAlignment="1" applyProtection="1">
      <alignment horizontal="center"/>
      <protection locked="0"/>
    </xf>
    <xf numFmtId="0" fontId="3" fillId="0" borderId="33" xfId="1" applyFont="1" applyBorder="1" applyAlignment="1">
      <alignment horizontal="right"/>
    </xf>
    <xf numFmtId="164" fontId="1" fillId="0" borderId="12" xfId="1" applyNumberFormat="1" applyBorder="1" applyAlignment="1" applyProtection="1">
      <alignment horizontal="center"/>
      <protection locked="0"/>
    </xf>
    <xf numFmtId="14" fontId="1" fillId="0" borderId="12" xfId="1" applyNumberFormat="1" applyFont="1" applyBorder="1" applyAlignment="1" applyProtection="1">
      <alignment horizontal="center"/>
      <protection locked="0"/>
    </xf>
    <xf numFmtId="0" fontId="4" fillId="2" borderId="24" xfId="2" applyNumberFormat="1" applyFont="1" applyFill="1" applyBorder="1" applyAlignment="1" applyProtection="1">
      <alignment horizontal="center"/>
      <protection locked="0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/>
    </xf>
    <xf numFmtId="0" fontId="7" fillId="0" borderId="21" xfId="1" applyFont="1" applyBorder="1" applyAlignment="1">
      <alignment horizontal="center" textRotation="90"/>
    </xf>
    <xf numFmtId="0" fontId="6" fillId="0" borderId="36" xfId="1" applyFont="1" applyBorder="1" applyAlignment="1">
      <alignment horizontal="center" textRotation="90"/>
    </xf>
    <xf numFmtId="0" fontId="6" fillId="0" borderId="6" xfId="1" applyFont="1" applyBorder="1" applyAlignment="1">
      <alignment textRotation="90"/>
    </xf>
    <xf numFmtId="0" fontId="7" fillId="0" borderId="3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5" borderId="37" xfId="1" applyFont="1" applyFill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49" xfId="1" applyFont="1" applyBorder="1" applyAlignment="1" applyProtection="1">
      <alignment horizontal="center"/>
      <protection locked="0"/>
    </xf>
    <xf numFmtId="0" fontId="7" fillId="0" borderId="43" xfId="1" applyFont="1" applyBorder="1" applyAlignment="1" applyProtection="1">
      <alignment horizontal="center"/>
      <protection locked="0"/>
    </xf>
    <xf numFmtId="0" fontId="6" fillId="0" borderId="5" xfId="1" applyFont="1" applyBorder="1" applyAlignment="1">
      <alignment horizontal="center" textRotation="90"/>
    </xf>
    <xf numFmtId="0" fontId="7" fillId="0" borderId="54" xfId="1" applyFont="1" applyBorder="1" applyAlignment="1" applyProtection="1">
      <alignment horizontal="center"/>
      <protection locked="0"/>
    </xf>
    <xf numFmtId="0" fontId="6" fillId="0" borderId="39" xfId="1" applyFont="1" applyBorder="1" applyAlignment="1">
      <alignment horizontal="center" textRotation="90"/>
    </xf>
    <xf numFmtId="0" fontId="7" fillId="0" borderId="41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/>
    </xf>
    <xf numFmtId="0" fontId="6" fillId="0" borderId="22" xfId="1" applyFont="1" applyBorder="1" applyAlignment="1">
      <alignment horizontal="center" textRotation="90"/>
    </xf>
    <xf numFmtId="0" fontId="6" fillId="0" borderId="42" xfId="1" applyFont="1" applyBorder="1" applyAlignment="1">
      <alignment horizontal="center" textRotation="90"/>
    </xf>
    <xf numFmtId="0" fontId="6" fillId="0" borderId="23" xfId="1" applyFont="1" applyBorder="1" applyAlignment="1">
      <alignment textRotation="90"/>
    </xf>
    <xf numFmtId="0" fontId="1" fillId="0" borderId="0" xfId="1" applyBorder="1" applyAlignment="1"/>
    <xf numFmtId="0" fontId="1" fillId="0" borderId="0" xfId="1" applyFont="1" applyBorder="1" applyAlignment="1"/>
    <xf numFmtId="0" fontId="1" fillId="0" borderId="19" xfId="1" applyFont="1" applyBorder="1" applyAlignment="1"/>
    <xf numFmtId="2" fontId="1" fillId="0" borderId="24" xfId="1" applyNumberFormat="1" applyBorder="1" applyAlignment="1">
      <alignment horizontal="center"/>
    </xf>
    <xf numFmtId="2" fontId="1" fillId="0" borderId="24" xfId="1" applyNumberFormat="1" applyBorder="1" applyAlignment="1"/>
    <xf numFmtId="14" fontId="15" fillId="0" borderId="0" xfId="1" applyNumberFormat="1" applyFont="1" applyBorder="1" applyAlignment="1">
      <alignment horizontal="center"/>
    </xf>
  </cellXfs>
  <cellStyles count="3">
    <cellStyle name="Excel Built-in Normal" xfId="1"/>
    <cellStyle name="Hyperlink" xfId="2" builtinId="8"/>
    <cellStyle name="Standard" xfId="0" builtinId="0"/>
  </cellStyles>
  <dxfs count="81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104775</xdr:colOff>
      <xdr:row>45</xdr:row>
      <xdr:rowOff>19050</xdr:rowOff>
    </xdr:from>
    <xdr:to>
      <xdr:col>38</xdr:col>
      <xdr:colOff>323850</xdr:colOff>
      <xdr:row>45</xdr:row>
      <xdr:rowOff>409575</xdr:rowOff>
    </xdr:to>
    <xdr:sp macro="" textlink="" fLocksText="0">
      <xdr:nvSpPr>
        <xdr:cNvPr id="1025" name="Text Box 7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9715500" y="4038600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</a:p>
      </xdr:txBody>
    </xdr:sp>
    <xdr:clientData/>
  </xdr:twoCellAnchor>
  <xdr:twoCellAnchor>
    <xdr:from>
      <xdr:col>35</xdr:col>
      <xdr:colOff>104775</xdr:colOff>
      <xdr:row>86</xdr:row>
      <xdr:rowOff>9525</xdr:rowOff>
    </xdr:from>
    <xdr:to>
      <xdr:col>38</xdr:col>
      <xdr:colOff>323850</xdr:colOff>
      <xdr:row>86</xdr:row>
      <xdr:rowOff>438150</xdr:rowOff>
    </xdr:to>
    <xdr:sp macro="" textlink="" fLocksText="0">
      <xdr:nvSpPr>
        <xdr:cNvPr id="1026" name="Text Box 8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9715500" y="8753475"/>
          <a:ext cx="1247775" cy="4286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35</xdr:col>
      <xdr:colOff>104775</xdr:colOff>
      <xdr:row>45</xdr:row>
      <xdr:rowOff>19050</xdr:rowOff>
    </xdr:from>
    <xdr:to>
      <xdr:col>38</xdr:col>
      <xdr:colOff>323850</xdr:colOff>
      <xdr:row>45</xdr:row>
      <xdr:rowOff>409575</xdr:rowOff>
    </xdr:to>
    <xdr:sp macro="" textlink="" fLocksText="0">
      <xdr:nvSpPr>
        <xdr:cNvPr id="1028" name="Text Box 19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9715500" y="4038600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2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3 kg - Kugel</a:t>
          </a:r>
        </a:p>
      </xdr:txBody>
    </xdr:sp>
    <xdr:clientData/>
  </xdr:twoCellAnchor>
  <xdr:twoCellAnchor>
    <xdr:from>
      <xdr:col>35</xdr:col>
      <xdr:colOff>104775</xdr:colOff>
      <xdr:row>86</xdr:row>
      <xdr:rowOff>9525</xdr:rowOff>
    </xdr:from>
    <xdr:to>
      <xdr:col>38</xdr:col>
      <xdr:colOff>323850</xdr:colOff>
      <xdr:row>86</xdr:row>
      <xdr:rowOff>438150</xdr:rowOff>
    </xdr:to>
    <xdr:sp macro="" textlink="" fLocksText="0">
      <xdr:nvSpPr>
        <xdr:cNvPr id="1029" name="Text Box 21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9715500" y="8753475"/>
          <a:ext cx="1247775" cy="4286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4</xdr:col>
      <xdr:colOff>123825</xdr:colOff>
      <xdr:row>0</xdr:row>
      <xdr:rowOff>66675</xdr:rowOff>
    </xdr:from>
    <xdr:to>
      <xdr:col>5</xdr:col>
      <xdr:colOff>295275</xdr:colOff>
      <xdr:row>2</xdr:row>
      <xdr:rowOff>133350</xdr:rowOff>
    </xdr:to>
    <xdr:pic>
      <xdr:nvPicPr>
        <xdr:cNvPr id="1112" name="Picture 28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66675"/>
          <a:ext cx="304800" cy="3143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47625</xdr:colOff>
      <xdr:row>0</xdr:row>
      <xdr:rowOff>47625</xdr:rowOff>
    </xdr:from>
    <xdr:to>
      <xdr:col>8</xdr:col>
      <xdr:colOff>371475</xdr:colOff>
      <xdr:row>2</xdr:row>
      <xdr:rowOff>161925</xdr:rowOff>
    </xdr:to>
    <xdr:pic>
      <xdr:nvPicPr>
        <xdr:cNvPr id="1113" name="Grafik 1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40" t="3969" r="10287" b="14970"/>
        <a:stretch>
          <a:fillRect/>
        </a:stretch>
      </xdr:blipFill>
      <xdr:spPr bwMode="auto">
        <a:xfrm>
          <a:off x="4562475" y="47625"/>
          <a:ext cx="323850" cy="3619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35</xdr:col>
      <xdr:colOff>104775</xdr:colOff>
      <xdr:row>3</xdr:row>
      <xdr:rowOff>19050</xdr:rowOff>
    </xdr:from>
    <xdr:to>
      <xdr:col>38</xdr:col>
      <xdr:colOff>323850</xdr:colOff>
      <xdr:row>3</xdr:row>
      <xdr:rowOff>409575</xdr:rowOff>
    </xdr:to>
    <xdr:sp macro="" textlink="" fLocksText="0">
      <xdr:nvSpPr>
        <xdr:cNvPr id="1033" name="Text Box 7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9715500" y="447675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</a:p>
      </xdr:txBody>
    </xdr:sp>
    <xdr:clientData/>
  </xdr:twoCellAnchor>
  <xdr:twoCellAnchor>
    <xdr:from>
      <xdr:col>35</xdr:col>
      <xdr:colOff>104775</xdr:colOff>
      <xdr:row>3</xdr:row>
      <xdr:rowOff>19050</xdr:rowOff>
    </xdr:from>
    <xdr:to>
      <xdr:col>38</xdr:col>
      <xdr:colOff>323850</xdr:colOff>
      <xdr:row>3</xdr:row>
      <xdr:rowOff>409575</xdr:rowOff>
    </xdr:to>
    <xdr:sp macro="" textlink="" fLocksText="0">
      <xdr:nvSpPr>
        <xdr:cNvPr id="1034" name="Text Box 19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9715500" y="447675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U6 - weiblich - 1 kg - Kugel</a:t>
          </a:r>
        </a:p>
      </xdr:txBody>
    </xdr:sp>
    <xdr:clientData/>
  </xdr:twoCellAnchor>
  <xdr:twoCellAnchor>
    <xdr:from>
      <xdr:col>39</xdr:col>
      <xdr:colOff>142875</xdr:colOff>
      <xdr:row>3</xdr:row>
      <xdr:rowOff>47625</xdr:rowOff>
    </xdr:from>
    <xdr:to>
      <xdr:col>42</xdr:col>
      <xdr:colOff>466725</xdr:colOff>
      <xdr:row>3</xdr:row>
      <xdr:rowOff>438150</xdr:rowOff>
    </xdr:to>
    <xdr:sp macro="" textlink="" fLocksText="0">
      <xdr:nvSpPr>
        <xdr:cNvPr id="1035" name="Text Box 18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12249150" y="476250"/>
          <a:ext cx="10287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Sternlauf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39</xdr:col>
      <xdr:colOff>142875</xdr:colOff>
      <xdr:row>45</xdr:row>
      <xdr:rowOff>47625</xdr:rowOff>
    </xdr:from>
    <xdr:to>
      <xdr:col>42</xdr:col>
      <xdr:colOff>504825</xdr:colOff>
      <xdr:row>45</xdr:row>
      <xdr:rowOff>438150</xdr:rowOff>
    </xdr:to>
    <xdr:sp macro="" textlink="" fLocksText="0">
      <xdr:nvSpPr>
        <xdr:cNvPr id="1036" name="Text Box 18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12249150" y="4067175"/>
          <a:ext cx="10668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Sternlauf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39</xdr:col>
      <xdr:colOff>123825</xdr:colOff>
      <xdr:row>86</xdr:row>
      <xdr:rowOff>47625</xdr:rowOff>
    </xdr:from>
    <xdr:to>
      <xdr:col>42</xdr:col>
      <xdr:colOff>485775</xdr:colOff>
      <xdr:row>86</xdr:row>
      <xdr:rowOff>438150</xdr:rowOff>
    </xdr:to>
    <xdr:sp macro="" textlink="" fLocksText="0">
      <xdr:nvSpPr>
        <xdr:cNvPr id="1037" name="Text Box 18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12230100" y="8791575"/>
          <a:ext cx="10668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Sternlauf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ien/Jugendliga_160207/Jugendliga_161009/Jugendliga%20Auswertung_Mutterstadt_091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endliga"/>
      <sheetName val="Mannschaftswertung"/>
      <sheetName val="Presse"/>
    </sheetNames>
    <sheetDataSet>
      <sheetData sheetId="0" refreshError="1">
        <row r="1">
          <cell r="A1" t="str">
            <v>Jugendliga Rheinland-Pfalz/Hessen</v>
          </cell>
        </row>
        <row r="4">
          <cell r="A4">
            <v>0</v>
          </cell>
        </row>
        <row r="43">
          <cell r="D43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06"/>
  <sheetViews>
    <sheetView showGridLines="0" tabSelected="1" showRuler="0" zoomScaleNormal="100" zoomScalePageLayoutView="23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4" sqref="C4:D4"/>
    </sheetView>
  </sheetViews>
  <sheetFormatPr baseColWidth="10" defaultColWidth="10.7109375" defaultRowHeight="12.75" outlineLevelRow="1" x14ac:dyDescent="0.2"/>
  <cols>
    <col min="1" max="1" width="14.85546875" style="1" customWidth="1"/>
    <col min="2" max="2" width="1.42578125" style="1" customWidth="1"/>
    <col min="3" max="3" width="8" style="1" customWidth="1"/>
    <col min="4" max="4" width="1.42578125" style="1" customWidth="1"/>
    <col min="5" max="5" width="2.28515625" style="1" customWidth="1"/>
    <col min="6" max="6" width="4.5703125" style="2" customWidth="1"/>
    <col min="7" max="7" width="4.7109375" style="2" hidden="1" customWidth="1"/>
    <col min="8" max="8" width="1.28515625" style="2" customWidth="1"/>
    <col min="9" max="9" width="7.28515625" style="1" customWidth="1"/>
    <col min="10" max="10" width="2.42578125" style="1" customWidth="1"/>
    <col min="11" max="11" width="4.140625" style="1" customWidth="1"/>
    <col min="12" max="12" width="3.28515625" style="1" customWidth="1"/>
    <col min="13" max="13" width="10.7109375" style="1" hidden="1" customWidth="1"/>
    <col min="14" max="14" width="4.140625" style="1" customWidth="1"/>
    <col min="15" max="15" width="3.28515625" style="1" customWidth="1"/>
    <col min="16" max="16" width="10.7109375" style="1" hidden="1" customWidth="1"/>
    <col min="17" max="17" width="3.7109375" style="1" customWidth="1"/>
    <col min="18" max="18" width="3.28515625" style="1" customWidth="1"/>
    <col min="19" max="20" width="10.7109375" style="1" hidden="1" customWidth="1"/>
    <col min="21" max="21" width="4.140625" style="1" customWidth="1"/>
    <col min="22" max="22" width="3.42578125" style="1" customWidth="1"/>
    <col min="23" max="23" width="10.7109375" style="1" hidden="1" customWidth="1"/>
    <col min="24" max="24" width="4.140625" style="1" customWidth="1"/>
    <col min="25" max="25" width="3.28515625" style="1" customWidth="1"/>
    <col min="26" max="26" width="10.7109375" style="1" hidden="1" customWidth="1"/>
    <col min="27" max="27" width="4.140625" style="1" customWidth="1"/>
    <col min="28" max="28" width="3.42578125" style="1" customWidth="1"/>
    <col min="29" max="30" width="10.7109375" style="1" hidden="1" customWidth="1"/>
    <col min="31" max="31" width="7" style="1" bestFit="1" customWidth="1"/>
    <col min="32" max="32" width="5.42578125" style="101" customWidth="1"/>
    <col min="33" max="33" width="8.7109375" style="101" bestFit="1" customWidth="1"/>
    <col min="34" max="34" width="10.7109375" style="101" hidden="1" customWidth="1"/>
    <col min="35" max="35" width="5.5703125" style="1" customWidth="1"/>
    <col min="36" max="37" width="5.140625" style="101" customWidth="1"/>
    <col min="38" max="38" width="10.7109375" style="101" hidden="1" customWidth="1"/>
    <col min="39" max="39" width="6.5703125" style="1" customWidth="1"/>
    <col min="40" max="41" width="5.28515625" style="101" customWidth="1"/>
    <col min="42" max="42" width="10.7109375" style="101" hidden="1" customWidth="1"/>
    <col min="43" max="43" width="10.28515625" style="1" customWidth="1"/>
    <col min="44" max="16384" width="10.7109375" style="1"/>
  </cols>
  <sheetData>
    <row r="1" spans="1:43" ht="15" x14ac:dyDescent="0.2">
      <c r="A1" s="292" t="s">
        <v>0</v>
      </c>
      <c r="B1" s="292"/>
      <c r="C1" s="292"/>
      <c r="D1" s="292"/>
      <c r="E1" s="292"/>
      <c r="F1" s="3"/>
      <c r="G1" s="3"/>
      <c r="H1" s="3"/>
      <c r="I1" s="293" t="s">
        <v>1</v>
      </c>
      <c r="J1" s="293"/>
      <c r="K1" s="293"/>
      <c r="L1" s="294">
        <v>43891</v>
      </c>
      <c r="M1" s="294"/>
      <c r="N1" s="294"/>
      <c r="O1" s="294"/>
      <c r="P1" s="294"/>
      <c r="Q1" s="294"/>
      <c r="R1" s="294"/>
      <c r="S1" s="294"/>
      <c r="T1" s="294"/>
      <c r="U1" s="294"/>
      <c r="Y1" s="4" t="s">
        <v>2</v>
      </c>
      <c r="AA1" s="295" t="s">
        <v>146</v>
      </c>
      <c r="AB1" s="295"/>
      <c r="AC1" s="295"/>
      <c r="AD1" s="295"/>
      <c r="AE1" s="295"/>
      <c r="AF1" s="295"/>
      <c r="AG1" s="295"/>
      <c r="AH1" s="268"/>
      <c r="AI1" s="296" t="s">
        <v>3</v>
      </c>
      <c r="AJ1" s="296"/>
      <c r="AK1" s="296"/>
    </row>
    <row r="2" spans="1:43" ht="4.5" customHeight="1" thickBot="1" x14ac:dyDescent="0.25"/>
    <row r="3" spans="1:43" s="8" customFormat="1" ht="14.25" customHeight="1" thickBot="1" x14ac:dyDescent="0.25">
      <c r="A3" s="5" t="s">
        <v>4</v>
      </c>
      <c r="B3" s="6" t="s">
        <v>5</v>
      </c>
      <c r="C3" s="7"/>
      <c r="D3" s="7"/>
      <c r="F3" s="9"/>
      <c r="G3" s="9"/>
      <c r="H3" s="9"/>
      <c r="K3" s="297" t="s">
        <v>6</v>
      </c>
      <c r="L3" s="297"/>
      <c r="M3" s="297"/>
      <c r="N3" s="297"/>
      <c r="O3" s="297"/>
      <c r="P3" s="10"/>
      <c r="Q3" s="11"/>
      <c r="R3" s="12"/>
      <c r="S3" s="10"/>
      <c r="T3" s="10"/>
      <c r="U3" s="297" t="s">
        <v>7</v>
      </c>
      <c r="V3" s="297"/>
      <c r="W3" s="297"/>
      <c r="X3" s="297"/>
      <c r="Y3" s="297"/>
      <c r="Z3" s="13"/>
      <c r="AA3" s="11"/>
      <c r="AB3" s="12"/>
      <c r="AF3" s="298" t="s">
        <v>8</v>
      </c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</row>
    <row r="4" spans="1:43" s="8" customFormat="1" ht="36" customHeight="1" thickBot="1" x14ac:dyDescent="0.25">
      <c r="A4" s="14"/>
      <c r="B4" s="15"/>
      <c r="C4" s="301" t="s">
        <v>9</v>
      </c>
      <c r="D4" s="301"/>
      <c r="E4" s="16" t="s">
        <v>10</v>
      </c>
      <c r="F4" s="17" t="s">
        <v>11</v>
      </c>
      <c r="G4" s="18"/>
      <c r="H4" s="18"/>
      <c r="I4" s="302" t="s">
        <v>12</v>
      </c>
      <c r="J4" s="303" t="s">
        <v>13</v>
      </c>
      <c r="K4" s="304" t="s">
        <v>14</v>
      </c>
      <c r="L4" s="304"/>
      <c r="M4" s="19"/>
      <c r="N4" s="305" t="s">
        <v>15</v>
      </c>
      <c r="O4" s="305"/>
      <c r="P4" s="19"/>
      <c r="Q4" s="306"/>
      <c r="R4" s="306"/>
      <c r="S4" s="10"/>
      <c r="T4" s="10"/>
      <c r="U4" s="304" t="s">
        <v>14</v>
      </c>
      <c r="V4" s="304"/>
      <c r="W4" s="19"/>
      <c r="X4" s="305" t="s">
        <v>15</v>
      </c>
      <c r="Y4" s="305"/>
      <c r="Z4" s="19"/>
      <c r="AA4" s="306"/>
      <c r="AB4" s="306"/>
      <c r="AC4" s="10"/>
      <c r="AD4" s="10"/>
      <c r="AE4" s="310" t="s">
        <v>16</v>
      </c>
      <c r="AF4" s="299" t="s">
        <v>17</v>
      </c>
      <c r="AG4" s="299"/>
      <c r="AH4" s="299"/>
      <c r="AI4" s="299"/>
      <c r="AJ4" s="300"/>
      <c r="AK4" s="300"/>
      <c r="AL4" s="300"/>
      <c r="AM4" s="300"/>
      <c r="AN4" s="299"/>
      <c r="AO4" s="299"/>
      <c r="AP4" s="299"/>
      <c r="AQ4" s="299"/>
    </row>
    <row r="5" spans="1:43" s="8" customFormat="1" ht="11.25" customHeight="1" thickBot="1" x14ac:dyDescent="0.25">
      <c r="A5" s="20" t="s">
        <v>18</v>
      </c>
      <c r="B5" s="21" t="s">
        <v>19</v>
      </c>
      <c r="C5" s="307" t="s">
        <v>20</v>
      </c>
      <c r="D5" s="307"/>
      <c r="E5" s="23"/>
      <c r="F5" s="24" t="s">
        <v>21</v>
      </c>
      <c r="G5" s="25"/>
      <c r="H5" s="25"/>
      <c r="I5" s="302"/>
      <c r="J5" s="303" t="s">
        <v>13</v>
      </c>
      <c r="K5" s="26" t="s">
        <v>22</v>
      </c>
      <c r="L5" s="127" t="s">
        <v>23</v>
      </c>
      <c r="M5" s="126" t="s">
        <v>24</v>
      </c>
      <c r="N5" s="126" t="s">
        <v>22</v>
      </c>
      <c r="O5" s="29" t="s">
        <v>23</v>
      </c>
      <c r="P5" s="30" t="s">
        <v>24</v>
      </c>
      <c r="Q5" s="31"/>
      <c r="R5" s="32"/>
      <c r="S5" s="30"/>
      <c r="T5" s="33" t="s">
        <v>25</v>
      </c>
      <c r="U5" s="26" t="s">
        <v>22</v>
      </c>
      <c r="V5" s="127" t="s">
        <v>23</v>
      </c>
      <c r="W5" s="126" t="s">
        <v>24</v>
      </c>
      <c r="X5" s="126" t="s">
        <v>22</v>
      </c>
      <c r="Y5" s="29" t="s">
        <v>23</v>
      </c>
      <c r="Z5" s="30" t="s">
        <v>24</v>
      </c>
      <c r="AA5" s="31"/>
      <c r="AB5" s="32"/>
      <c r="AC5" s="30" t="s">
        <v>24</v>
      </c>
      <c r="AD5" s="33" t="s">
        <v>25</v>
      </c>
      <c r="AE5" s="310"/>
      <c r="AF5" s="264" t="s">
        <v>26</v>
      </c>
      <c r="AG5" s="259" t="s">
        <v>27</v>
      </c>
      <c r="AH5" s="259"/>
      <c r="AI5" s="128" t="s">
        <v>23</v>
      </c>
      <c r="AJ5" s="262" t="s">
        <v>26</v>
      </c>
      <c r="AK5" s="259" t="s">
        <v>27</v>
      </c>
      <c r="AL5" s="259"/>
      <c r="AM5" s="129" t="s">
        <v>23</v>
      </c>
      <c r="AN5" s="262" t="s">
        <v>26</v>
      </c>
      <c r="AO5" s="259" t="s">
        <v>27</v>
      </c>
      <c r="AP5" s="259" t="s">
        <v>28</v>
      </c>
      <c r="AQ5" s="128" t="s">
        <v>23</v>
      </c>
    </row>
    <row r="6" spans="1:43" s="62" customFormat="1" x14ac:dyDescent="0.2">
      <c r="A6" s="255" t="s">
        <v>101</v>
      </c>
      <c r="B6" s="172" t="s">
        <v>102</v>
      </c>
      <c r="C6" s="308">
        <v>2012</v>
      </c>
      <c r="D6" s="308"/>
      <c r="E6" s="173" t="s">
        <v>103</v>
      </c>
      <c r="F6" s="174">
        <v>25</v>
      </c>
      <c r="G6" s="174"/>
      <c r="H6" s="174"/>
      <c r="I6" s="175">
        <f>SUM(AE6+AI6+AM6+AQ6)</f>
        <v>389.50200000000007</v>
      </c>
      <c r="J6" s="176">
        <v>1</v>
      </c>
      <c r="K6" s="138">
        <v>5</v>
      </c>
      <c r="L6" s="139">
        <v>7</v>
      </c>
      <c r="M6" s="140">
        <f>IF((L6)&lt;1,"",(L6*15))</f>
        <v>105</v>
      </c>
      <c r="N6" s="141">
        <v>6</v>
      </c>
      <c r="O6" s="142">
        <v>6.5</v>
      </c>
      <c r="P6" s="177">
        <f>IF((O6)&lt;1,"",(O6*15))</f>
        <v>97.5</v>
      </c>
      <c r="Q6" s="152"/>
      <c r="R6" s="153"/>
      <c r="S6" s="178"/>
      <c r="T6" s="179">
        <f>MAX(M6,P6)</f>
        <v>105</v>
      </c>
      <c r="U6" s="138">
        <v>6</v>
      </c>
      <c r="V6" s="139">
        <v>6</v>
      </c>
      <c r="W6" s="140">
        <f t="shared" ref="W6:W43" si="0">IF((V6)&lt;1,"",(V6*15))</f>
        <v>90</v>
      </c>
      <c r="X6" s="141">
        <v>7</v>
      </c>
      <c r="Y6" s="142">
        <v>5.5</v>
      </c>
      <c r="Z6" s="177">
        <f t="shared" ref="Z6:Z43" si="1">IF((Y6)&lt;1,"",(Y6*15))</f>
        <v>82.5</v>
      </c>
      <c r="AA6" s="152"/>
      <c r="AB6" s="153"/>
      <c r="AC6" s="178" t="str">
        <f>IF((AB6)&lt;1,"",(AA6*45/F6)+(AB6*10))</f>
        <v/>
      </c>
      <c r="AD6" s="140">
        <f t="shared" ref="AD6:AD43" si="2">MAX(W6,Z6)</f>
        <v>90</v>
      </c>
      <c r="AE6" s="180">
        <f t="shared" ref="AE6:AE43" si="3">SUM(T6,AD6)</f>
        <v>195</v>
      </c>
      <c r="AF6" s="159">
        <v>4.2300000000000004</v>
      </c>
      <c r="AG6" s="160">
        <v>4.4000000000000004</v>
      </c>
      <c r="AH6" s="167">
        <f t="shared" ref="AH6:AH43" si="4">MAX(AF6:AG6)</f>
        <v>4.4000000000000004</v>
      </c>
      <c r="AI6" s="161">
        <f t="shared" ref="AI6:AI43" si="5">(AH6*20)*0.66</f>
        <v>58.080000000000005</v>
      </c>
      <c r="AJ6" s="159">
        <v>4.4000000000000004</v>
      </c>
      <c r="AK6" s="160">
        <v>4.43</v>
      </c>
      <c r="AL6" s="167">
        <f t="shared" ref="AL6:AL43" si="6">MAX(AJ6:AK6)</f>
        <v>4.43</v>
      </c>
      <c r="AM6" s="161">
        <f>IF((AL6)=0,"0",(AL6*750/F6))*0.66</f>
        <v>87.714000000000013</v>
      </c>
      <c r="AN6" s="269">
        <v>16.309999999999999</v>
      </c>
      <c r="AO6" s="270">
        <v>16.73</v>
      </c>
      <c r="AP6" s="167">
        <f>MIN(AN6:AO6)</f>
        <v>16.309999999999999</v>
      </c>
      <c r="AQ6" s="169">
        <f>IF((AP6)=0,"0",((400-(AP6)*20)*0.66))</f>
        <v>48.708000000000013</v>
      </c>
    </row>
    <row r="7" spans="1:43" s="62" customFormat="1" x14ac:dyDescent="0.2">
      <c r="A7" s="181" t="s">
        <v>104</v>
      </c>
      <c r="B7" s="125" t="s">
        <v>30</v>
      </c>
      <c r="C7" s="309">
        <v>2012</v>
      </c>
      <c r="D7" s="309"/>
      <c r="E7" s="118" t="s">
        <v>103</v>
      </c>
      <c r="F7" s="130">
        <v>30.5</v>
      </c>
      <c r="G7" s="130"/>
      <c r="H7" s="130"/>
      <c r="I7" s="131">
        <f t="shared" ref="I7:I43" si="7">SUM(AE7+AI7+AM7+AQ7)</f>
        <v>343.88596721311478</v>
      </c>
      <c r="J7" s="137">
        <v>2</v>
      </c>
      <c r="K7" s="143">
        <v>5</v>
      </c>
      <c r="L7" s="133">
        <v>5</v>
      </c>
      <c r="M7" s="134">
        <f t="shared" ref="M7:M43" si="8">IF((L7)&lt;1,"",(L7*15))</f>
        <v>75</v>
      </c>
      <c r="N7" s="132">
        <v>6</v>
      </c>
      <c r="O7" s="144">
        <v>6</v>
      </c>
      <c r="P7" s="150">
        <f t="shared" ref="P7:P43" si="9">IF((O7)&lt;1,"",(O7*15))</f>
        <v>90</v>
      </c>
      <c r="Q7" s="154"/>
      <c r="R7" s="155"/>
      <c r="S7" s="151"/>
      <c r="T7" s="158">
        <f t="shared" ref="T7:T43" si="10">MAX(M7,P7)</f>
        <v>90</v>
      </c>
      <c r="U7" s="143">
        <v>7</v>
      </c>
      <c r="V7" s="133">
        <v>5</v>
      </c>
      <c r="W7" s="134">
        <f t="shared" si="0"/>
        <v>75</v>
      </c>
      <c r="X7" s="132">
        <v>8</v>
      </c>
      <c r="Y7" s="144">
        <v>0</v>
      </c>
      <c r="Z7" s="150" t="str">
        <f t="shared" si="1"/>
        <v/>
      </c>
      <c r="AA7" s="154"/>
      <c r="AB7" s="155"/>
      <c r="AC7" s="151" t="str">
        <f t="shared" ref="AC7:AC21" si="11">IF((AB7)&lt;1,"",(AA7*45/F7)+(AB7*10))</f>
        <v/>
      </c>
      <c r="AD7" s="134">
        <f t="shared" si="2"/>
        <v>75</v>
      </c>
      <c r="AE7" s="182">
        <f t="shared" si="3"/>
        <v>165</v>
      </c>
      <c r="AF7" s="162">
        <v>4.05</v>
      </c>
      <c r="AG7" s="136">
        <v>4.01</v>
      </c>
      <c r="AH7" s="135">
        <f t="shared" si="4"/>
        <v>4.05</v>
      </c>
      <c r="AI7" s="163">
        <f t="shared" si="5"/>
        <v>53.46</v>
      </c>
      <c r="AJ7" s="162">
        <v>4.54</v>
      </c>
      <c r="AK7" s="136">
        <v>3.95</v>
      </c>
      <c r="AL7" s="135">
        <f t="shared" si="6"/>
        <v>4.54</v>
      </c>
      <c r="AM7" s="163">
        <f t="shared" ref="AM7:AM43" si="12">IF((AL7)=0,"0",(AL7*750/F7))*0.66</f>
        <v>73.68196721311476</v>
      </c>
      <c r="AN7" s="271">
        <v>17.079999999999998</v>
      </c>
      <c r="AO7" s="272">
        <v>17.46</v>
      </c>
      <c r="AP7" s="135">
        <f t="shared" ref="AP7:AP43" si="13">MIN(AN7:AO7)</f>
        <v>17.079999999999998</v>
      </c>
      <c r="AQ7" s="170">
        <f>IF((AP7)=0,"0",((16-AP7)*20+100)*0.66)</f>
        <v>51.744000000000028</v>
      </c>
    </row>
    <row r="8" spans="1:43" x14ac:dyDescent="0.2">
      <c r="A8" s="183"/>
      <c r="B8" s="125"/>
      <c r="C8" s="309"/>
      <c r="D8" s="309"/>
      <c r="E8" s="118"/>
      <c r="F8" s="130"/>
      <c r="G8" s="130"/>
      <c r="H8" s="130"/>
      <c r="I8" s="131">
        <f t="shared" si="7"/>
        <v>0</v>
      </c>
      <c r="J8" s="137"/>
      <c r="K8" s="143"/>
      <c r="L8" s="133"/>
      <c r="M8" s="134" t="str">
        <f t="shared" si="8"/>
        <v/>
      </c>
      <c r="N8" s="132"/>
      <c r="O8" s="144"/>
      <c r="P8" s="150" t="str">
        <f t="shared" si="9"/>
        <v/>
      </c>
      <c r="Q8" s="154"/>
      <c r="R8" s="155"/>
      <c r="S8" s="151"/>
      <c r="T8" s="158">
        <f t="shared" si="10"/>
        <v>0</v>
      </c>
      <c r="U8" s="143"/>
      <c r="V8" s="133"/>
      <c r="W8" s="134" t="str">
        <f t="shared" si="0"/>
        <v/>
      </c>
      <c r="X8" s="132"/>
      <c r="Y8" s="144"/>
      <c r="Z8" s="150" t="str">
        <f t="shared" si="1"/>
        <v/>
      </c>
      <c r="AA8" s="154"/>
      <c r="AB8" s="155"/>
      <c r="AC8" s="151" t="str">
        <f t="shared" si="11"/>
        <v/>
      </c>
      <c r="AD8" s="134">
        <f t="shared" si="2"/>
        <v>0</v>
      </c>
      <c r="AE8" s="182">
        <f t="shared" si="3"/>
        <v>0</v>
      </c>
      <c r="AF8" s="162"/>
      <c r="AG8" s="136"/>
      <c r="AH8" s="135">
        <f t="shared" si="4"/>
        <v>0</v>
      </c>
      <c r="AI8" s="163">
        <f t="shared" si="5"/>
        <v>0</v>
      </c>
      <c r="AJ8" s="162"/>
      <c r="AK8" s="136"/>
      <c r="AL8" s="135">
        <f t="shared" si="6"/>
        <v>0</v>
      </c>
      <c r="AM8" s="163">
        <f t="shared" si="12"/>
        <v>0</v>
      </c>
      <c r="AN8" s="271"/>
      <c r="AO8" s="272"/>
      <c r="AP8" s="135">
        <f t="shared" si="13"/>
        <v>0</v>
      </c>
      <c r="AQ8" s="170" t="str">
        <f t="shared" ref="AQ8:AQ43" si="14">IF((AP8)=0,"0",((16-AP8)*20+100)*0.66)</f>
        <v>0</v>
      </c>
    </row>
    <row r="9" spans="1:43" s="62" customFormat="1" x14ac:dyDescent="0.2">
      <c r="A9" s="183" t="s">
        <v>105</v>
      </c>
      <c r="B9" s="125" t="s">
        <v>29</v>
      </c>
      <c r="C9" s="309">
        <v>2011</v>
      </c>
      <c r="D9" s="309"/>
      <c r="E9" s="118" t="s">
        <v>106</v>
      </c>
      <c r="F9" s="130">
        <v>27.9</v>
      </c>
      <c r="G9" s="130"/>
      <c r="H9" s="130"/>
      <c r="I9" s="131">
        <f t="shared" si="7"/>
        <v>463.78954838709683</v>
      </c>
      <c r="J9" s="137">
        <v>1</v>
      </c>
      <c r="K9" s="143">
        <v>15</v>
      </c>
      <c r="L9" s="133">
        <v>7.5</v>
      </c>
      <c r="M9" s="134">
        <f t="shared" si="8"/>
        <v>112.5</v>
      </c>
      <c r="N9" s="132">
        <v>17</v>
      </c>
      <c r="O9" s="144">
        <v>7.5</v>
      </c>
      <c r="P9" s="150">
        <f t="shared" si="9"/>
        <v>112.5</v>
      </c>
      <c r="Q9" s="154"/>
      <c r="R9" s="155"/>
      <c r="S9" s="151"/>
      <c r="T9" s="158">
        <f t="shared" si="10"/>
        <v>112.5</v>
      </c>
      <c r="U9" s="143">
        <v>17</v>
      </c>
      <c r="V9" s="133">
        <v>8</v>
      </c>
      <c r="W9" s="134">
        <f t="shared" si="0"/>
        <v>120</v>
      </c>
      <c r="X9" s="132">
        <v>20</v>
      </c>
      <c r="Y9" s="144">
        <v>0</v>
      </c>
      <c r="Z9" s="150" t="str">
        <f t="shared" si="1"/>
        <v/>
      </c>
      <c r="AA9" s="154"/>
      <c r="AB9" s="155"/>
      <c r="AC9" s="151" t="str">
        <f t="shared" si="11"/>
        <v/>
      </c>
      <c r="AD9" s="134">
        <f t="shared" si="2"/>
        <v>120</v>
      </c>
      <c r="AE9" s="182">
        <f t="shared" si="3"/>
        <v>232.5</v>
      </c>
      <c r="AF9" s="162">
        <v>5.23</v>
      </c>
      <c r="AG9" s="136">
        <v>5.3</v>
      </c>
      <c r="AH9" s="135">
        <f t="shared" si="4"/>
        <v>5.3</v>
      </c>
      <c r="AI9" s="163">
        <f t="shared" si="5"/>
        <v>69.960000000000008</v>
      </c>
      <c r="AJ9" s="162">
        <v>4.83</v>
      </c>
      <c r="AK9" s="136">
        <v>4.62</v>
      </c>
      <c r="AL9" s="135">
        <f t="shared" si="6"/>
        <v>4.83</v>
      </c>
      <c r="AM9" s="163">
        <f t="shared" si="12"/>
        <v>85.693548387096783</v>
      </c>
      <c r="AN9" s="271">
        <v>26.14</v>
      </c>
      <c r="AO9" s="272">
        <v>15.27</v>
      </c>
      <c r="AP9" s="135">
        <f t="shared" si="13"/>
        <v>15.27</v>
      </c>
      <c r="AQ9" s="170">
        <f t="shared" si="14"/>
        <v>75.63600000000001</v>
      </c>
    </row>
    <row r="10" spans="1:43" s="62" customFormat="1" x14ac:dyDescent="0.2">
      <c r="A10" s="183" t="s">
        <v>107</v>
      </c>
      <c r="B10" s="125" t="s">
        <v>30</v>
      </c>
      <c r="C10" s="309">
        <v>2011</v>
      </c>
      <c r="D10" s="309"/>
      <c r="E10" s="118" t="s">
        <v>106</v>
      </c>
      <c r="F10" s="130">
        <v>27.7</v>
      </c>
      <c r="G10" s="130"/>
      <c r="H10" s="130"/>
      <c r="I10" s="131">
        <f t="shared" si="7"/>
        <v>345.40851985559567</v>
      </c>
      <c r="J10" s="137">
        <v>3</v>
      </c>
      <c r="K10" s="143">
        <v>5</v>
      </c>
      <c r="L10" s="133">
        <v>5</v>
      </c>
      <c r="M10" s="134">
        <f t="shared" si="8"/>
        <v>75</v>
      </c>
      <c r="N10" s="132">
        <v>6</v>
      </c>
      <c r="O10" s="144">
        <v>6.5</v>
      </c>
      <c r="P10" s="150">
        <f t="shared" si="9"/>
        <v>97.5</v>
      </c>
      <c r="Q10" s="154"/>
      <c r="R10" s="155"/>
      <c r="S10" s="151"/>
      <c r="T10" s="158">
        <f t="shared" si="10"/>
        <v>97.5</v>
      </c>
      <c r="U10" s="143">
        <v>5</v>
      </c>
      <c r="V10" s="133">
        <v>6.5</v>
      </c>
      <c r="W10" s="134">
        <f t="shared" si="0"/>
        <v>97.5</v>
      </c>
      <c r="X10" s="132">
        <v>6</v>
      </c>
      <c r="Y10" s="144">
        <v>6.5</v>
      </c>
      <c r="Z10" s="150">
        <f t="shared" si="1"/>
        <v>97.5</v>
      </c>
      <c r="AA10" s="154"/>
      <c r="AB10" s="155"/>
      <c r="AC10" s="151" t="str">
        <f t="shared" si="11"/>
        <v/>
      </c>
      <c r="AD10" s="134">
        <f t="shared" si="2"/>
        <v>97.5</v>
      </c>
      <c r="AE10" s="182">
        <f t="shared" si="3"/>
        <v>195</v>
      </c>
      <c r="AF10" s="162">
        <v>3.32</v>
      </c>
      <c r="AG10" s="136">
        <v>3.4</v>
      </c>
      <c r="AH10" s="135">
        <f t="shared" si="4"/>
        <v>3.4</v>
      </c>
      <c r="AI10" s="163">
        <f t="shared" si="5"/>
        <v>44.88</v>
      </c>
      <c r="AJ10" s="162">
        <v>3.32</v>
      </c>
      <c r="AK10" s="136">
        <v>2.72</v>
      </c>
      <c r="AL10" s="135">
        <f t="shared" si="6"/>
        <v>3.32</v>
      </c>
      <c r="AM10" s="163">
        <f t="shared" si="12"/>
        <v>59.328519855595673</v>
      </c>
      <c r="AN10" s="271">
        <v>17.5</v>
      </c>
      <c r="AO10" s="272">
        <v>18.14</v>
      </c>
      <c r="AP10" s="135">
        <f t="shared" si="13"/>
        <v>17.5</v>
      </c>
      <c r="AQ10" s="170">
        <f t="shared" si="14"/>
        <v>46.2</v>
      </c>
    </row>
    <row r="11" spans="1:43" x14ac:dyDescent="0.2">
      <c r="A11" s="254" t="s">
        <v>108</v>
      </c>
      <c r="B11" s="125" t="s">
        <v>30</v>
      </c>
      <c r="C11" s="309">
        <v>2011</v>
      </c>
      <c r="D11" s="309"/>
      <c r="E11" s="118" t="s">
        <v>106</v>
      </c>
      <c r="F11" s="130">
        <v>27</v>
      </c>
      <c r="G11" s="130"/>
      <c r="H11" s="130"/>
      <c r="I11" s="131">
        <f t="shared" si="7"/>
        <v>462.14333333333332</v>
      </c>
      <c r="J11" s="137">
        <v>2</v>
      </c>
      <c r="K11" s="143">
        <v>7</v>
      </c>
      <c r="L11" s="133">
        <v>7</v>
      </c>
      <c r="M11" s="134">
        <f t="shared" si="8"/>
        <v>105</v>
      </c>
      <c r="N11" s="132">
        <v>9</v>
      </c>
      <c r="O11" s="144">
        <v>7.5</v>
      </c>
      <c r="P11" s="150">
        <f t="shared" si="9"/>
        <v>112.5</v>
      </c>
      <c r="Q11" s="154"/>
      <c r="R11" s="155"/>
      <c r="S11" s="151"/>
      <c r="T11" s="158">
        <f t="shared" si="10"/>
        <v>112.5</v>
      </c>
      <c r="U11" s="143">
        <v>10</v>
      </c>
      <c r="V11" s="133">
        <v>7.5</v>
      </c>
      <c r="W11" s="134">
        <f t="shared" si="0"/>
        <v>112.5</v>
      </c>
      <c r="X11" s="132">
        <v>12</v>
      </c>
      <c r="Y11" s="144">
        <v>8</v>
      </c>
      <c r="Z11" s="150">
        <f t="shared" si="1"/>
        <v>120</v>
      </c>
      <c r="AA11" s="154"/>
      <c r="AB11" s="155"/>
      <c r="AC11" s="151" t="str">
        <f t="shared" si="11"/>
        <v/>
      </c>
      <c r="AD11" s="134">
        <f t="shared" si="2"/>
        <v>120</v>
      </c>
      <c r="AE11" s="182">
        <f t="shared" si="3"/>
        <v>232.5</v>
      </c>
      <c r="AF11" s="162">
        <v>4.66</v>
      </c>
      <c r="AG11" s="136">
        <v>4.58</v>
      </c>
      <c r="AH11" s="135">
        <f t="shared" si="4"/>
        <v>4.66</v>
      </c>
      <c r="AI11" s="163">
        <f t="shared" si="5"/>
        <v>61.512000000000008</v>
      </c>
      <c r="AJ11" s="162">
        <v>4.93</v>
      </c>
      <c r="AK11" s="136">
        <v>4.7</v>
      </c>
      <c r="AL11" s="135">
        <f t="shared" si="6"/>
        <v>4.93</v>
      </c>
      <c r="AM11" s="163">
        <f t="shared" si="12"/>
        <v>90.38333333333334</v>
      </c>
      <c r="AN11" s="271">
        <v>15.73</v>
      </c>
      <c r="AO11" s="272">
        <v>15.11</v>
      </c>
      <c r="AP11" s="135">
        <f t="shared" si="13"/>
        <v>15.11</v>
      </c>
      <c r="AQ11" s="170">
        <f t="shared" si="14"/>
        <v>77.748000000000005</v>
      </c>
    </row>
    <row r="12" spans="1:43" s="62" customFormat="1" x14ac:dyDescent="0.2">
      <c r="A12" s="183"/>
      <c r="B12" s="125"/>
      <c r="C12" s="309"/>
      <c r="D12" s="309"/>
      <c r="E12" s="118"/>
      <c r="F12" s="130"/>
      <c r="G12" s="130"/>
      <c r="H12" s="130"/>
      <c r="I12" s="131">
        <f t="shared" si="7"/>
        <v>0</v>
      </c>
      <c r="J12" s="137"/>
      <c r="K12" s="143"/>
      <c r="L12" s="133"/>
      <c r="M12" s="134" t="str">
        <f t="shared" si="8"/>
        <v/>
      </c>
      <c r="N12" s="132"/>
      <c r="O12" s="144"/>
      <c r="P12" s="150" t="str">
        <f t="shared" si="9"/>
        <v/>
      </c>
      <c r="Q12" s="154"/>
      <c r="R12" s="155"/>
      <c r="S12" s="151"/>
      <c r="T12" s="158">
        <f t="shared" si="10"/>
        <v>0</v>
      </c>
      <c r="U12" s="143"/>
      <c r="V12" s="133"/>
      <c r="W12" s="134" t="str">
        <f t="shared" si="0"/>
        <v/>
      </c>
      <c r="X12" s="132"/>
      <c r="Y12" s="144"/>
      <c r="Z12" s="150" t="str">
        <f t="shared" si="1"/>
        <v/>
      </c>
      <c r="AA12" s="154"/>
      <c r="AB12" s="155"/>
      <c r="AC12" s="151" t="str">
        <f t="shared" si="11"/>
        <v/>
      </c>
      <c r="AD12" s="134">
        <f t="shared" si="2"/>
        <v>0</v>
      </c>
      <c r="AE12" s="182">
        <f t="shared" si="3"/>
        <v>0</v>
      </c>
      <c r="AF12" s="162"/>
      <c r="AG12" s="136"/>
      <c r="AH12" s="135">
        <f t="shared" si="4"/>
        <v>0</v>
      </c>
      <c r="AI12" s="163">
        <f t="shared" si="5"/>
        <v>0</v>
      </c>
      <c r="AJ12" s="162"/>
      <c r="AK12" s="136"/>
      <c r="AL12" s="135">
        <f t="shared" si="6"/>
        <v>0</v>
      </c>
      <c r="AM12" s="163">
        <f t="shared" si="12"/>
        <v>0</v>
      </c>
      <c r="AN12" s="271"/>
      <c r="AO12" s="272"/>
      <c r="AP12" s="135">
        <f t="shared" si="13"/>
        <v>0</v>
      </c>
      <c r="AQ12" s="170" t="str">
        <f t="shared" si="14"/>
        <v>0</v>
      </c>
    </row>
    <row r="13" spans="1:43" s="62" customFormat="1" x14ac:dyDescent="0.2">
      <c r="A13" s="181" t="s">
        <v>109</v>
      </c>
      <c r="B13" s="125" t="s">
        <v>60</v>
      </c>
      <c r="C13" s="309">
        <v>2011</v>
      </c>
      <c r="D13" s="309"/>
      <c r="E13" s="118" t="s">
        <v>103</v>
      </c>
      <c r="F13" s="130">
        <v>48.2</v>
      </c>
      <c r="G13" s="130"/>
      <c r="H13" s="130"/>
      <c r="I13" s="131">
        <f t="shared" si="7"/>
        <v>374.65839834024899</v>
      </c>
      <c r="J13" s="137">
        <v>1</v>
      </c>
      <c r="K13" s="143">
        <v>10</v>
      </c>
      <c r="L13" s="133">
        <v>7</v>
      </c>
      <c r="M13" s="134">
        <f t="shared" si="8"/>
        <v>105</v>
      </c>
      <c r="N13" s="132">
        <v>12</v>
      </c>
      <c r="O13" s="144">
        <v>6</v>
      </c>
      <c r="P13" s="150">
        <f t="shared" si="9"/>
        <v>90</v>
      </c>
      <c r="Q13" s="154"/>
      <c r="R13" s="155"/>
      <c r="S13" s="151"/>
      <c r="T13" s="158">
        <f t="shared" si="10"/>
        <v>105</v>
      </c>
      <c r="U13" s="143">
        <v>12</v>
      </c>
      <c r="V13" s="133">
        <v>6.5</v>
      </c>
      <c r="W13" s="134">
        <f t="shared" si="0"/>
        <v>97.5</v>
      </c>
      <c r="X13" s="132">
        <v>15</v>
      </c>
      <c r="Y13" s="144">
        <v>6.5</v>
      </c>
      <c r="Z13" s="150">
        <f t="shared" si="1"/>
        <v>97.5</v>
      </c>
      <c r="AA13" s="154"/>
      <c r="AB13" s="155"/>
      <c r="AC13" s="151" t="str">
        <f t="shared" si="11"/>
        <v/>
      </c>
      <c r="AD13" s="134">
        <f t="shared" si="2"/>
        <v>97.5</v>
      </c>
      <c r="AE13" s="182">
        <f t="shared" si="3"/>
        <v>202.5</v>
      </c>
      <c r="AF13" s="162">
        <v>4.0999999999999996</v>
      </c>
      <c r="AG13" s="136">
        <v>4.38</v>
      </c>
      <c r="AH13" s="135">
        <f t="shared" si="4"/>
        <v>4.38</v>
      </c>
      <c r="AI13" s="163">
        <f t="shared" si="5"/>
        <v>57.816000000000003</v>
      </c>
      <c r="AJ13" s="162">
        <v>2.36</v>
      </c>
      <c r="AK13" s="136">
        <v>5.17</v>
      </c>
      <c r="AL13" s="135">
        <f t="shared" si="6"/>
        <v>5.17</v>
      </c>
      <c r="AM13" s="163">
        <f t="shared" si="12"/>
        <v>53.094398340248965</v>
      </c>
      <c r="AN13" s="271">
        <v>16.68</v>
      </c>
      <c r="AO13" s="272">
        <v>16.36</v>
      </c>
      <c r="AP13" s="135">
        <f t="shared" si="13"/>
        <v>16.36</v>
      </c>
      <c r="AQ13" s="170">
        <f t="shared" si="14"/>
        <v>61.248000000000012</v>
      </c>
    </row>
    <row r="14" spans="1:43" x14ac:dyDescent="0.2">
      <c r="A14" s="181"/>
      <c r="B14" s="125"/>
      <c r="C14" s="309"/>
      <c r="D14" s="309"/>
      <c r="E14" s="118"/>
      <c r="F14" s="130"/>
      <c r="G14" s="130"/>
      <c r="H14" s="130"/>
      <c r="I14" s="131">
        <f t="shared" si="7"/>
        <v>0</v>
      </c>
      <c r="J14" s="137"/>
      <c r="K14" s="143"/>
      <c r="L14" s="133"/>
      <c r="M14" s="134" t="str">
        <f t="shared" si="8"/>
        <v/>
      </c>
      <c r="N14" s="132"/>
      <c r="O14" s="144"/>
      <c r="P14" s="150" t="str">
        <f t="shared" si="9"/>
        <v/>
      </c>
      <c r="Q14" s="154"/>
      <c r="R14" s="155"/>
      <c r="S14" s="151"/>
      <c r="T14" s="158">
        <f t="shared" si="10"/>
        <v>0</v>
      </c>
      <c r="U14" s="143"/>
      <c r="V14" s="133"/>
      <c r="W14" s="134" t="str">
        <f t="shared" si="0"/>
        <v/>
      </c>
      <c r="X14" s="132"/>
      <c r="Y14" s="144"/>
      <c r="Z14" s="150" t="str">
        <f t="shared" si="1"/>
        <v/>
      </c>
      <c r="AA14" s="154"/>
      <c r="AB14" s="155"/>
      <c r="AC14" s="151" t="str">
        <f t="shared" si="11"/>
        <v/>
      </c>
      <c r="AD14" s="134">
        <f t="shared" si="2"/>
        <v>0</v>
      </c>
      <c r="AE14" s="182">
        <f t="shared" si="3"/>
        <v>0</v>
      </c>
      <c r="AF14" s="162"/>
      <c r="AG14" s="136"/>
      <c r="AH14" s="135">
        <f t="shared" si="4"/>
        <v>0</v>
      </c>
      <c r="AI14" s="163">
        <f t="shared" si="5"/>
        <v>0</v>
      </c>
      <c r="AJ14" s="162"/>
      <c r="AK14" s="136"/>
      <c r="AL14" s="135">
        <f t="shared" si="6"/>
        <v>0</v>
      </c>
      <c r="AM14" s="163">
        <f t="shared" si="12"/>
        <v>0</v>
      </c>
      <c r="AN14" s="271"/>
      <c r="AO14" s="272"/>
      <c r="AP14" s="135">
        <f t="shared" si="13"/>
        <v>0</v>
      </c>
      <c r="AQ14" s="170" t="str">
        <f t="shared" si="14"/>
        <v>0</v>
      </c>
    </row>
    <row r="15" spans="1:43" x14ac:dyDescent="0.2">
      <c r="A15" s="256" t="s">
        <v>110</v>
      </c>
      <c r="B15" s="125" t="s">
        <v>53</v>
      </c>
      <c r="C15" s="309">
        <v>2010</v>
      </c>
      <c r="D15" s="309"/>
      <c r="E15" s="118" t="s">
        <v>106</v>
      </c>
      <c r="F15" s="130">
        <v>35.6</v>
      </c>
      <c r="G15" s="130"/>
      <c r="H15" s="130"/>
      <c r="I15" s="131">
        <f t="shared" si="7"/>
        <v>398.0787640449438</v>
      </c>
      <c r="J15" s="137">
        <v>2</v>
      </c>
      <c r="K15" s="143">
        <v>8</v>
      </c>
      <c r="L15" s="133">
        <v>7</v>
      </c>
      <c r="M15" s="134">
        <f t="shared" si="8"/>
        <v>105</v>
      </c>
      <c r="N15" s="132">
        <v>9</v>
      </c>
      <c r="O15" s="144">
        <v>6.5</v>
      </c>
      <c r="P15" s="150">
        <f t="shared" si="9"/>
        <v>97.5</v>
      </c>
      <c r="Q15" s="154"/>
      <c r="R15" s="155"/>
      <c r="S15" s="151"/>
      <c r="T15" s="158">
        <f t="shared" si="10"/>
        <v>105</v>
      </c>
      <c r="U15" s="143">
        <v>10</v>
      </c>
      <c r="V15" s="133">
        <v>6.5</v>
      </c>
      <c r="W15" s="134">
        <f t="shared" si="0"/>
        <v>97.5</v>
      </c>
      <c r="X15" s="132">
        <v>11</v>
      </c>
      <c r="Y15" s="144">
        <v>6.5</v>
      </c>
      <c r="Z15" s="150">
        <f t="shared" si="1"/>
        <v>97.5</v>
      </c>
      <c r="AA15" s="154"/>
      <c r="AB15" s="155"/>
      <c r="AC15" s="151" t="str">
        <f t="shared" si="11"/>
        <v/>
      </c>
      <c r="AD15" s="134">
        <f t="shared" si="2"/>
        <v>97.5</v>
      </c>
      <c r="AE15" s="182">
        <f t="shared" si="3"/>
        <v>202.5</v>
      </c>
      <c r="AF15" s="162">
        <v>4.3600000000000003</v>
      </c>
      <c r="AG15" s="136">
        <v>4.42</v>
      </c>
      <c r="AH15" s="135">
        <f t="shared" ref="AH15" si="15">MAX(AF15:AG15)</f>
        <v>4.42</v>
      </c>
      <c r="AI15" s="163">
        <f t="shared" si="5"/>
        <v>58.344000000000008</v>
      </c>
      <c r="AJ15" s="162">
        <v>4.5199999999999996</v>
      </c>
      <c r="AK15" s="136">
        <v>4.62</v>
      </c>
      <c r="AL15" s="135">
        <f t="shared" si="6"/>
        <v>4.62</v>
      </c>
      <c r="AM15" s="163">
        <f t="shared" si="12"/>
        <v>64.238764044943821</v>
      </c>
      <c r="AN15" s="271">
        <v>15.82</v>
      </c>
      <c r="AO15" s="272">
        <v>15.47</v>
      </c>
      <c r="AP15" s="135">
        <f t="shared" si="13"/>
        <v>15.47</v>
      </c>
      <c r="AQ15" s="170">
        <f t="shared" si="14"/>
        <v>72.995999999999995</v>
      </c>
    </row>
    <row r="16" spans="1:43" x14ac:dyDescent="0.2">
      <c r="A16" s="183" t="s">
        <v>111</v>
      </c>
      <c r="B16" s="125" t="s">
        <v>51</v>
      </c>
      <c r="C16" s="309">
        <v>2010</v>
      </c>
      <c r="D16" s="309"/>
      <c r="E16" s="118" t="s">
        <v>106</v>
      </c>
      <c r="F16" s="130">
        <v>40.200000000000003</v>
      </c>
      <c r="G16" s="130"/>
      <c r="H16" s="130"/>
      <c r="I16" s="131">
        <f t="shared" si="7"/>
        <v>444.98391044776122</v>
      </c>
      <c r="J16" s="137">
        <v>1</v>
      </c>
      <c r="K16" s="143">
        <v>13</v>
      </c>
      <c r="L16" s="133">
        <v>6</v>
      </c>
      <c r="M16" s="134">
        <f t="shared" si="8"/>
        <v>90</v>
      </c>
      <c r="N16" s="132">
        <v>14</v>
      </c>
      <c r="O16" s="144">
        <v>7</v>
      </c>
      <c r="P16" s="150">
        <f t="shared" si="9"/>
        <v>105</v>
      </c>
      <c r="Q16" s="154"/>
      <c r="R16" s="155"/>
      <c r="S16" s="151"/>
      <c r="T16" s="158">
        <f t="shared" si="10"/>
        <v>105</v>
      </c>
      <c r="U16" s="143">
        <v>18</v>
      </c>
      <c r="V16" s="133">
        <v>7.5</v>
      </c>
      <c r="W16" s="134">
        <f t="shared" si="0"/>
        <v>112.5</v>
      </c>
      <c r="X16" s="132">
        <v>20</v>
      </c>
      <c r="Y16" s="144">
        <v>8</v>
      </c>
      <c r="Z16" s="150">
        <f t="shared" si="1"/>
        <v>120</v>
      </c>
      <c r="AA16" s="154"/>
      <c r="AB16" s="155"/>
      <c r="AC16" s="151" t="str">
        <f t="shared" si="11"/>
        <v/>
      </c>
      <c r="AD16" s="134">
        <f t="shared" si="2"/>
        <v>120</v>
      </c>
      <c r="AE16" s="182">
        <f t="shared" si="3"/>
        <v>225</v>
      </c>
      <c r="AF16" s="162">
        <v>5.26</v>
      </c>
      <c r="AG16" s="136">
        <v>5.45</v>
      </c>
      <c r="AH16" s="135">
        <f t="shared" si="4"/>
        <v>5.45</v>
      </c>
      <c r="AI16" s="163">
        <f t="shared" si="5"/>
        <v>71.94</v>
      </c>
      <c r="AJ16" s="162">
        <v>5.05</v>
      </c>
      <c r="AK16" s="136">
        <v>5.13</v>
      </c>
      <c r="AL16" s="135">
        <f t="shared" si="6"/>
        <v>5.13</v>
      </c>
      <c r="AM16" s="163">
        <f t="shared" si="12"/>
        <v>63.167910447761194</v>
      </c>
      <c r="AN16" s="271">
        <v>14.82</v>
      </c>
      <c r="AO16" s="272">
        <v>14.57</v>
      </c>
      <c r="AP16" s="135">
        <f t="shared" si="13"/>
        <v>14.57</v>
      </c>
      <c r="AQ16" s="170">
        <f t="shared" si="14"/>
        <v>84.876000000000005</v>
      </c>
    </row>
    <row r="17" spans="1:43" x14ac:dyDescent="0.2">
      <c r="A17" s="181" t="s">
        <v>112</v>
      </c>
      <c r="B17" s="125" t="s">
        <v>60</v>
      </c>
      <c r="C17" s="309">
        <v>2010</v>
      </c>
      <c r="D17" s="309"/>
      <c r="E17" s="118" t="s">
        <v>106</v>
      </c>
      <c r="F17" s="130">
        <v>38.799999999999997</v>
      </c>
      <c r="G17" s="130"/>
      <c r="H17" s="130"/>
      <c r="I17" s="131">
        <f t="shared" si="7"/>
        <v>364.94202061855668</v>
      </c>
      <c r="J17" s="137">
        <v>4</v>
      </c>
      <c r="K17" s="143">
        <v>13</v>
      </c>
      <c r="L17" s="133">
        <v>5.5</v>
      </c>
      <c r="M17" s="134">
        <f t="shared" si="8"/>
        <v>82.5</v>
      </c>
      <c r="N17" s="132">
        <v>15</v>
      </c>
      <c r="O17" s="144">
        <v>6</v>
      </c>
      <c r="P17" s="150">
        <f t="shared" si="9"/>
        <v>90</v>
      </c>
      <c r="Q17" s="154"/>
      <c r="R17" s="155"/>
      <c r="S17" s="151"/>
      <c r="T17" s="158">
        <f t="shared" si="10"/>
        <v>90</v>
      </c>
      <c r="U17" s="143">
        <v>15</v>
      </c>
      <c r="V17" s="133">
        <v>6.5</v>
      </c>
      <c r="W17" s="134">
        <f t="shared" si="0"/>
        <v>97.5</v>
      </c>
      <c r="X17" s="132">
        <v>18</v>
      </c>
      <c r="Y17" s="144">
        <v>6.5</v>
      </c>
      <c r="Z17" s="150">
        <f t="shared" si="1"/>
        <v>97.5</v>
      </c>
      <c r="AA17" s="154"/>
      <c r="AB17" s="155"/>
      <c r="AC17" s="151" t="str">
        <f t="shared" si="11"/>
        <v/>
      </c>
      <c r="AD17" s="134">
        <f t="shared" si="2"/>
        <v>97.5</v>
      </c>
      <c r="AE17" s="182">
        <f t="shared" si="3"/>
        <v>187.5</v>
      </c>
      <c r="AF17" s="162">
        <v>4.4000000000000004</v>
      </c>
      <c r="AG17" s="136">
        <v>4.55</v>
      </c>
      <c r="AH17" s="135">
        <f t="shared" si="4"/>
        <v>4.55</v>
      </c>
      <c r="AI17" s="163">
        <f t="shared" si="5"/>
        <v>60.06</v>
      </c>
      <c r="AJ17" s="162">
        <v>4.4000000000000004</v>
      </c>
      <c r="AK17" s="136">
        <v>2.82</v>
      </c>
      <c r="AL17" s="135">
        <f t="shared" si="6"/>
        <v>4.4000000000000004</v>
      </c>
      <c r="AM17" s="163">
        <f t="shared" si="12"/>
        <v>56.134020618556718</v>
      </c>
      <c r="AN17" s="271">
        <v>16.73</v>
      </c>
      <c r="AO17" s="272">
        <v>16.36</v>
      </c>
      <c r="AP17" s="135">
        <f t="shared" si="13"/>
        <v>16.36</v>
      </c>
      <c r="AQ17" s="170">
        <f t="shared" si="14"/>
        <v>61.248000000000012</v>
      </c>
    </row>
    <row r="18" spans="1:43" s="62" customFormat="1" x14ac:dyDescent="0.2">
      <c r="A18" s="183" t="s">
        <v>113</v>
      </c>
      <c r="B18" s="125" t="s">
        <v>60</v>
      </c>
      <c r="C18" s="309">
        <v>2010</v>
      </c>
      <c r="D18" s="309"/>
      <c r="E18" s="118" t="s">
        <v>106</v>
      </c>
      <c r="F18" s="130">
        <v>31.8</v>
      </c>
      <c r="G18" s="130"/>
      <c r="H18" s="130"/>
      <c r="I18" s="131">
        <f t="shared" si="7"/>
        <v>365.75388679245282</v>
      </c>
      <c r="J18" s="137">
        <v>3</v>
      </c>
      <c r="K18" s="143">
        <v>10</v>
      </c>
      <c r="L18" s="133">
        <v>5.5</v>
      </c>
      <c r="M18" s="134">
        <f t="shared" si="8"/>
        <v>82.5</v>
      </c>
      <c r="N18" s="132">
        <v>12</v>
      </c>
      <c r="O18" s="144">
        <v>5.5</v>
      </c>
      <c r="P18" s="150">
        <f t="shared" si="9"/>
        <v>82.5</v>
      </c>
      <c r="Q18" s="154"/>
      <c r="R18" s="155"/>
      <c r="S18" s="151"/>
      <c r="T18" s="158">
        <f t="shared" si="10"/>
        <v>82.5</v>
      </c>
      <c r="U18" s="143">
        <v>10</v>
      </c>
      <c r="V18" s="133">
        <v>6</v>
      </c>
      <c r="W18" s="134">
        <f t="shared" si="0"/>
        <v>90</v>
      </c>
      <c r="X18" s="132">
        <v>12</v>
      </c>
      <c r="Y18" s="144">
        <v>6.5</v>
      </c>
      <c r="Z18" s="150">
        <f t="shared" si="1"/>
        <v>97.5</v>
      </c>
      <c r="AA18" s="154"/>
      <c r="AB18" s="155"/>
      <c r="AC18" s="151" t="str">
        <f t="shared" si="11"/>
        <v/>
      </c>
      <c r="AD18" s="134">
        <f t="shared" si="2"/>
        <v>97.5</v>
      </c>
      <c r="AE18" s="182">
        <f t="shared" si="3"/>
        <v>180</v>
      </c>
      <c r="AF18" s="162">
        <v>4.22</v>
      </c>
      <c r="AG18" s="136">
        <v>4.2</v>
      </c>
      <c r="AH18" s="135">
        <f t="shared" si="4"/>
        <v>4.22</v>
      </c>
      <c r="AI18" s="163">
        <f t="shared" si="5"/>
        <v>55.703999999999994</v>
      </c>
      <c r="AJ18" s="162">
        <v>4.28</v>
      </c>
      <c r="AK18" s="136">
        <v>4.42</v>
      </c>
      <c r="AL18" s="135">
        <f t="shared" si="6"/>
        <v>4.42</v>
      </c>
      <c r="AM18" s="163">
        <f t="shared" si="12"/>
        <v>68.801886792452834</v>
      </c>
      <c r="AN18" s="271">
        <v>16.36</v>
      </c>
      <c r="AO18" s="272">
        <v>16.600000000000001</v>
      </c>
      <c r="AP18" s="135">
        <f t="shared" si="13"/>
        <v>16.36</v>
      </c>
      <c r="AQ18" s="170">
        <f t="shared" si="14"/>
        <v>61.248000000000012</v>
      </c>
    </row>
    <row r="19" spans="1:43" s="62" customFormat="1" x14ac:dyDescent="0.2">
      <c r="A19" s="181" t="s">
        <v>120</v>
      </c>
      <c r="B19" s="125" t="s">
        <v>60</v>
      </c>
      <c r="C19" s="309">
        <v>2010</v>
      </c>
      <c r="D19" s="309"/>
      <c r="E19" s="118" t="s">
        <v>106</v>
      </c>
      <c r="F19" s="130">
        <v>32.200000000000003</v>
      </c>
      <c r="G19" s="130"/>
      <c r="H19" s="130"/>
      <c r="I19" s="131">
        <f t="shared" si="7"/>
        <v>340.70795031055906</v>
      </c>
      <c r="J19" s="137">
        <v>5</v>
      </c>
      <c r="K19" s="143">
        <v>5</v>
      </c>
      <c r="L19" s="133">
        <v>5</v>
      </c>
      <c r="M19" s="134">
        <f t="shared" si="8"/>
        <v>75</v>
      </c>
      <c r="N19" s="132">
        <v>7</v>
      </c>
      <c r="O19" s="144">
        <v>6.5</v>
      </c>
      <c r="P19" s="150">
        <f t="shared" si="9"/>
        <v>97.5</v>
      </c>
      <c r="Q19" s="154"/>
      <c r="R19" s="155"/>
      <c r="S19" s="151"/>
      <c r="T19" s="158">
        <f t="shared" si="10"/>
        <v>97.5</v>
      </c>
      <c r="U19" s="143">
        <v>8</v>
      </c>
      <c r="V19" s="133">
        <v>5</v>
      </c>
      <c r="W19" s="134">
        <f t="shared" si="0"/>
        <v>75</v>
      </c>
      <c r="X19" s="132">
        <v>10</v>
      </c>
      <c r="Y19" s="144">
        <v>5.5</v>
      </c>
      <c r="Z19" s="150">
        <f t="shared" si="1"/>
        <v>82.5</v>
      </c>
      <c r="AA19" s="154"/>
      <c r="AB19" s="155"/>
      <c r="AC19" s="151" t="str">
        <f t="shared" si="11"/>
        <v/>
      </c>
      <c r="AD19" s="134">
        <f t="shared" si="2"/>
        <v>82.5</v>
      </c>
      <c r="AE19" s="182">
        <f t="shared" si="3"/>
        <v>180</v>
      </c>
      <c r="AF19" s="162">
        <v>4.28</v>
      </c>
      <c r="AG19" s="136">
        <v>4</v>
      </c>
      <c r="AH19" s="135">
        <f t="shared" si="4"/>
        <v>4.28</v>
      </c>
      <c r="AI19" s="163">
        <f t="shared" si="5"/>
        <v>56.496000000000009</v>
      </c>
      <c r="AJ19" s="162">
        <v>2.82</v>
      </c>
      <c r="AK19" s="136">
        <v>4.0999999999999996</v>
      </c>
      <c r="AL19" s="135">
        <f t="shared" si="6"/>
        <v>4.0999999999999996</v>
      </c>
      <c r="AM19" s="163">
        <f t="shared" si="12"/>
        <v>63.027950310558992</v>
      </c>
      <c r="AN19" s="271">
        <v>18.399999999999999</v>
      </c>
      <c r="AO19" s="272">
        <v>17.88</v>
      </c>
      <c r="AP19" s="135">
        <f t="shared" si="13"/>
        <v>17.88</v>
      </c>
      <c r="AQ19" s="170">
        <f t="shared" si="14"/>
        <v>41.184000000000012</v>
      </c>
    </row>
    <row r="20" spans="1:43" x14ac:dyDescent="0.2">
      <c r="A20" s="183"/>
      <c r="B20" s="125"/>
      <c r="C20" s="309"/>
      <c r="D20" s="309"/>
      <c r="E20" s="118"/>
      <c r="F20" s="130"/>
      <c r="G20" s="130"/>
      <c r="H20" s="130"/>
      <c r="I20" s="131">
        <f t="shared" si="7"/>
        <v>0</v>
      </c>
      <c r="J20" s="137"/>
      <c r="K20" s="143"/>
      <c r="L20" s="133"/>
      <c r="M20" s="134" t="str">
        <f t="shared" si="8"/>
        <v/>
      </c>
      <c r="N20" s="132"/>
      <c r="O20" s="144"/>
      <c r="P20" s="150" t="str">
        <f t="shared" si="9"/>
        <v/>
      </c>
      <c r="Q20" s="154"/>
      <c r="R20" s="155"/>
      <c r="S20" s="151"/>
      <c r="T20" s="158">
        <f t="shared" si="10"/>
        <v>0</v>
      </c>
      <c r="U20" s="143"/>
      <c r="V20" s="133"/>
      <c r="W20" s="134" t="str">
        <f t="shared" si="0"/>
        <v/>
      </c>
      <c r="X20" s="132"/>
      <c r="Y20" s="144"/>
      <c r="Z20" s="150" t="str">
        <f t="shared" si="1"/>
        <v/>
      </c>
      <c r="AA20" s="154"/>
      <c r="AB20" s="155"/>
      <c r="AC20" s="151" t="str">
        <f t="shared" si="11"/>
        <v/>
      </c>
      <c r="AD20" s="134">
        <f t="shared" si="2"/>
        <v>0</v>
      </c>
      <c r="AE20" s="182">
        <f t="shared" si="3"/>
        <v>0</v>
      </c>
      <c r="AF20" s="162"/>
      <c r="AG20" s="136"/>
      <c r="AH20" s="135">
        <f t="shared" si="4"/>
        <v>0</v>
      </c>
      <c r="AI20" s="163">
        <f t="shared" si="5"/>
        <v>0</v>
      </c>
      <c r="AJ20" s="162"/>
      <c r="AK20" s="136"/>
      <c r="AL20" s="135">
        <f t="shared" si="6"/>
        <v>0</v>
      </c>
      <c r="AM20" s="163">
        <f t="shared" si="12"/>
        <v>0</v>
      </c>
      <c r="AN20" s="271"/>
      <c r="AO20" s="272"/>
      <c r="AP20" s="135">
        <f t="shared" si="13"/>
        <v>0</v>
      </c>
      <c r="AQ20" s="170" t="str">
        <f t="shared" si="14"/>
        <v>0</v>
      </c>
    </row>
    <row r="21" spans="1:43" s="62" customFormat="1" x14ac:dyDescent="0.2">
      <c r="A21" s="183" t="s">
        <v>114</v>
      </c>
      <c r="B21" s="125" t="s">
        <v>102</v>
      </c>
      <c r="C21" s="309">
        <v>2010</v>
      </c>
      <c r="D21" s="309"/>
      <c r="E21" s="118" t="s">
        <v>103</v>
      </c>
      <c r="F21" s="130">
        <v>34.700000000000003</v>
      </c>
      <c r="G21" s="130"/>
      <c r="H21" s="130"/>
      <c r="I21" s="131">
        <f t="shared" si="7"/>
        <v>401.15657636887613</v>
      </c>
      <c r="J21" s="137">
        <v>4</v>
      </c>
      <c r="K21" s="143">
        <v>8</v>
      </c>
      <c r="L21" s="133">
        <v>6.5</v>
      </c>
      <c r="M21" s="134">
        <f t="shared" si="8"/>
        <v>97.5</v>
      </c>
      <c r="N21" s="132">
        <v>9</v>
      </c>
      <c r="O21" s="144">
        <v>7.5</v>
      </c>
      <c r="P21" s="150">
        <f t="shared" si="9"/>
        <v>112.5</v>
      </c>
      <c r="Q21" s="154"/>
      <c r="R21" s="155"/>
      <c r="S21" s="151"/>
      <c r="T21" s="158">
        <f t="shared" si="10"/>
        <v>112.5</v>
      </c>
      <c r="U21" s="143">
        <v>10</v>
      </c>
      <c r="V21" s="133">
        <v>6</v>
      </c>
      <c r="W21" s="134">
        <f t="shared" si="0"/>
        <v>90</v>
      </c>
      <c r="X21" s="132">
        <v>11</v>
      </c>
      <c r="Y21" s="144">
        <v>6</v>
      </c>
      <c r="Z21" s="150">
        <f t="shared" si="1"/>
        <v>90</v>
      </c>
      <c r="AA21" s="154"/>
      <c r="AB21" s="155"/>
      <c r="AC21" s="151" t="str">
        <f t="shared" si="11"/>
        <v/>
      </c>
      <c r="AD21" s="134">
        <f t="shared" si="2"/>
        <v>90</v>
      </c>
      <c r="AE21" s="182">
        <f t="shared" si="3"/>
        <v>202.5</v>
      </c>
      <c r="AF21" s="162">
        <v>4.62</v>
      </c>
      <c r="AG21" s="136">
        <v>4.3</v>
      </c>
      <c r="AH21" s="135">
        <f t="shared" si="4"/>
        <v>4.62</v>
      </c>
      <c r="AI21" s="163">
        <f t="shared" si="5"/>
        <v>60.984000000000009</v>
      </c>
      <c r="AJ21" s="162">
        <v>4.83</v>
      </c>
      <c r="AK21" s="136">
        <v>4.0999999999999996</v>
      </c>
      <c r="AL21" s="135">
        <f t="shared" si="6"/>
        <v>4.83</v>
      </c>
      <c r="AM21" s="163">
        <f t="shared" si="12"/>
        <v>68.900576368876074</v>
      </c>
      <c r="AN21" s="271">
        <v>15.79</v>
      </c>
      <c r="AO21" s="272">
        <v>21.14</v>
      </c>
      <c r="AP21" s="135">
        <f t="shared" si="13"/>
        <v>15.79</v>
      </c>
      <c r="AQ21" s="170">
        <f t="shared" si="14"/>
        <v>68.77200000000002</v>
      </c>
    </row>
    <row r="22" spans="1:43" s="62" customFormat="1" x14ac:dyDescent="0.2">
      <c r="A22" s="183" t="s">
        <v>115</v>
      </c>
      <c r="B22" s="125" t="s">
        <v>29</v>
      </c>
      <c r="C22" s="309">
        <v>2010</v>
      </c>
      <c r="D22" s="309"/>
      <c r="E22" s="118" t="s">
        <v>103</v>
      </c>
      <c r="F22" s="130">
        <v>45.6</v>
      </c>
      <c r="G22" s="130"/>
      <c r="H22" s="130"/>
      <c r="I22" s="131">
        <f t="shared" si="7"/>
        <v>427.51349999999996</v>
      </c>
      <c r="J22" s="137">
        <v>2</v>
      </c>
      <c r="K22" s="143">
        <v>21</v>
      </c>
      <c r="L22" s="133">
        <v>6</v>
      </c>
      <c r="M22" s="134">
        <f t="shared" ref="M22:M38" si="16">IF((L22)&lt;1,"",(L22*15))</f>
        <v>90</v>
      </c>
      <c r="N22" s="132">
        <v>24</v>
      </c>
      <c r="O22" s="144">
        <v>7.5</v>
      </c>
      <c r="P22" s="150">
        <f t="shared" ref="P22:P38" si="17">IF((O22)&lt;1,"",(O22*15))</f>
        <v>112.5</v>
      </c>
      <c r="Q22" s="154"/>
      <c r="R22" s="155"/>
      <c r="S22" s="151"/>
      <c r="T22" s="158">
        <f t="shared" ref="T22:T38" si="18">MAX(M22,P22)</f>
        <v>112.5</v>
      </c>
      <c r="U22" s="143">
        <v>27</v>
      </c>
      <c r="V22" s="133">
        <v>7.5</v>
      </c>
      <c r="W22" s="134">
        <f t="shared" ref="W22" si="19">IF((V22)&lt;1,"",(V22*15))</f>
        <v>112.5</v>
      </c>
      <c r="X22" s="132">
        <v>30</v>
      </c>
      <c r="Y22" s="144">
        <v>8</v>
      </c>
      <c r="Z22" s="150">
        <f t="shared" ref="Z22" si="20">IF((Y22)&lt;1,"",(Y22*15))</f>
        <v>120</v>
      </c>
      <c r="AA22" s="154"/>
      <c r="AB22" s="155"/>
      <c r="AC22" s="151" t="str">
        <f t="shared" ref="AC22" si="21">IF((AB22)&lt;1,"",(AA22*45/F22)+(AB22*10))</f>
        <v/>
      </c>
      <c r="AD22" s="134">
        <f t="shared" ref="AD22" si="22">MAX(W22,Z22)</f>
        <v>120</v>
      </c>
      <c r="AE22" s="182">
        <f t="shared" si="3"/>
        <v>232.5</v>
      </c>
      <c r="AF22" s="162">
        <v>5.05</v>
      </c>
      <c r="AG22" s="136">
        <v>5</v>
      </c>
      <c r="AH22" s="135">
        <f t="shared" ref="AH22" si="23">MAX(AF22:AG22)</f>
        <v>5.05</v>
      </c>
      <c r="AI22" s="163">
        <f t="shared" si="5"/>
        <v>66.66</v>
      </c>
      <c r="AJ22" s="162">
        <v>5.42</v>
      </c>
      <c r="AK22" s="136">
        <v>5.89</v>
      </c>
      <c r="AL22" s="135">
        <f t="shared" si="6"/>
        <v>5.89</v>
      </c>
      <c r="AM22" s="163">
        <f t="shared" si="12"/>
        <v>63.9375</v>
      </c>
      <c r="AN22" s="271">
        <v>17.690000000000001</v>
      </c>
      <c r="AO22" s="272">
        <v>16.12</v>
      </c>
      <c r="AP22" s="135">
        <f t="shared" si="13"/>
        <v>16.12</v>
      </c>
      <c r="AQ22" s="170">
        <f t="shared" si="14"/>
        <v>64.415999999999997</v>
      </c>
    </row>
    <row r="23" spans="1:43" s="62" customFormat="1" x14ac:dyDescent="0.2">
      <c r="A23" s="183" t="s">
        <v>116</v>
      </c>
      <c r="B23" s="125" t="s">
        <v>29</v>
      </c>
      <c r="C23" s="309">
        <v>2010</v>
      </c>
      <c r="D23" s="309"/>
      <c r="E23" s="118" t="s">
        <v>103</v>
      </c>
      <c r="F23" s="130">
        <v>34.799999999999997</v>
      </c>
      <c r="G23" s="130"/>
      <c r="H23" s="130"/>
      <c r="I23" s="131">
        <f t="shared" si="7"/>
        <v>473.28848275862072</v>
      </c>
      <c r="J23" s="137">
        <v>1</v>
      </c>
      <c r="K23" s="143">
        <v>18</v>
      </c>
      <c r="L23" s="133">
        <v>7</v>
      </c>
      <c r="M23" s="134">
        <f t="shared" si="16"/>
        <v>105</v>
      </c>
      <c r="N23" s="132">
        <v>20</v>
      </c>
      <c r="O23" s="144">
        <v>7</v>
      </c>
      <c r="P23" s="150">
        <f t="shared" si="17"/>
        <v>105</v>
      </c>
      <c r="Q23" s="154"/>
      <c r="R23" s="155"/>
      <c r="S23" s="151"/>
      <c r="T23" s="158">
        <f t="shared" si="18"/>
        <v>105</v>
      </c>
      <c r="U23" s="143">
        <v>24</v>
      </c>
      <c r="V23" s="133">
        <v>8</v>
      </c>
      <c r="W23" s="134">
        <f t="shared" ref="W23:W36" si="24">IF((V23)&lt;1,"",(V23*15))</f>
        <v>120</v>
      </c>
      <c r="X23" s="132">
        <v>27</v>
      </c>
      <c r="Y23" s="144">
        <v>8.5</v>
      </c>
      <c r="Z23" s="150">
        <f t="shared" ref="Z23:Z36" si="25">IF((Y23)&lt;1,"",(Y23*15))</f>
        <v>127.5</v>
      </c>
      <c r="AA23" s="154"/>
      <c r="AB23" s="155"/>
      <c r="AC23" s="151" t="str">
        <f t="shared" ref="AC23:AC36" si="26">IF((AB23)&lt;1,"",(AA23*45/F23)+(AB23*10))</f>
        <v/>
      </c>
      <c r="AD23" s="134">
        <f t="shared" ref="AD23:AD36" si="27">MAX(W23,Z23)</f>
        <v>127.5</v>
      </c>
      <c r="AE23" s="182">
        <f t="shared" ref="AE23:AE36" si="28">SUM(T23,AD23)</f>
        <v>232.5</v>
      </c>
      <c r="AF23" s="162">
        <v>5.45</v>
      </c>
      <c r="AG23" s="136">
        <v>5.48</v>
      </c>
      <c r="AH23" s="135">
        <f t="shared" ref="AH23:AH36" si="29">MAX(AF23:AG23)</f>
        <v>5.48</v>
      </c>
      <c r="AI23" s="163">
        <f t="shared" ref="AI23:AI36" si="30">(AH23*20)*0.66</f>
        <v>72.336000000000013</v>
      </c>
      <c r="AJ23" s="162">
        <v>4.9000000000000004</v>
      </c>
      <c r="AK23" s="136">
        <v>5.82</v>
      </c>
      <c r="AL23" s="135">
        <f t="shared" ref="AL23:AL36" si="31">MAX(AJ23:AK23)</f>
        <v>5.82</v>
      </c>
      <c r="AM23" s="163">
        <f t="shared" ref="AM23:AM36" si="32">IF((AL23)=0,"0",(AL23*750/F23))*0.66</f>
        <v>82.784482758620697</v>
      </c>
      <c r="AN23" s="271">
        <v>14.56</v>
      </c>
      <c r="AO23" s="272">
        <v>14.51</v>
      </c>
      <c r="AP23" s="135">
        <f t="shared" ref="AP23:AP36" si="33">MIN(AN23:AO23)</f>
        <v>14.51</v>
      </c>
      <c r="AQ23" s="170">
        <f t="shared" ref="AQ23:AQ36" si="34">IF((AP23)=0,"0",((16-AP23)*20+100)*0.66)</f>
        <v>85.668000000000006</v>
      </c>
    </row>
    <row r="24" spans="1:43" s="62" customFormat="1" x14ac:dyDescent="0.2">
      <c r="A24" s="183" t="s">
        <v>117</v>
      </c>
      <c r="B24" s="125" t="s">
        <v>60</v>
      </c>
      <c r="C24" s="309">
        <v>2010</v>
      </c>
      <c r="D24" s="309"/>
      <c r="E24" s="118" t="s">
        <v>103</v>
      </c>
      <c r="F24" s="130">
        <v>42.4</v>
      </c>
      <c r="G24" s="130"/>
      <c r="H24" s="130"/>
      <c r="I24" s="131">
        <f t="shared" si="7"/>
        <v>365.23239622641512</v>
      </c>
      <c r="J24" s="137">
        <v>6</v>
      </c>
      <c r="K24" s="143">
        <v>8</v>
      </c>
      <c r="L24" s="133">
        <v>6</v>
      </c>
      <c r="M24" s="134">
        <f t="shared" si="16"/>
        <v>90</v>
      </c>
      <c r="N24" s="132">
        <v>10</v>
      </c>
      <c r="O24" s="144">
        <v>5.5</v>
      </c>
      <c r="P24" s="150">
        <f t="shared" si="17"/>
        <v>82.5</v>
      </c>
      <c r="Q24" s="154"/>
      <c r="R24" s="155"/>
      <c r="S24" s="151"/>
      <c r="T24" s="158">
        <f t="shared" si="18"/>
        <v>90</v>
      </c>
      <c r="U24" s="143">
        <v>10</v>
      </c>
      <c r="V24" s="133">
        <v>6.5</v>
      </c>
      <c r="W24" s="134">
        <f t="shared" si="24"/>
        <v>97.5</v>
      </c>
      <c r="X24" s="132">
        <v>12</v>
      </c>
      <c r="Y24" s="144">
        <v>6.5</v>
      </c>
      <c r="Z24" s="150">
        <f t="shared" si="25"/>
        <v>97.5</v>
      </c>
      <c r="AA24" s="154"/>
      <c r="AB24" s="155"/>
      <c r="AC24" s="151" t="str">
        <f t="shared" si="26"/>
        <v/>
      </c>
      <c r="AD24" s="134">
        <f t="shared" si="27"/>
        <v>97.5</v>
      </c>
      <c r="AE24" s="182">
        <f t="shared" si="28"/>
        <v>187.5</v>
      </c>
      <c r="AF24" s="162">
        <v>4.0999999999999996</v>
      </c>
      <c r="AG24" s="136">
        <v>4.16</v>
      </c>
      <c r="AH24" s="135">
        <f t="shared" si="29"/>
        <v>4.16</v>
      </c>
      <c r="AI24" s="163">
        <f t="shared" si="30"/>
        <v>54.912000000000006</v>
      </c>
      <c r="AJ24" s="162">
        <v>4.38</v>
      </c>
      <c r="AK24" s="136">
        <v>4.46</v>
      </c>
      <c r="AL24" s="135">
        <f t="shared" si="31"/>
        <v>4.46</v>
      </c>
      <c r="AM24" s="163">
        <f t="shared" si="32"/>
        <v>52.068396226415103</v>
      </c>
      <c r="AN24" s="271">
        <v>15.84</v>
      </c>
      <c r="AO24" s="272">
        <v>15.64</v>
      </c>
      <c r="AP24" s="135">
        <f t="shared" si="33"/>
        <v>15.64</v>
      </c>
      <c r="AQ24" s="170">
        <f t="shared" si="34"/>
        <v>70.751999999999995</v>
      </c>
    </row>
    <row r="25" spans="1:43" s="62" customFormat="1" x14ac:dyDescent="0.2">
      <c r="A25" s="183" t="s">
        <v>118</v>
      </c>
      <c r="B25" s="125" t="s">
        <v>60</v>
      </c>
      <c r="C25" s="309">
        <v>2010</v>
      </c>
      <c r="D25" s="309"/>
      <c r="E25" s="118" t="s">
        <v>103</v>
      </c>
      <c r="F25" s="130">
        <v>25.5</v>
      </c>
      <c r="G25" s="130"/>
      <c r="H25" s="130"/>
      <c r="I25" s="131">
        <f t="shared" si="7"/>
        <v>417.71435294117646</v>
      </c>
      <c r="J25" s="137">
        <v>3</v>
      </c>
      <c r="K25" s="143">
        <v>10</v>
      </c>
      <c r="L25" s="133">
        <v>6.5</v>
      </c>
      <c r="M25" s="134">
        <f t="shared" si="16"/>
        <v>97.5</v>
      </c>
      <c r="N25" s="132">
        <v>12</v>
      </c>
      <c r="O25" s="144">
        <v>6</v>
      </c>
      <c r="P25" s="150">
        <f t="shared" si="17"/>
        <v>90</v>
      </c>
      <c r="Q25" s="154"/>
      <c r="R25" s="155"/>
      <c r="S25" s="151"/>
      <c r="T25" s="158">
        <f t="shared" si="18"/>
        <v>97.5</v>
      </c>
      <c r="U25" s="143">
        <v>13</v>
      </c>
      <c r="V25" s="133">
        <v>6.5</v>
      </c>
      <c r="W25" s="134">
        <f t="shared" si="24"/>
        <v>97.5</v>
      </c>
      <c r="X25" s="132">
        <v>14</v>
      </c>
      <c r="Y25" s="144">
        <v>7</v>
      </c>
      <c r="Z25" s="150">
        <f t="shared" si="25"/>
        <v>105</v>
      </c>
      <c r="AA25" s="154"/>
      <c r="AB25" s="155"/>
      <c r="AC25" s="151" t="str">
        <f t="shared" si="26"/>
        <v/>
      </c>
      <c r="AD25" s="134">
        <f t="shared" si="27"/>
        <v>105</v>
      </c>
      <c r="AE25" s="182">
        <f t="shared" si="28"/>
        <v>202.5</v>
      </c>
      <c r="AF25" s="162">
        <v>3.58</v>
      </c>
      <c r="AG25" s="136">
        <v>4.72</v>
      </c>
      <c r="AH25" s="135">
        <f t="shared" si="29"/>
        <v>4.72</v>
      </c>
      <c r="AI25" s="163">
        <f t="shared" si="30"/>
        <v>62.303999999999995</v>
      </c>
      <c r="AJ25" s="162">
        <v>3.5</v>
      </c>
      <c r="AK25" s="136">
        <v>3.6</v>
      </c>
      <c r="AL25" s="135">
        <f t="shared" si="31"/>
        <v>3.6</v>
      </c>
      <c r="AM25" s="163">
        <f t="shared" si="32"/>
        <v>69.882352941176464</v>
      </c>
      <c r="AN25" s="271">
        <v>14.81</v>
      </c>
      <c r="AO25" s="272">
        <v>14.71</v>
      </c>
      <c r="AP25" s="135">
        <f t="shared" si="33"/>
        <v>14.71</v>
      </c>
      <c r="AQ25" s="170">
        <f t="shared" si="34"/>
        <v>83.027999999999992</v>
      </c>
    </row>
    <row r="26" spans="1:43" s="62" customFormat="1" x14ac:dyDescent="0.2">
      <c r="A26" s="183" t="s">
        <v>119</v>
      </c>
      <c r="B26" s="125" t="s">
        <v>60</v>
      </c>
      <c r="C26" s="309">
        <v>2010</v>
      </c>
      <c r="D26" s="309"/>
      <c r="E26" s="118" t="s">
        <v>103</v>
      </c>
      <c r="F26" s="130">
        <v>45.7</v>
      </c>
      <c r="G26" s="130"/>
      <c r="H26" s="130"/>
      <c r="I26" s="131">
        <f t="shared" si="7"/>
        <v>374.22866520787744</v>
      </c>
      <c r="J26" s="137">
        <v>5</v>
      </c>
      <c r="K26" s="143">
        <v>10</v>
      </c>
      <c r="L26" s="133">
        <v>5</v>
      </c>
      <c r="M26" s="134">
        <f t="shared" si="16"/>
        <v>75</v>
      </c>
      <c r="N26" s="132">
        <v>11</v>
      </c>
      <c r="O26" s="144">
        <v>5.5</v>
      </c>
      <c r="P26" s="150">
        <f t="shared" si="17"/>
        <v>82.5</v>
      </c>
      <c r="Q26" s="154"/>
      <c r="R26" s="155"/>
      <c r="S26" s="151"/>
      <c r="T26" s="158">
        <f t="shared" si="18"/>
        <v>82.5</v>
      </c>
      <c r="U26" s="143">
        <v>12</v>
      </c>
      <c r="V26" s="133">
        <v>5.5</v>
      </c>
      <c r="W26" s="134">
        <f t="shared" si="24"/>
        <v>82.5</v>
      </c>
      <c r="X26" s="132">
        <v>14</v>
      </c>
      <c r="Y26" s="144">
        <v>5.5</v>
      </c>
      <c r="Z26" s="150">
        <f t="shared" si="25"/>
        <v>82.5</v>
      </c>
      <c r="AA26" s="154"/>
      <c r="AB26" s="155"/>
      <c r="AC26" s="151" t="str">
        <f t="shared" si="26"/>
        <v/>
      </c>
      <c r="AD26" s="134">
        <f t="shared" si="27"/>
        <v>82.5</v>
      </c>
      <c r="AE26" s="182">
        <f t="shared" si="28"/>
        <v>165</v>
      </c>
      <c r="AF26" s="162">
        <v>4.5199999999999996</v>
      </c>
      <c r="AG26" s="136">
        <v>4.6399999999999997</v>
      </c>
      <c r="AH26" s="135">
        <f t="shared" si="29"/>
        <v>4.6399999999999997</v>
      </c>
      <c r="AI26" s="163">
        <f t="shared" si="30"/>
        <v>61.247999999999998</v>
      </c>
      <c r="AJ26" s="162">
        <v>7.13</v>
      </c>
      <c r="AK26" s="136">
        <v>6.08</v>
      </c>
      <c r="AL26" s="135">
        <f t="shared" si="31"/>
        <v>7.13</v>
      </c>
      <c r="AM26" s="163">
        <f t="shared" si="32"/>
        <v>77.228665207877455</v>
      </c>
      <c r="AN26" s="271">
        <v>15.79</v>
      </c>
      <c r="AO26" s="272">
        <v>15.64</v>
      </c>
      <c r="AP26" s="135">
        <f t="shared" si="33"/>
        <v>15.64</v>
      </c>
      <c r="AQ26" s="170">
        <f t="shared" si="34"/>
        <v>70.751999999999995</v>
      </c>
    </row>
    <row r="27" spans="1:43" s="62" customFormat="1" x14ac:dyDescent="0.2">
      <c r="A27" s="183"/>
      <c r="B27" s="125"/>
      <c r="C27" s="309"/>
      <c r="D27" s="309"/>
      <c r="E27" s="118"/>
      <c r="F27" s="130"/>
      <c r="G27" s="130"/>
      <c r="H27" s="130"/>
      <c r="I27" s="131">
        <f t="shared" si="7"/>
        <v>0</v>
      </c>
      <c r="J27" s="137"/>
      <c r="K27" s="143"/>
      <c r="L27" s="133"/>
      <c r="M27" s="134" t="str">
        <f t="shared" si="16"/>
        <v/>
      </c>
      <c r="N27" s="132"/>
      <c r="O27" s="144"/>
      <c r="P27" s="150" t="str">
        <f t="shared" si="17"/>
        <v/>
      </c>
      <c r="Q27" s="154"/>
      <c r="R27" s="155"/>
      <c r="S27" s="151"/>
      <c r="T27" s="158">
        <f t="shared" si="18"/>
        <v>0</v>
      </c>
      <c r="U27" s="143"/>
      <c r="V27" s="133"/>
      <c r="W27" s="134" t="str">
        <f t="shared" si="24"/>
        <v/>
      </c>
      <c r="X27" s="132"/>
      <c r="Y27" s="144"/>
      <c r="Z27" s="150" t="str">
        <f t="shared" si="25"/>
        <v/>
      </c>
      <c r="AA27" s="154"/>
      <c r="AB27" s="155"/>
      <c r="AC27" s="151" t="str">
        <f t="shared" si="26"/>
        <v/>
      </c>
      <c r="AD27" s="134">
        <f t="shared" si="27"/>
        <v>0</v>
      </c>
      <c r="AE27" s="182">
        <f t="shared" si="28"/>
        <v>0</v>
      </c>
      <c r="AF27" s="162"/>
      <c r="AG27" s="136"/>
      <c r="AH27" s="135">
        <f t="shared" si="29"/>
        <v>0</v>
      </c>
      <c r="AI27" s="163">
        <f t="shared" si="30"/>
        <v>0</v>
      </c>
      <c r="AJ27" s="162"/>
      <c r="AK27" s="136"/>
      <c r="AL27" s="135">
        <f t="shared" si="31"/>
        <v>0</v>
      </c>
      <c r="AM27" s="163">
        <f t="shared" si="32"/>
        <v>0</v>
      </c>
      <c r="AN27" s="271"/>
      <c r="AO27" s="272"/>
      <c r="AP27" s="135">
        <f t="shared" si="33"/>
        <v>0</v>
      </c>
      <c r="AQ27" s="170" t="str">
        <f t="shared" si="34"/>
        <v>0</v>
      </c>
    </row>
    <row r="28" spans="1:43" s="62" customFormat="1" hidden="1" outlineLevel="1" x14ac:dyDescent="0.2">
      <c r="A28" s="183"/>
      <c r="B28" s="125"/>
      <c r="C28" s="309"/>
      <c r="D28" s="309"/>
      <c r="E28" s="118"/>
      <c r="F28" s="130"/>
      <c r="G28" s="130"/>
      <c r="H28" s="130"/>
      <c r="I28" s="131">
        <f t="shared" si="7"/>
        <v>0</v>
      </c>
      <c r="J28" s="137"/>
      <c r="K28" s="143"/>
      <c r="L28" s="133"/>
      <c r="M28" s="134" t="str">
        <f t="shared" si="16"/>
        <v/>
      </c>
      <c r="N28" s="132"/>
      <c r="O28" s="144"/>
      <c r="P28" s="150" t="str">
        <f t="shared" si="17"/>
        <v/>
      </c>
      <c r="Q28" s="154"/>
      <c r="R28" s="155"/>
      <c r="S28" s="151"/>
      <c r="T28" s="158">
        <f t="shared" si="18"/>
        <v>0</v>
      </c>
      <c r="U28" s="143"/>
      <c r="V28" s="133"/>
      <c r="W28" s="134" t="str">
        <f t="shared" si="24"/>
        <v/>
      </c>
      <c r="X28" s="132"/>
      <c r="Y28" s="144"/>
      <c r="Z28" s="150" t="str">
        <f t="shared" si="25"/>
        <v/>
      </c>
      <c r="AA28" s="154"/>
      <c r="AB28" s="155"/>
      <c r="AC28" s="151" t="str">
        <f t="shared" si="26"/>
        <v/>
      </c>
      <c r="AD28" s="134">
        <f t="shared" si="27"/>
        <v>0</v>
      </c>
      <c r="AE28" s="182">
        <f t="shared" si="28"/>
        <v>0</v>
      </c>
      <c r="AF28" s="162"/>
      <c r="AG28" s="136"/>
      <c r="AH28" s="135">
        <f t="shared" si="29"/>
        <v>0</v>
      </c>
      <c r="AI28" s="163">
        <f t="shared" si="30"/>
        <v>0</v>
      </c>
      <c r="AJ28" s="162"/>
      <c r="AK28" s="136"/>
      <c r="AL28" s="135">
        <f t="shared" si="31"/>
        <v>0</v>
      </c>
      <c r="AM28" s="163">
        <f t="shared" si="32"/>
        <v>0</v>
      </c>
      <c r="AN28" s="271"/>
      <c r="AO28" s="272"/>
      <c r="AP28" s="135">
        <f t="shared" si="33"/>
        <v>0</v>
      </c>
      <c r="AQ28" s="170" t="str">
        <f t="shared" si="34"/>
        <v>0</v>
      </c>
    </row>
    <row r="29" spans="1:43" s="62" customFormat="1" hidden="1" outlineLevel="1" x14ac:dyDescent="0.2">
      <c r="A29" s="183"/>
      <c r="B29" s="125"/>
      <c r="C29" s="309"/>
      <c r="D29" s="309"/>
      <c r="E29" s="118"/>
      <c r="F29" s="130"/>
      <c r="G29" s="130"/>
      <c r="H29" s="130"/>
      <c r="I29" s="131">
        <f t="shared" si="7"/>
        <v>0</v>
      </c>
      <c r="J29" s="137"/>
      <c r="K29" s="143"/>
      <c r="L29" s="133"/>
      <c r="M29" s="134" t="str">
        <f t="shared" si="16"/>
        <v/>
      </c>
      <c r="N29" s="132"/>
      <c r="O29" s="144"/>
      <c r="P29" s="150" t="str">
        <f t="shared" si="17"/>
        <v/>
      </c>
      <c r="Q29" s="154"/>
      <c r="R29" s="155"/>
      <c r="S29" s="151"/>
      <c r="T29" s="158">
        <f t="shared" si="18"/>
        <v>0</v>
      </c>
      <c r="U29" s="143"/>
      <c r="V29" s="133"/>
      <c r="W29" s="134" t="str">
        <f t="shared" si="24"/>
        <v/>
      </c>
      <c r="X29" s="132"/>
      <c r="Y29" s="144"/>
      <c r="Z29" s="150" t="str">
        <f t="shared" si="25"/>
        <v/>
      </c>
      <c r="AA29" s="154"/>
      <c r="AB29" s="155"/>
      <c r="AC29" s="151" t="str">
        <f t="shared" si="26"/>
        <v/>
      </c>
      <c r="AD29" s="134">
        <f t="shared" si="27"/>
        <v>0</v>
      </c>
      <c r="AE29" s="182">
        <f t="shared" si="28"/>
        <v>0</v>
      </c>
      <c r="AF29" s="162"/>
      <c r="AG29" s="136"/>
      <c r="AH29" s="135">
        <f t="shared" si="29"/>
        <v>0</v>
      </c>
      <c r="AI29" s="163">
        <f t="shared" si="30"/>
        <v>0</v>
      </c>
      <c r="AJ29" s="162"/>
      <c r="AK29" s="136"/>
      <c r="AL29" s="135">
        <f t="shared" si="31"/>
        <v>0</v>
      </c>
      <c r="AM29" s="163">
        <f t="shared" si="32"/>
        <v>0</v>
      </c>
      <c r="AN29" s="271"/>
      <c r="AO29" s="272"/>
      <c r="AP29" s="135">
        <f t="shared" si="33"/>
        <v>0</v>
      </c>
      <c r="AQ29" s="170" t="str">
        <f t="shared" si="34"/>
        <v>0</v>
      </c>
    </row>
    <row r="30" spans="1:43" s="62" customFormat="1" hidden="1" outlineLevel="1" x14ac:dyDescent="0.2">
      <c r="A30" s="183"/>
      <c r="B30" s="125"/>
      <c r="C30" s="309"/>
      <c r="D30" s="309"/>
      <c r="E30" s="118"/>
      <c r="F30" s="130"/>
      <c r="G30" s="130"/>
      <c r="H30" s="130"/>
      <c r="I30" s="131">
        <f t="shared" si="7"/>
        <v>0</v>
      </c>
      <c r="J30" s="137"/>
      <c r="K30" s="143"/>
      <c r="L30" s="133"/>
      <c r="M30" s="134" t="str">
        <f t="shared" si="16"/>
        <v/>
      </c>
      <c r="N30" s="132"/>
      <c r="O30" s="144"/>
      <c r="P30" s="150" t="str">
        <f t="shared" si="17"/>
        <v/>
      </c>
      <c r="Q30" s="154"/>
      <c r="R30" s="155"/>
      <c r="S30" s="151"/>
      <c r="T30" s="158">
        <f t="shared" si="18"/>
        <v>0</v>
      </c>
      <c r="U30" s="143"/>
      <c r="V30" s="133"/>
      <c r="W30" s="134" t="str">
        <f t="shared" si="24"/>
        <v/>
      </c>
      <c r="X30" s="132"/>
      <c r="Y30" s="144"/>
      <c r="Z30" s="150" t="str">
        <f t="shared" si="25"/>
        <v/>
      </c>
      <c r="AA30" s="154"/>
      <c r="AB30" s="155"/>
      <c r="AC30" s="151" t="str">
        <f t="shared" si="26"/>
        <v/>
      </c>
      <c r="AD30" s="134">
        <f t="shared" si="27"/>
        <v>0</v>
      </c>
      <c r="AE30" s="182">
        <f t="shared" si="28"/>
        <v>0</v>
      </c>
      <c r="AF30" s="162"/>
      <c r="AG30" s="136"/>
      <c r="AH30" s="135">
        <f t="shared" si="29"/>
        <v>0</v>
      </c>
      <c r="AI30" s="163">
        <f t="shared" si="30"/>
        <v>0</v>
      </c>
      <c r="AJ30" s="162"/>
      <c r="AK30" s="136"/>
      <c r="AL30" s="135">
        <f t="shared" si="31"/>
        <v>0</v>
      </c>
      <c r="AM30" s="163">
        <f t="shared" si="32"/>
        <v>0</v>
      </c>
      <c r="AN30" s="271"/>
      <c r="AO30" s="272"/>
      <c r="AP30" s="135">
        <f t="shared" si="33"/>
        <v>0</v>
      </c>
      <c r="AQ30" s="170" t="str">
        <f t="shared" si="34"/>
        <v>0</v>
      </c>
    </row>
    <row r="31" spans="1:43" s="62" customFormat="1" hidden="1" outlineLevel="1" x14ac:dyDescent="0.2">
      <c r="A31" s="183"/>
      <c r="B31" s="125"/>
      <c r="C31" s="309"/>
      <c r="D31" s="309"/>
      <c r="E31" s="118"/>
      <c r="F31" s="130"/>
      <c r="G31" s="130"/>
      <c r="H31" s="130"/>
      <c r="I31" s="131">
        <f t="shared" si="7"/>
        <v>0</v>
      </c>
      <c r="J31" s="137"/>
      <c r="K31" s="143"/>
      <c r="L31" s="133"/>
      <c r="M31" s="134" t="str">
        <f t="shared" si="16"/>
        <v/>
      </c>
      <c r="N31" s="132"/>
      <c r="O31" s="144"/>
      <c r="P31" s="150" t="str">
        <f t="shared" si="17"/>
        <v/>
      </c>
      <c r="Q31" s="154"/>
      <c r="R31" s="155"/>
      <c r="S31" s="151"/>
      <c r="T31" s="158">
        <f t="shared" si="18"/>
        <v>0</v>
      </c>
      <c r="U31" s="143"/>
      <c r="V31" s="133"/>
      <c r="W31" s="134" t="str">
        <f t="shared" si="24"/>
        <v/>
      </c>
      <c r="X31" s="132"/>
      <c r="Y31" s="144"/>
      <c r="Z31" s="150" t="str">
        <f t="shared" si="25"/>
        <v/>
      </c>
      <c r="AA31" s="154"/>
      <c r="AB31" s="155"/>
      <c r="AC31" s="151" t="str">
        <f t="shared" si="26"/>
        <v/>
      </c>
      <c r="AD31" s="134">
        <f t="shared" si="27"/>
        <v>0</v>
      </c>
      <c r="AE31" s="182">
        <f t="shared" si="28"/>
        <v>0</v>
      </c>
      <c r="AF31" s="162"/>
      <c r="AG31" s="136"/>
      <c r="AH31" s="135">
        <f t="shared" si="29"/>
        <v>0</v>
      </c>
      <c r="AI31" s="163">
        <f t="shared" si="30"/>
        <v>0</v>
      </c>
      <c r="AJ31" s="162"/>
      <c r="AK31" s="136"/>
      <c r="AL31" s="135">
        <f t="shared" si="31"/>
        <v>0</v>
      </c>
      <c r="AM31" s="163">
        <f t="shared" si="32"/>
        <v>0</v>
      </c>
      <c r="AN31" s="271"/>
      <c r="AO31" s="272"/>
      <c r="AP31" s="135">
        <f t="shared" si="33"/>
        <v>0</v>
      </c>
      <c r="AQ31" s="170" t="str">
        <f t="shared" si="34"/>
        <v>0</v>
      </c>
    </row>
    <row r="32" spans="1:43" s="62" customFormat="1" hidden="1" outlineLevel="1" x14ac:dyDescent="0.2">
      <c r="A32" s="183"/>
      <c r="B32" s="125"/>
      <c r="C32" s="309"/>
      <c r="D32" s="309"/>
      <c r="E32" s="118"/>
      <c r="F32" s="130"/>
      <c r="G32" s="130"/>
      <c r="H32" s="130"/>
      <c r="I32" s="131">
        <f t="shared" si="7"/>
        <v>0</v>
      </c>
      <c r="J32" s="137"/>
      <c r="K32" s="143"/>
      <c r="L32" s="133"/>
      <c r="M32" s="134" t="str">
        <f t="shared" si="16"/>
        <v/>
      </c>
      <c r="N32" s="132"/>
      <c r="O32" s="144"/>
      <c r="P32" s="150" t="str">
        <f t="shared" si="17"/>
        <v/>
      </c>
      <c r="Q32" s="154"/>
      <c r="R32" s="155"/>
      <c r="S32" s="151"/>
      <c r="T32" s="158">
        <f t="shared" si="18"/>
        <v>0</v>
      </c>
      <c r="U32" s="143"/>
      <c r="V32" s="133"/>
      <c r="W32" s="134" t="str">
        <f t="shared" si="24"/>
        <v/>
      </c>
      <c r="X32" s="132"/>
      <c r="Y32" s="144"/>
      <c r="Z32" s="150" t="str">
        <f t="shared" si="25"/>
        <v/>
      </c>
      <c r="AA32" s="154"/>
      <c r="AB32" s="155"/>
      <c r="AC32" s="151" t="str">
        <f t="shared" si="26"/>
        <v/>
      </c>
      <c r="AD32" s="134">
        <f t="shared" si="27"/>
        <v>0</v>
      </c>
      <c r="AE32" s="182">
        <f t="shared" si="28"/>
        <v>0</v>
      </c>
      <c r="AF32" s="162"/>
      <c r="AG32" s="136"/>
      <c r="AH32" s="135">
        <f t="shared" si="29"/>
        <v>0</v>
      </c>
      <c r="AI32" s="163">
        <f t="shared" si="30"/>
        <v>0</v>
      </c>
      <c r="AJ32" s="162"/>
      <c r="AK32" s="136"/>
      <c r="AL32" s="135">
        <f t="shared" si="31"/>
        <v>0</v>
      </c>
      <c r="AM32" s="163">
        <f t="shared" si="32"/>
        <v>0</v>
      </c>
      <c r="AN32" s="271"/>
      <c r="AO32" s="272"/>
      <c r="AP32" s="135">
        <f t="shared" si="33"/>
        <v>0</v>
      </c>
      <c r="AQ32" s="170" t="str">
        <f t="shared" si="34"/>
        <v>0</v>
      </c>
    </row>
    <row r="33" spans="1:43" s="62" customFormat="1" hidden="1" outlineLevel="1" x14ac:dyDescent="0.2">
      <c r="A33" s="183"/>
      <c r="B33" s="125"/>
      <c r="C33" s="309"/>
      <c r="D33" s="309"/>
      <c r="E33" s="118"/>
      <c r="F33" s="130"/>
      <c r="G33" s="130"/>
      <c r="H33" s="130"/>
      <c r="I33" s="131">
        <f t="shared" si="7"/>
        <v>0</v>
      </c>
      <c r="J33" s="137"/>
      <c r="K33" s="143"/>
      <c r="L33" s="133"/>
      <c r="M33" s="134" t="str">
        <f t="shared" si="16"/>
        <v/>
      </c>
      <c r="N33" s="132"/>
      <c r="O33" s="144"/>
      <c r="P33" s="150" t="str">
        <f t="shared" si="17"/>
        <v/>
      </c>
      <c r="Q33" s="154"/>
      <c r="R33" s="155"/>
      <c r="S33" s="151"/>
      <c r="T33" s="158">
        <f t="shared" si="18"/>
        <v>0</v>
      </c>
      <c r="U33" s="143"/>
      <c r="V33" s="133"/>
      <c r="W33" s="134" t="str">
        <f t="shared" si="24"/>
        <v/>
      </c>
      <c r="X33" s="132"/>
      <c r="Y33" s="144"/>
      <c r="Z33" s="150" t="str">
        <f t="shared" si="25"/>
        <v/>
      </c>
      <c r="AA33" s="154"/>
      <c r="AB33" s="155"/>
      <c r="AC33" s="151" t="str">
        <f t="shared" si="26"/>
        <v/>
      </c>
      <c r="AD33" s="134">
        <f t="shared" si="27"/>
        <v>0</v>
      </c>
      <c r="AE33" s="182">
        <f t="shared" si="28"/>
        <v>0</v>
      </c>
      <c r="AF33" s="162"/>
      <c r="AG33" s="136"/>
      <c r="AH33" s="135">
        <f t="shared" si="29"/>
        <v>0</v>
      </c>
      <c r="AI33" s="163">
        <f t="shared" si="30"/>
        <v>0</v>
      </c>
      <c r="AJ33" s="162"/>
      <c r="AK33" s="136"/>
      <c r="AL33" s="135">
        <f t="shared" si="31"/>
        <v>0</v>
      </c>
      <c r="AM33" s="163">
        <f t="shared" si="32"/>
        <v>0</v>
      </c>
      <c r="AN33" s="271"/>
      <c r="AO33" s="272"/>
      <c r="AP33" s="135">
        <f t="shared" si="33"/>
        <v>0</v>
      </c>
      <c r="AQ33" s="170" t="str">
        <f t="shared" si="34"/>
        <v>0</v>
      </c>
    </row>
    <row r="34" spans="1:43" s="62" customFormat="1" hidden="1" outlineLevel="1" x14ac:dyDescent="0.2">
      <c r="A34" s="183"/>
      <c r="B34" s="125"/>
      <c r="C34" s="309"/>
      <c r="D34" s="309"/>
      <c r="E34" s="118"/>
      <c r="F34" s="130"/>
      <c r="G34" s="130"/>
      <c r="H34" s="130"/>
      <c r="I34" s="131">
        <f t="shared" si="7"/>
        <v>0</v>
      </c>
      <c r="J34" s="137"/>
      <c r="K34" s="143"/>
      <c r="L34" s="133"/>
      <c r="M34" s="134" t="str">
        <f t="shared" si="16"/>
        <v/>
      </c>
      <c r="N34" s="132"/>
      <c r="O34" s="144"/>
      <c r="P34" s="150" t="str">
        <f t="shared" si="17"/>
        <v/>
      </c>
      <c r="Q34" s="154"/>
      <c r="R34" s="155"/>
      <c r="S34" s="151"/>
      <c r="T34" s="158">
        <f t="shared" si="18"/>
        <v>0</v>
      </c>
      <c r="U34" s="143"/>
      <c r="V34" s="133"/>
      <c r="W34" s="134" t="str">
        <f t="shared" si="24"/>
        <v/>
      </c>
      <c r="X34" s="132"/>
      <c r="Y34" s="144"/>
      <c r="Z34" s="150" t="str">
        <f t="shared" si="25"/>
        <v/>
      </c>
      <c r="AA34" s="154"/>
      <c r="AB34" s="155"/>
      <c r="AC34" s="151" t="str">
        <f t="shared" si="26"/>
        <v/>
      </c>
      <c r="AD34" s="134">
        <f t="shared" si="27"/>
        <v>0</v>
      </c>
      <c r="AE34" s="182">
        <f t="shared" si="28"/>
        <v>0</v>
      </c>
      <c r="AF34" s="162"/>
      <c r="AG34" s="136"/>
      <c r="AH34" s="135">
        <f t="shared" si="29"/>
        <v>0</v>
      </c>
      <c r="AI34" s="163">
        <f t="shared" si="30"/>
        <v>0</v>
      </c>
      <c r="AJ34" s="162"/>
      <c r="AK34" s="136"/>
      <c r="AL34" s="135">
        <f t="shared" si="31"/>
        <v>0</v>
      </c>
      <c r="AM34" s="163">
        <f t="shared" si="32"/>
        <v>0</v>
      </c>
      <c r="AN34" s="271"/>
      <c r="AO34" s="272"/>
      <c r="AP34" s="135">
        <f t="shared" si="33"/>
        <v>0</v>
      </c>
      <c r="AQ34" s="170" t="str">
        <f t="shared" si="34"/>
        <v>0</v>
      </c>
    </row>
    <row r="35" spans="1:43" s="62" customFormat="1" hidden="1" outlineLevel="1" x14ac:dyDescent="0.2">
      <c r="A35" s="183"/>
      <c r="B35" s="125"/>
      <c r="C35" s="309"/>
      <c r="D35" s="309"/>
      <c r="E35" s="118"/>
      <c r="F35" s="130"/>
      <c r="G35" s="130"/>
      <c r="H35" s="130"/>
      <c r="I35" s="131">
        <f t="shared" si="7"/>
        <v>0</v>
      </c>
      <c r="J35" s="137"/>
      <c r="K35" s="143"/>
      <c r="L35" s="133"/>
      <c r="M35" s="134" t="str">
        <f t="shared" si="16"/>
        <v/>
      </c>
      <c r="N35" s="132"/>
      <c r="O35" s="144"/>
      <c r="P35" s="150" t="str">
        <f t="shared" si="17"/>
        <v/>
      </c>
      <c r="Q35" s="154"/>
      <c r="R35" s="155"/>
      <c r="S35" s="151"/>
      <c r="T35" s="158">
        <f t="shared" si="18"/>
        <v>0</v>
      </c>
      <c r="U35" s="143"/>
      <c r="V35" s="133"/>
      <c r="W35" s="134" t="str">
        <f t="shared" si="24"/>
        <v/>
      </c>
      <c r="X35" s="132"/>
      <c r="Y35" s="144"/>
      <c r="Z35" s="150" t="str">
        <f t="shared" si="25"/>
        <v/>
      </c>
      <c r="AA35" s="154"/>
      <c r="AB35" s="155"/>
      <c r="AC35" s="151" t="str">
        <f t="shared" si="26"/>
        <v/>
      </c>
      <c r="AD35" s="134">
        <f t="shared" si="27"/>
        <v>0</v>
      </c>
      <c r="AE35" s="182">
        <f t="shared" si="28"/>
        <v>0</v>
      </c>
      <c r="AF35" s="162"/>
      <c r="AG35" s="136"/>
      <c r="AH35" s="135">
        <f t="shared" si="29"/>
        <v>0</v>
      </c>
      <c r="AI35" s="163">
        <f t="shared" si="30"/>
        <v>0</v>
      </c>
      <c r="AJ35" s="162"/>
      <c r="AK35" s="136"/>
      <c r="AL35" s="135">
        <f t="shared" si="31"/>
        <v>0</v>
      </c>
      <c r="AM35" s="163">
        <f t="shared" si="32"/>
        <v>0</v>
      </c>
      <c r="AN35" s="271"/>
      <c r="AO35" s="272"/>
      <c r="AP35" s="135">
        <f t="shared" si="33"/>
        <v>0</v>
      </c>
      <c r="AQ35" s="170" t="str">
        <f t="shared" si="34"/>
        <v>0</v>
      </c>
    </row>
    <row r="36" spans="1:43" s="62" customFormat="1" hidden="1" outlineLevel="1" x14ac:dyDescent="0.2">
      <c r="A36" s="183"/>
      <c r="B36" s="125"/>
      <c r="C36" s="309"/>
      <c r="D36" s="309"/>
      <c r="E36" s="118"/>
      <c r="F36" s="130"/>
      <c r="G36" s="130"/>
      <c r="H36" s="130"/>
      <c r="I36" s="131">
        <f t="shared" si="7"/>
        <v>0</v>
      </c>
      <c r="J36" s="137"/>
      <c r="K36" s="143"/>
      <c r="L36" s="133"/>
      <c r="M36" s="134" t="str">
        <f t="shared" si="16"/>
        <v/>
      </c>
      <c r="N36" s="132"/>
      <c r="O36" s="144"/>
      <c r="P36" s="150" t="str">
        <f t="shared" si="17"/>
        <v/>
      </c>
      <c r="Q36" s="154"/>
      <c r="R36" s="155"/>
      <c r="S36" s="151"/>
      <c r="T36" s="158">
        <f t="shared" si="18"/>
        <v>0</v>
      </c>
      <c r="U36" s="143"/>
      <c r="V36" s="133"/>
      <c r="W36" s="134" t="str">
        <f t="shared" si="24"/>
        <v/>
      </c>
      <c r="X36" s="132"/>
      <c r="Y36" s="144"/>
      <c r="Z36" s="150" t="str">
        <f t="shared" si="25"/>
        <v/>
      </c>
      <c r="AA36" s="154"/>
      <c r="AB36" s="155"/>
      <c r="AC36" s="151" t="str">
        <f t="shared" si="26"/>
        <v/>
      </c>
      <c r="AD36" s="134">
        <f t="shared" si="27"/>
        <v>0</v>
      </c>
      <c r="AE36" s="182">
        <f t="shared" si="28"/>
        <v>0</v>
      </c>
      <c r="AF36" s="162"/>
      <c r="AG36" s="136"/>
      <c r="AH36" s="135">
        <f t="shared" si="29"/>
        <v>0</v>
      </c>
      <c r="AI36" s="163">
        <f t="shared" si="30"/>
        <v>0</v>
      </c>
      <c r="AJ36" s="162"/>
      <c r="AK36" s="136"/>
      <c r="AL36" s="135">
        <f t="shared" si="31"/>
        <v>0</v>
      </c>
      <c r="AM36" s="163">
        <f t="shared" si="32"/>
        <v>0</v>
      </c>
      <c r="AN36" s="271"/>
      <c r="AO36" s="272"/>
      <c r="AP36" s="135">
        <f t="shared" si="33"/>
        <v>0</v>
      </c>
      <c r="AQ36" s="170" t="str">
        <f t="shared" si="34"/>
        <v>0</v>
      </c>
    </row>
    <row r="37" spans="1:43" hidden="1" outlineLevel="1" x14ac:dyDescent="0.2">
      <c r="A37" s="183"/>
      <c r="B37" s="125"/>
      <c r="C37" s="309"/>
      <c r="D37" s="309"/>
      <c r="E37" s="118"/>
      <c r="F37" s="130"/>
      <c r="G37" s="130"/>
      <c r="H37" s="130"/>
      <c r="I37" s="131">
        <f t="shared" si="7"/>
        <v>0</v>
      </c>
      <c r="J37" s="137"/>
      <c r="K37" s="143"/>
      <c r="L37" s="133"/>
      <c r="M37" s="134" t="str">
        <f t="shared" si="16"/>
        <v/>
      </c>
      <c r="N37" s="132"/>
      <c r="O37" s="144"/>
      <c r="P37" s="150" t="str">
        <f t="shared" si="17"/>
        <v/>
      </c>
      <c r="Q37" s="154"/>
      <c r="R37" s="155"/>
      <c r="S37" s="151"/>
      <c r="T37" s="158">
        <f t="shared" si="18"/>
        <v>0</v>
      </c>
      <c r="U37" s="143"/>
      <c r="V37" s="133"/>
      <c r="W37" s="134" t="str">
        <f t="shared" ref="W37:W42" si="35">IF((V37)&lt;1,"",(V37*15))</f>
        <v/>
      </c>
      <c r="X37" s="132"/>
      <c r="Y37" s="144"/>
      <c r="Z37" s="150" t="str">
        <f t="shared" ref="Z37:Z42" si="36">IF((Y37)&lt;1,"",(Y37*15))</f>
        <v/>
      </c>
      <c r="AA37" s="154"/>
      <c r="AB37" s="155"/>
      <c r="AC37" s="151" t="str">
        <f t="shared" ref="AC37:AC42" si="37">IF((AB37)&lt;1,"",(AA37*45/F37)+(AB37*10))</f>
        <v/>
      </c>
      <c r="AD37" s="134">
        <f t="shared" ref="AD37:AD42" si="38">MAX(W37,Z37)</f>
        <v>0</v>
      </c>
      <c r="AE37" s="182">
        <f t="shared" si="3"/>
        <v>0</v>
      </c>
      <c r="AF37" s="162"/>
      <c r="AG37" s="136"/>
      <c r="AH37" s="135">
        <f t="shared" ref="AH37:AH42" si="39">MAX(AF37:AG37)</f>
        <v>0</v>
      </c>
      <c r="AI37" s="163">
        <f t="shared" si="5"/>
        <v>0</v>
      </c>
      <c r="AJ37" s="162"/>
      <c r="AK37" s="136"/>
      <c r="AL37" s="135">
        <f t="shared" si="6"/>
        <v>0</v>
      </c>
      <c r="AM37" s="163">
        <f t="shared" si="12"/>
        <v>0</v>
      </c>
      <c r="AN37" s="271"/>
      <c r="AO37" s="272"/>
      <c r="AP37" s="135">
        <f t="shared" si="13"/>
        <v>0</v>
      </c>
      <c r="AQ37" s="170" t="str">
        <f t="shared" si="14"/>
        <v>0</v>
      </c>
    </row>
    <row r="38" spans="1:43" hidden="1" outlineLevel="1" x14ac:dyDescent="0.2">
      <c r="A38" s="254"/>
      <c r="B38" s="125"/>
      <c r="C38" s="309"/>
      <c r="D38" s="309"/>
      <c r="E38" s="118"/>
      <c r="F38" s="130"/>
      <c r="G38" s="130"/>
      <c r="H38" s="130"/>
      <c r="I38" s="131">
        <f t="shared" si="7"/>
        <v>0</v>
      </c>
      <c r="J38" s="137"/>
      <c r="K38" s="143"/>
      <c r="L38" s="133"/>
      <c r="M38" s="134" t="str">
        <f t="shared" si="16"/>
        <v/>
      </c>
      <c r="N38" s="132"/>
      <c r="O38" s="144"/>
      <c r="P38" s="150" t="str">
        <f t="shared" si="17"/>
        <v/>
      </c>
      <c r="Q38" s="154"/>
      <c r="R38" s="155"/>
      <c r="S38" s="151"/>
      <c r="T38" s="158">
        <f t="shared" si="18"/>
        <v>0</v>
      </c>
      <c r="U38" s="143"/>
      <c r="V38" s="133"/>
      <c r="W38" s="134" t="str">
        <f t="shared" si="35"/>
        <v/>
      </c>
      <c r="X38" s="132"/>
      <c r="Y38" s="144"/>
      <c r="Z38" s="150" t="str">
        <f t="shared" si="36"/>
        <v/>
      </c>
      <c r="AA38" s="154"/>
      <c r="AB38" s="155"/>
      <c r="AC38" s="151" t="str">
        <f t="shared" si="37"/>
        <v/>
      </c>
      <c r="AD38" s="134">
        <f t="shared" si="38"/>
        <v>0</v>
      </c>
      <c r="AE38" s="182">
        <f t="shared" si="3"/>
        <v>0</v>
      </c>
      <c r="AF38" s="162"/>
      <c r="AG38" s="136"/>
      <c r="AH38" s="135">
        <f t="shared" si="39"/>
        <v>0</v>
      </c>
      <c r="AI38" s="163">
        <f t="shared" si="5"/>
        <v>0</v>
      </c>
      <c r="AJ38" s="162"/>
      <c r="AK38" s="136"/>
      <c r="AL38" s="135">
        <f t="shared" si="6"/>
        <v>0</v>
      </c>
      <c r="AM38" s="163">
        <f t="shared" si="12"/>
        <v>0</v>
      </c>
      <c r="AN38" s="271"/>
      <c r="AO38" s="272"/>
      <c r="AP38" s="135">
        <f t="shared" si="13"/>
        <v>0</v>
      </c>
      <c r="AQ38" s="170" t="str">
        <f t="shared" si="14"/>
        <v>0</v>
      </c>
    </row>
    <row r="39" spans="1:43" hidden="1" outlineLevel="1" x14ac:dyDescent="0.2">
      <c r="A39" s="183"/>
      <c r="B39" s="125"/>
      <c r="C39" s="309"/>
      <c r="D39" s="309"/>
      <c r="E39" s="118"/>
      <c r="F39" s="130"/>
      <c r="G39" s="130"/>
      <c r="H39" s="130"/>
      <c r="I39" s="131">
        <f t="shared" si="7"/>
        <v>0</v>
      </c>
      <c r="J39" s="137"/>
      <c r="K39" s="143"/>
      <c r="L39" s="133"/>
      <c r="M39" s="134" t="str">
        <f t="shared" si="8"/>
        <v/>
      </c>
      <c r="N39" s="132"/>
      <c r="O39" s="144"/>
      <c r="P39" s="150" t="str">
        <f t="shared" si="9"/>
        <v/>
      </c>
      <c r="Q39" s="154"/>
      <c r="R39" s="155"/>
      <c r="S39" s="151"/>
      <c r="T39" s="158">
        <f t="shared" si="10"/>
        <v>0</v>
      </c>
      <c r="U39" s="143"/>
      <c r="V39" s="133"/>
      <c r="W39" s="134" t="str">
        <f t="shared" si="35"/>
        <v/>
      </c>
      <c r="X39" s="132"/>
      <c r="Y39" s="144"/>
      <c r="Z39" s="150" t="str">
        <f t="shared" si="36"/>
        <v/>
      </c>
      <c r="AA39" s="154"/>
      <c r="AB39" s="155"/>
      <c r="AC39" s="151" t="str">
        <f t="shared" si="37"/>
        <v/>
      </c>
      <c r="AD39" s="134">
        <f t="shared" si="38"/>
        <v>0</v>
      </c>
      <c r="AE39" s="182">
        <f t="shared" si="3"/>
        <v>0</v>
      </c>
      <c r="AF39" s="162"/>
      <c r="AG39" s="136"/>
      <c r="AH39" s="135">
        <f t="shared" si="39"/>
        <v>0</v>
      </c>
      <c r="AI39" s="163">
        <f t="shared" si="5"/>
        <v>0</v>
      </c>
      <c r="AJ39" s="162"/>
      <c r="AK39" s="136"/>
      <c r="AL39" s="135">
        <f t="shared" si="6"/>
        <v>0</v>
      </c>
      <c r="AM39" s="163">
        <f t="shared" si="12"/>
        <v>0</v>
      </c>
      <c r="AN39" s="271"/>
      <c r="AO39" s="272"/>
      <c r="AP39" s="135">
        <f t="shared" si="13"/>
        <v>0</v>
      </c>
      <c r="AQ39" s="170" t="str">
        <f t="shared" si="14"/>
        <v>0</v>
      </c>
    </row>
    <row r="40" spans="1:43" hidden="1" outlineLevel="1" x14ac:dyDescent="0.2">
      <c r="A40" s="254"/>
      <c r="B40" s="125"/>
      <c r="C40" s="309"/>
      <c r="D40" s="309"/>
      <c r="E40" s="118"/>
      <c r="F40" s="130"/>
      <c r="G40" s="130"/>
      <c r="H40" s="130"/>
      <c r="I40" s="131">
        <f t="shared" si="7"/>
        <v>0</v>
      </c>
      <c r="J40" s="137"/>
      <c r="K40" s="143"/>
      <c r="L40" s="133"/>
      <c r="M40" s="134" t="str">
        <f t="shared" si="8"/>
        <v/>
      </c>
      <c r="N40" s="132"/>
      <c r="O40" s="144"/>
      <c r="P40" s="150" t="str">
        <f t="shared" si="9"/>
        <v/>
      </c>
      <c r="Q40" s="154"/>
      <c r="R40" s="155"/>
      <c r="S40" s="151"/>
      <c r="T40" s="158">
        <f t="shared" si="10"/>
        <v>0</v>
      </c>
      <c r="U40" s="143"/>
      <c r="V40" s="133"/>
      <c r="W40" s="134" t="str">
        <f t="shared" si="35"/>
        <v/>
      </c>
      <c r="X40" s="132"/>
      <c r="Y40" s="144"/>
      <c r="Z40" s="150" t="str">
        <f t="shared" si="36"/>
        <v/>
      </c>
      <c r="AA40" s="154"/>
      <c r="AB40" s="155"/>
      <c r="AC40" s="151" t="str">
        <f t="shared" si="37"/>
        <v/>
      </c>
      <c r="AD40" s="134">
        <f t="shared" si="38"/>
        <v>0</v>
      </c>
      <c r="AE40" s="182">
        <f t="shared" si="3"/>
        <v>0</v>
      </c>
      <c r="AF40" s="162"/>
      <c r="AG40" s="136"/>
      <c r="AH40" s="135">
        <f t="shared" si="39"/>
        <v>0</v>
      </c>
      <c r="AI40" s="163">
        <f t="shared" si="5"/>
        <v>0</v>
      </c>
      <c r="AJ40" s="162"/>
      <c r="AK40" s="136"/>
      <c r="AL40" s="135">
        <f t="shared" si="6"/>
        <v>0</v>
      </c>
      <c r="AM40" s="163">
        <f t="shared" si="12"/>
        <v>0</v>
      </c>
      <c r="AN40" s="271"/>
      <c r="AO40" s="272"/>
      <c r="AP40" s="135">
        <f t="shared" si="13"/>
        <v>0</v>
      </c>
      <c r="AQ40" s="170" t="str">
        <f t="shared" si="14"/>
        <v>0</v>
      </c>
    </row>
    <row r="41" spans="1:43" hidden="1" outlineLevel="1" x14ac:dyDescent="0.2">
      <c r="A41" s="183"/>
      <c r="B41" s="125"/>
      <c r="C41" s="309"/>
      <c r="D41" s="309"/>
      <c r="E41" s="118"/>
      <c r="F41" s="130"/>
      <c r="G41" s="130"/>
      <c r="H41" s="130"/>
      <c r="I41" s="131">
        <f t="shared" si="7"/>
        <v>0</v>
      </c>
      <c r="J41" s="137"/>
      <c r="K41" s="143"/>
      <c r="L41" s="133"/>
      <c r="M41" s="134" t="str">
        <f t="shared" si="8"/>
        <v/>
      </c>
      <c r="N41" s="132"/>
      <c r="O41" s="144"/>
      <c r="P41" s="150" t="str">
        <f t="shared" si="9"/>
        <v/>
      </c>
      <c r="Q41" s="154"/>
      <c r="R41" s="155"/>
      <c r="S41" s="151"/>
      <c r="T41" s="158">
        <f t="shared" si="10"/>
        <v>0</v>
      </c>
      <c r="U41" s="143"/>
      <c r="V41" s="133"/>
      <c r="W41" s="134" t="str">
        <f t="shared" si="35"/>
        <v/>
      </c>
      <c r="X41" s="132"/>
      <c r="Y41" s="144"/>
      <c r="Z41" s="150" t="str">
        <f t="shared" si="36"/>
        <v/>
      </c>
      <c r="AA41" s="154"/>
      <c r="AB41" s="155"/>
      <c r="AC41" s="151" t="str">
        <f t="shared" si="37"/>
        <v/>
      </c>
      <c r="AD41" s="134">
        <f t="shared" si="38"/>
        <v>0</v>
      </c>
      <c r="AE41" s="182">
        <f t="shared" si="3"/>
        <v>0</v>
      </c>
      <c r="AF41" s="162"/>
      <c r="AG41" s="136"/>
      <c r="AH41" s="135">
        <f t="shared" si="39"/>
        <v>0</v>
      </c>
      <c r="AI41" s="163">
        <f t="shared" si="5"/>
        <v>0</v>
      </c>
      <c r="AJ41" s="162"/>
      <c r="AK41" s="136"/>
      <c r="AL41" s="135">
        <f t="shared" si="6"/>
        <v>0</v>
      </c>
      <c r="AM41" s="163">
        <f t="shared" si="12"/>
        <v>0</v>
      </c>
      <c r="AN41" s="271"/>
      <c r="AO41" s="272"/>
      <c r="AP41" s="135">
        <f t="shared" si="13"/>
        <v>0</v>
      </c>
      <c r="AQ41" s="170" t="str">
        <f t="shared" si="14"/>
        <v>0</v>
      </c>
    </row>
    <row r="42" spans="1:43" hidden="1" outlineLevel="1" x14ac:dyDescent="0.2">
      <c r="A42" s="183"/>
      <c r="B42" s="125"/>
      <c r="C42" s="309"/>
      <c r="D42" s="309"/>
      <c r="E42" s="118"/>
      <c r="F42" s="130"/>
      <c r="G42" s="130"/>
      <c r="H42" s="130"/>
      <c r="I42" s="131">
        <f t="shared" si="7"/>
        <v>0</v>
      </c>
      <c r="J42" s="137"/>
      <c r="K42" s="143"/>
      <c r="L42" s="133"/>
      <c r="M42" s="134" t="str">
        <f t="shared" si="8"/>
        <v/>
      </c>
      <c r="N42" s="132"/>
      <c r="O42" s="144"/>
      <c r="P42" s="150" t="str">
        <f t="shared" si="9"/>
        <v/>
      </c>
      <c r="Q42" s="154"/>
      <c r="R42" s="155"/>
      <c r="S42" s="151"/>
      <c r="T42" s="158">
        <f t="shared" si="10"/>
        <v>0</v>
      </c>
      <c r="U42" s="143"/>
      <c r="V42" s="133"/>
      <c r="W42" s="134" t="str">
        <f t="shared" si="35"/>
        <v/>
      </c>
      <c r="X42" s="132"/>
      <c r="Y42" s="144"/>
      <c r="Z42" s="150" t="str">
        <f t="shared" si="36"/>
        <v/>
      </c>
      <c r="AA42" s="154"/>
      <c r="AB42" s="155"/>
      <c r="AC42" s="151" t="str">
        <f t="shared" si="37"/>
        <v/>
      </c>
      <c r="AD42" s="134">
        <f t="shared" si="38"/>
        <v>0</v>
      </c>
      <c r="AE42" s="182">
        <f t="shared" si="3"/>
        <v>0</v>
      </c>
      <c r="AF42" s="162"/>
      <c r="AG42" s="136"/>
      <c r="AH42" s="135">
        <f t="shared" si="39"/>
        <v>0</v>
      </c>
      <c r="AI42" s="163">
        <f t="shared" si="5"/>
        <v>0</v>
      </c>
      <c r="AJ42" s="162"/>
      <c r="AK42" s="136"/>
      <c r="AL42" s="135">
        <f t="shared" si="6"/>
        <v>0</v>
      </c>
      <c r="AM42" s="163">
        <f t="shared" si="12"/>
        <v>0</v>
      </c>
      <c r="AN42" s="271"/>
      <c r="AO42" s="272"/>
      <c r="AP42" s="135">
        <f t="shared" si="13"/>
        <v>0</v>
      </c>
      <c r="AQ42" s="170" t="str">
        <f t="shared" si="14"/>
        <v>0</v>
      </c>
    </row>
    <row r="43" spans="1:43" ht="13.5" hidden="1" outlineLevel="1" thickBot="1" x14ac:dyDescent="0.25">
      <c r="A43" s="184"/>
      <c r="B43" s="185"/>
      <c r="C43" s="311"/>
      <c r="D43" s="311"/>
      <c r="E43" s="186"/>
      <c r="F43" s="187"/>
      <c r="G43" s="187"/>
      <c r="H43" s="187"/>
      <c r="I43" s="188">
        <f t="shared" si="7"/>
        <v>0</v>
      </c>
      <c r="J43" s="189"/>
      <c r="K43" s="145"/>
      <c r="L43" s="146"/>
      <c r="M43" s="147" t="str">
        <f t="shared" si="8"/>
        <v/>
      </c>
      <c r="N43" s="148"/>
      <c r="O43" s="149"/>
      <c r="P43" s="190" t="str">
        <f t="shared" si="9"/>
        <v/>
      </c>
      <c r="Q43" s="156"/>
      <c r="R43" s="157"/>
      <c r="S43" s="191"/>
      <c r="T43" s="192">
        <f t="shared" si="10"/>
        <v>0</v>
      </c>
      <c r="U43" s="145"/>
      <c r="V43" s="146"/>
      <c r="W43" s="147" t="str">
        <f t="shared" si="0"/>
        <v/>
      </c>
      <c r="X43" s="148"/>
      <c r="Y43" s="149"/>
      <c r="Z43" s="190" t="str">
        <f t="shared" si="1"/>
        <v/>
      </c>
      <c r="AA43" s="156"/>
      <c r="AB43" s="157"/>
      <c r="AC43" s="191" t="str">
        <f>IF((AB43)&lt;1,"",(AA43*45/F43)+(AB43*10))</f>
        <v/>
      </c>
      <c r="AD43" s="147">
        <f t="shared" si="2"/>
        <v>0</v>
      </c>
      <c r="AE43" s="193">
        <f t="shared" si="3"/>
        <v>0</v>
      </c>
      <c r="AF43" s="164"/>
      <c r="AG43" s="165"/>
      <c r="AH43" s="168">
        <f t="shared" si="4"/>
        <v>0</v>
      </c>
      <c r="AI43" s="166">
        <f t="shared" si="5"/>
        <v>0</v>
      </c>
      <c r="AJ43" s="164"/>
      <c r="AK43" s="165"/>
      <c r="AL43" s="168">
        <f t="shared" si="6"/>
        <v>0</v>
      </c>
      <c r="AM43" s="166">
        <f t="shared" si="12"/>
        <v>0</v>
      </c>
      <c r="AN43" s="273"/>
      <c r="AO43" s="274"/>
      <c r="AP43" s="168">
        <f t="shared" si="13"/>
        <v>0</v>
      </c>
      <c r="AQ43" s="171" t="str">
        <f t="shared" si="14"/>
        <v>0</v>
      </c>
    </row>
    <row r="44" spans="1:43" ht="4.5" customHeight="1" collapsed="1" thickBot="1" x14ac:dyDescent="0.25"/>
    <row r="45" spans="1:43" s="8" customFormat="1" ht="14.25" customHeight="1" thickBot="1" x14ac:dyDescent="0.25">
      <c r="A45" s="5" t="s">
        <v>31</v>
      </c>
      <c r="B45" s="63" t="s">
        <v>32</v>
      </c>
      <c r="C45" s="6"/>
      <c r="D45" s="6"/>
      <c r="F45" s="9"/>
      <c r="G45" s="9"/>
      <c r="H45" s="9"/>
      <c r="K45" s="298" t="s">
        <v>6</v>
      </c>
      <c r="L45" s="298"/>
      <c r="M45" s="298"/>
      <c r="N45" s="298"/>
      <c r="O45" s="298"/>
      <c r="P45" s="10"/>
      <c r="Q45" s="11"/>
      <c r="R45" s="12"/>
      <c r="S45" s="10"/>
      <c r="T45" s="10"/>
      <c r="U45" s="298" t="s">
        <v>7</v>
      </c>
      <c r="V45" s="298"/>
      <c r="W45" s="298"/>
      <c r="X45" s="298"/>
      <c r="Y45" s="298"/>
      <c r="Z45" s="10"/>
      <c r="AA45" s="11"/>
      <c r="AB45" s="12"/>
      <c r="AF45" s="298" t="s">
        <v>8</v>
      </c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</row>
    <row r="46" spans="1:43" s="8" customFormat="1" ht="36" customHeight="1" thickBot="1" x14ac:dyDescent="0.25">
      <c r="A46" s="14" t="s">
        <v>33</v>
      </c>
      <c r="B46" s="19" t="s">
        <v>34</v>
      </c>
      <c r="C46" s="64" t="s">
        <v>35</v>
      </c>
      <c r="D46" s="16" t="s">
        <v>36</v>
      </c>
      <c r="E46" s="16" t="s">
        <v>10</v>
      </c>
      <c r="F46" s="17" t="s">
        <v>11</v>
      </c>
      <c r="G46" s="18"/>
      <c r="H46" s="18"/>
      <c r="I46" s="312" t="s">
        <v>12</v>
      </c>
      <c r="J46" s="303" t="s">
        <v>13</v>
      </c>
      <c r="K46" s="304" t="s">
        <v>14</v>
      </c>
      <c r="L46" s="304"/>
      <c r="M46" s="19"/>
      <c r="N46" s="305" t="s">
        <v>15</v>
      </c>
      <c r="O46" s="305"/>
      <c r="P46" s="19"/>
      <c r="Q46" s="306"/>
      <c r="R46" s="306"/>
      <c r="S46" s="10"/>
      <c r="T46" s="10"/>
      <c r="U46" s="304" t="s">
        <v>14</v>
      </c>
      <c r="V46" s="304"/>
      <c r="W46" s="19"/>
      <c r="X46" s="305" t="s">
        <v>15</v>
      </c>
      <c r="Y46" s="305"/>
      <c r="Z46" s="19"/>
      <c r="AA46" s="306"/>
      <c r="AB46" s="306"/>
      <c r="AC46" s="10"/>
      <c r="AD46" s="10"/>
      <c r="AE46" s="310" t="s">
        <v>16</v>
      </c>
      <c r="AF46" s="314" t="s">
        <v>17</v>
      </c>
      <c r="AG46" s="314"/>
      <c r="AH46" s="314"/>
      <c r="AI46" s="314"/>
      <c r="AJ46" s="297"/>
      <c r="AK46" s="297"/>
      <c r="AL46" s="297"/>
      <c r="AM46" s="297"/>
      <c r="AN46" s="313"/>
      <c r="AO46" s="313"/>
      <c r="AP46" s="313"/>
      <c r="AQ46" s="313"/>
    </row>
    <row r="47" spans="1:43" s="8" customFormat="1" ht="11.25" customHeight="1" thickBot="1" x14ac:dyDescent="0.25">
      <c r="A47" s="20" t="s">
        <v>18</v>
      </c>
      <c r="B47" s="21" t="s">
        <v>19</v>
      </c>
      <c r="C47" s="22" t="s">
        <v>37</v>
      </c>
      <c r="D47" s="23"/>
      <c r="E47" s="23"/>
      <c r="F47" s="24" t="s">
        <v>21</v>
      </c>
      <c r="G47" s="25"/>
      <c r="H47" s="25"/>
      <c r="I47" s="312"/>
      <c r="J47" s="303" t="s">
        <v>13</v>
      </c>
      <c r="K47" s="26" t="s">
        <v>22</v>
      </c>
      <c r="L47" s="127" t="s">
        <v>23</v>
      </c>
      <c r="M47" s="126" t="s">
        <v>24</v>
      </c>
      <c r="N47" s="126" t="s">
        <v>22</v>
      </c>
      <c r="O47" s="29" t="s">
        <v>23</v>
      </c>
      <c r="P47" s="30" t="s">
        <v>24</v>
      </c>
      <c r="Q47" s="31"/>
      <c r="R47" s="32"/>
      <c r="S47" s="30"/>
      <c r="T47" s="33" t="s">
        <v>25</v>
      </c>
      <c r="U47" s="26" t="s">
        <v>22</v>
      </c>
      <c r="V47" s="127" t="s">
        <v>23</v>
      </c>
      <c r="W47" s="126" t="s">
        <v>24</v>
      </c>
      <c r="X47" s="126" t="s">
        <v>22</v>
      </c>
      <c r="Y47" s="29" t="s">
        <v>23</v>
      </c>
      <c r="Z47" s="30" t="s">
        <v>24</v>
      </c>
      <c r="AA47" s="31"/>
      <c r="AB47" s="32"/>
      <c r="AC47" s="30" t="s">
        <v>24</v>
      </c>
      <c r="AD47" s="33" t="s">
        <v>25</v>
      </c>
      <c r="AE47" s="310"/>
      <c r="AF47" s="264" t="s">
        <v>26</v>
      </c>
      <c r="AG47" s="259" t="s">
        <v>27</v>
      </c>
      <c r="AH47" s="259"/>
      <c r="AI47" s="194" t="s">
        <v>23</v>
      </c>
      <c r="AJ47" s="262" t="s">
        <v>26</v>
      </c>
      <c r="AK47" s="259" t="s">
        <v>27</v>
      </c>
      <c r="AL47" s="259"/>
      <c r="AM47" s="195" t="s">
        <v>23</v>
      </c>
      <c r="AN47" s="275" t="s">
        <v>26</v>
      </c>
      <c r="AO47" s="259" t="s">
        <v>27</v>
      </c>
      <c r="AP47" s="259" t="s">
        <v>28</v>
      </c>
      <c r="AQ47" s="128" t="s">
        <v>23</v>
      </c>
    </row>
    <row r="48" spans="1:43" s="8" customFormat="1" ht="12" x14ac:dyDescent="0.2">
      <c r="A48" s="196" t="s">
        <v>121</v>
      </c>
      <c r="B48" s="173" t="s">
        <v>102</v>
      </c>
      <c r="C48" s="197">
        <v>139</v>
      </c>
      <c r="D48" s="198">
        <f t="shared" ref="D48:D54" si="40">IF(C48&lt;1,"",IF(C48&lt;140.9,-140,IF(C48&lt;148.9,-148,IF(C48&lt;158.9,-158,IF(C48&gt;158,"+158")))))</f>
        <v>-140</v>
      </c>
      <c r="E48" s="199" t="s">
        <v>106</v>
      </c>
      <c r="F48" s="200">
        <v>35.299999999999997</v>
      </c>
      <c r="G48" s="201"/>
      <c r="H48" s="201"/>
      <c r="I48" s="202">
        <f t="shared" ref="I48:I84" si="41">SUM(AE48+AI48+AM48+AQ48)</f>
        <v>481.09250991501415</v>
      </c>
      <c r="J48" s="203">
        <v>1</v>
      </c>
      <c r="K48" s="204">
        <v>10</v>
      </c>
      <c r="L48" s="205">
        <v>7.5</v>
      </c>
      <c r="M48" s="280">
        <f t="shared" ref="M48:M84" si="42">IF((L48)&lt;1,"",(L48*15))</f>
        <v>112.5</v>
      </c>
      <c r="N48" s="207">
        <v>12</v>
      </c>
      <c r="O48" s="205">
        <v>8.5</v>
      </c>
      <c r="P48" s="208">
        <f t="shared" ref="P48:P84" si="43">IF((O48)&lt;1,"",(O48*15))</f>
        <v>127.5</v>
      </c>
      <c r="Q48" s="209"/>
      <c r="R48" s="210"/>
      <c r="S48" s="211"/>
      <c r="T48" s="212">
        <f t="shared" ref="T48:T84" si="44">MAX(M48,P48)</f>
        <v>127.5</v>
      </c>
      <c r="U48" s="204">
        <v>12</v>
      </c>
      <c r="V48" s="205">
        <v>7.5</v>
      </c>
      <c r="W48" s="206">
        <f>IF((V48)&lt;1,"",(V48*15))</f>
        <v>112.5</v>
      </c>
      <c r="X48" s="207">
        <v>14</v>
      </c>
      <c r="Y48" s="205">
        <v>8</v>
      </c>
      <c r="Z48" s="208">
        <f>IF((Y48)&lt;1,"",(Y48*15))</f>
        <v>120</v>
      </c>
      <c r="AA48" s="209"/>
      <c r="AB48" s="210"/>
      <c r="AC48" s="46" t="str">
        <f>IF((AB48)&lt;1,"",(AA48*45/F48)+(AB48*10))</f>
        <v/>
      </c>
      <c r="AD48" s="213">
        <f>MAX(W48,Z48)</f>
        <v>120</v>
      </c>
      <c r="AE48" s="214">
        <f>SUM(T48,AD48)</f>
        <v>247.5</v>
      </c>
      <c r="AF48" s="215">
        <v>5.27</v>
      </c>
      <c r="AG48" s="216">
        <v>5.09</v>
      </c>
      <c r="AH48" s="246">
        <f>MAX(AF48:AG48)</f>
        <v>5.27</v>
      </c>
      <c r="AI48" s="217">
        <f t="shared" ref="AI48:AI84" si="45">(AH48*20)*0.66</f>
        <v>69.563999999999993</v>
      </c>
      <c r="AJ48" s="215">
        <v>5.44</v>
      </c>
      <c r="AK48" s="216">
        <v>6.2</v>
      </c>
      <c r="AL48" s="246">
        <f t="shared" ref="AL48:AL84" si="46">MAX(AJ48:AK48)</f>
        <v>6.2</v>
      </c>
      <c r="AM48" s="218">
        <f t="shared" ref="AM48:AM84" si="47">IF((AL48)=0,"0",(AL48*750/F48))*0.66</f>
        <v>86.940509915014175</v>
      </c>
      <c r="AN48" s="269">
        <v>15.89</v>
      </c>
      <c r="AO48" s="270">
        <v>15.16</v>
      </c>
      <c r="AP48" s="167">
        <f t="shared" ref="AP48:AP84" si="48">MIN(AN48:AO48)</f>
        <v>15.16</v>
      </c>
      <c r="AQ48" s="169">
        <f t="shared" ref="AQ48:AQ84" si="49">IF((AP48)=0,"0",((16-AP48)*20+100)*0.66)</f>
        <v>77.088000000000008</v>
      </c>
    </row>
    <row r="49" spans="1:43" x14ac:dyDescent="0.2">
      <c r="A49" s="219" t="s">
        <v>122</v>
      </c>
      <c r="B49" s="118" t="s">
        <v>102</v>
      </c>
      <c r="C49" s="119">
        <v>132</v>
      </c>
      <c r="D49" s="120">
        <f t="shared" si="40"/>
        <v>-140</v>
      </c>
      <c r="E49" s="116" t="s">
        <v>106</v>
      </c>
      <c r="F49" s="58">
        <v>29.8</v>
      </c>
      <c r="G49" s="38"/>
      <c r="H49" s="38"/>
      <c r="I49" s="39">
        <f t="shared" si="41"/>
        <v>450.95963758389257</v>
      </c>
      <c r="J49" s="40">
        <v>2</v>
      </c>
      <c r="K49" s="41">
        <v>8</v>
      </c>
      <c r="L49" s="69">
        <v>6</v>
      </c>
      <c r="M49" s="281">
        <f t="shared" si="42"/>
        <v>90</v>
      </c>
      <c r="N49" s="43">
        <v>8</v>
      </c>
      <c r="O49" s="69">
        <v>7</v>
      </c>
      <c r="P49" s="42">
        <f t="shared" si="43"/>
        <v>105</v>
      </c>
      <c r="Q49" s="44"/>
      <c r="R49" s="45"/>
      <c r="S49" s="46"/>
      <c r="T49" s="47">
        <f t="shared" si="44"/>
        <v>105</v>
      </c>
      <c r="U49" s="41">
        <v>10</v>
      </c>
      <c r="V49" s="69">
        <v>7.5</v>
      </c>
      <c r="W49" s="70">
        <f>IF((V49)&lt;1,"",(V49*15))</f>
        <v>112.5</v>
      </c>
      <c r="X49" s="43">
        <v>10</v>
      </c>
      <c r="Y49" s="69">
        <v>8</v>
      </c>
      <c r="Z49" s="42">
        <f>IF((Y49)&lt;1,"",(Y49*15))</f>
        <v>120</v>
      </c>
      <c r="AA49" s="44"/>
      <c r="AB49" s="45"/>
      <c r="AC49" s="46" t="str">
        <f>IF((AB49)&lt;1,"",(AA49*45/F49)+(AB49*10))</f>
        <v/>
      </c>
      <c r="AD49" s="48">
        <f>MAX(W49,Z49)</f>
        <v>120</v>
      </c>
      <c r="AE49" s="49">
        <f t="shared" ref="AE49:AE84" si="50">SUM(T49,AD49)</f>
        <v>225</v>
      </c>
      <c r="AF49" s="50">
        <v>5.2</v>
      </c>
      <c r="AG49" s="51">
        <v>5.25</v>
      </c>
      <c r="AH49" s="53">
        <f>MAX(AF49:AG49)</f>
        <v>5.25</v>
      </c>
      <c r="AI49" s="54">
        <f t="shared" si="45"/>
        <v>69.3</v>
      </c>
      <c r="AJ49" s="50">
        <v>4.25</v>
      </c>
      <c r="AK49" s="51">
        <v>4.2</v>
      </c>
      <c r="AL49" s="53">
        <f t="shared" si="46"/>
        <v>4.25</v>
      </c>
      <c r="AM49" s="52">
        <f t="shared" si="47"/>
        <v>70.595637583892611</v>
      </c>
      <c r="AN49" s="271">
        <v>14.48</v>
      </c>
      <c r="AO49" s="272">
        <v>14.53</v>
      </c>
      <c r="AP49" s="135">
        <f t="shared" si="48"/>
        <v>14.48</v>
      </c>
      <c r="AQ49" s="170">
        <f t="shared" si="49"/>
        <v>86.063999999999993</v>
      </c>
    </row>
    <row r="50" spans="1:43" x14ac:dyDescent="0.2">
      <c r="A50" s="219"/>
      <c r="B50" s="118"/>
      <c r="C50" s="119"/>
      <c r="D50" s="120" t="str">
        <f t="shared" si="40"/>
        <v/>
      </c>
      <c r="E50" s="116"/>
      <c r="F50" s="58"/>
      <c r="G50" s="38"/>
      <c r="H50" s="38"/>
      <c r="I50" s="39">
        <f t="shared" si="41"/>
        <v>0</v>
      </c>
      <c r="J50" s="40"/>
      <c r="K50" s="41"/>
      <c r="L50" s="69"/>
      <c r="M50" s="281" t="str">
        <f t="shared" si="42"/>
        <v/>
      </c>
      <c r="N50" s="43"/>
      <c r="O50" s="69"/>
      <c r="P50" s="42" t="str">
        <f t="shared" si="43"/>
        <v/>
      </c>
      <c r="Q50" s="44"/>
      <c r="R50" s="45"/>
      <c r="S50" s="46"/>
      <c r="T50" s="47">
        <f t="shared" si="44"/>
        <v>0</v>
      </c>
      <c r="U50" s="41"/>
      <c r="V50" s="69"/>
      <c r="W50" s="70" t="str">
        <f t="shared" ref="W50:W84" si="51">IF((V50)&lt;1,"",(V50*15))</f>
        <v/>
      </c>
      <c r="X50" s="43"/>
      <c r="Y50" s="69"/>
      <c r="Z50" s="42" t="str">
        <f t="shared" ref="Z50:Z84" si="52">IF((Y50)&lt;1,"",(Y50*15))</f>
        <v/>
      </c>
      <c r="AA50" s="44"/>
      <c r="AB50" s="45"/>
      <c r="AC50" s="46" t="str">
        <f t="shared" ref="AC50:AC81" si="53">IF((AB50)&lt;1,"",(AA50*45/F50)+(AB50*10))</f>
        <v/>
      </c>
      <c r="AD50" s="48">
        <f t="shared" ref="AD50:AD84" si="54">MAX(W50,Z50)</f>
        <v>0</v>
      </c>
      <c r="AE50" s="49">
        <f t="shared" si="50"/>
        <v>0</v>
      </c>
      <c r="AF50" s="50"/>
      <c r="AG50" s="51"/>
      <c r="AH50" s="53">
        <f t="shared" ref="AH50" si="55">MAX(AF50:AG50)</f>
        <v>0</v>
      </c>
      <c r="AI50" s="54">
        <f t="shared" si="45"/>
        <v>0</v>
      </c>
      <c r="AJ50" s="50"/>
      <c r="AK50" s="51"/>
      <c r="AL50" s="53">
        <f t="shared" si="46"/>
        <v>0</v>
      </c>
      <c r="AM50" s="52">
        <f t="shared" si="47"/>
        <v>0</v>
      </c>
      <c r="AN50" s="271"/>
      <c r="AO50" s="272"/>
      <c r="AP50" s="135">
        <f t="shared" si="48"/>
        <v>0</v>
      </c>
      <c r="AQ50" s="170" t="str">
        <f t="shared" si="49"/>
        <v>0</v>
      </c>
    </row>
    <row r="51" spans="1:43" x14ac:dyDescent="0.2">
      <c r="A51" s="219" t="s">
        <v>123</v>
      </c>
      <c r="B51" s="118" t="s">
        <v>60</v>
      </c>
      <c r="C51" s="119">
        <v>148</v>
      </c>
      <c r="D51" s="120">
        <f t="shared" si="40"/>
        <v>-148</v>
      </c>
      <c r="E51" s="116" t="s">
        <v>106</v>
      </c>
      <c r="F51" s="58">
        <v>38.299999999999997</v>
      </c>
      <c r="G51" s="38"/>
      <c r="H51" s="38"/>
      <c r="I51" s="39">
        <f t="shared" si="41"/>
        <v>369.73340992167101</v>
      </c>
      <c r="J51" s="40">
        <v>1</v>
      </c>
      <c r="K51" s="41">
        <v>10</v>
      </c>
      <c r="L51" s="69">
        <v>5.5</v>
      </c>
      <c r="M51" s="281">
        <f t="shared" si="42"/>
        <v>82.5</v>
      </c>
      <c r="N51" s="43">
        <v>12</v>
      </c>
      <c r="O51" s="69">
        <v>6</v>
      </c>
      <c r="P51" s="42">
        <f t="shared" si="43"/>
        <v>90</v>
      </c>
      <c r="Q51" s="44"/>
      <c r="R51" s="45"/>
      <c r="S51" s="46"/>
      <c r="T51" s="47">
        <f t="shared" si="44"/>
        <v>90</v>
      </c>
      <c r="U51" s="41">
        <v>12</v>
      </c>
      <c r="V51" s="69">
        <v>6.5</v>
      </c>
      <c r="W51" s="70">
        <f t="shared" ref="W51" si="56">IF((V51)&lt;1,"",(V51*15))</f>
        <v>97.5</v>
      </c>
      <c r="X51" s="43">
        <v>15</v>
      </c>
      <c r="Y51" s="69">
        <v>6.5</v>
      </c>
      <c r="Z51" s="42">
        <f t="shared" ref="Z51" si="57">IF((Y51)&lt;1,"",(Y51*15))</f>
        <v>97.5</v>
      </c>
      <c r="AA51" s="44"/>
      <c r="AB51" s="45"/>
      <c r="AC51" s="46" t="str">
        <f t="shared" ref="AC51" si="58">IF((AB51)&lt;1,"",(AA51*45/F51)+(AB51*10))</f>
        <v/>
      </c>
      <c r="AD51" s="48">
        <f t="shared" ref="AD51" si="59">MAX(W51,Z51)</f>
        <v>97.5</v>
      </c>
      <c r="AE51" s="49">
        <f t="shared" si="50"/>
        <v>187.5</v>
      </c>
      <c r="AF51" s="50">
        <v>5.04</v>
      </c>
      <c r="AG51" s="51">
        <v>5.03</v>
      </c>
      <c r="AH51" s="53">
        <f t="shared" ref="AH51" si="60">MAX(AF51:AG51)</f>
        <v>5.04</v>
      </c>
      <c r="AI51" s="54">
        <f t="shared" si="45"/>
        <v>66.528000000000006</v>
      </c>
      <c r="AJ51" s="50">
        <v>3.43</v>
      </c>
      <c r="AK51" s="51">
        <v>5</v>
      </c>
      <c r="AL51" s="53">
        <f t="shared" si="46"/>
        <v>5</v>
      </c>
      <c r="AM51" s="52">
        <f t="shared" si="47"/>
        <v>64.621409921671017</v>
      </c>
      <c r="AN51" s="271">
        <v>21.82</v>
      </c>
      <c r="AO51" s="272">
        <v>17.13</v>
      </c>
      <c r="AP51" s="135">
        <f t="shared" si="48"/>
        <v>17.13</v>
      </c>
      <c r="AQ51" s="170">
        <f t="shared" si="49"/>
        <v>51.084000000000017</v>
      </c>
    </row>
    <row r="52" spans="1:43" x14ac:dyDescent="0.2">
      <c r="A52" s="219"/>
      <c r="B52" s="118"/>
      <c r="C52" s="119"/>
      <c r="D52" s="120" t="str">
        <f t="shared" si="40"/>
        <v/>
      </c>
      <c r="E52" s="116"/>
      <c r="F52" s="58"/>
      <c r="G52" s="38"/>
      <c r="H52" s="38"/>
      <c r="I52" s="39">
        <f t="shared" si="41"/>
        <v>0</v>
      </c>
      <c r="J52" s="40"/>
      <c r="K52" s="41"/>
      <c r="L52" s="69"/>
      <c r="M52" s="281" t="str">
        <f t="shared" si="42"/>
        <v/>
      </c>
      <c r="N52" s="43"/>
      <c r="O52" s="69"/>
      <c r="P52" s="42" t="str">
        <f t="shared" si="43"/>
        <v/>
      </c>
      <c r="Q52" s="44"/>
      <c r="R52" s="45"/>
      <c r="S52" s="46"/>
      <c r="T52" s="47">
        <f t="shared" si="44"/>
        <v>0</v>
      </c>
      <c r="U52" s="41"/>
      <c r="V52" s="69"/>
      <c r="W52" s="70" t="str">
        <f t="shared" ref="W52:W57" si="61">IF((V52)&lt;1,"",(V52*15))</f>
        <v/>
      </c>
      <c r="X52" s="43"/>
      <c r="Y52" s="69"/>
      <c r="Z52" s="42" t="str">
        <f t="shared" ref="Z52:Z57" si="62">IF((Y52)&lt;1,"",(Y52*15))</f>
        <v/>
      </c>
      <c r="AA52" s="44"/>
      <c r="AB52" s="45"/>
      <c r="AC52" s="46" t="str">
        <f t="shared" ref="AC52:AC57" si="63">IF((AB52)&lt;1,"",(AA52*45/F52)+(AB52*10))</f>
        <v/>
      </c>
      <c r="AD52" s="48">
        <f t="shared" ref="AD52:AD57" si="64">MAX(W52,Z52)</f>
        <v>0</v>
      </c>
      <c r="AE52" s="49">
        <f t="shared" si="50"/>
        <v>0</v>
      </c>
      <c r="AF52" s="50"/>
      <c r="AG52" s="51"/>
      <c r="AH52" s="53">
        <f t="shared" ref="AH52:AH57" si="65">MAX(AF52:AG52)</f>
        <v>0</v>
      </c>
      <c r="AI52" s="54">
        <f t="shared" si="45"/>
        <v>0</v>
      </c>
      <c r="AJ52" s="50"/>
      <c r="AK52" s="51"/>
      <c r="AL52" s="53">
        <f t="shared" si="46"/>
        <v>0</v>
      </c>
      <c r="AM52" s="52">
        <f t="shared" si="47"/>
        <v>0</v>
      </c>
      <c r="AN52" s="271"/>
      <c r="AO52" s="272"/>
      <c r="AP52" s="135">
        <f t="shared" si="48"/>
        <v>0</v>
      </c>
      <c r="AQ52" s="170" t="str">
        <f t="shared" si="49"/>
        <v>0</v>
      </c>
    </row>
    <row r="53" spans="1:43" ht="13.5" thickBot="1" x14ac:dyDescent="0.25">
      <c r="A53" s="219" t="s">
        <v>124</v>
      </c>
      <c r="B53" s="118" t="s">
        <v>102</v>
      </c>
      <c r="C53" s="119">
        <v>148</v>
      </c>
      <c r="D53" s="120">
        <f t="shared" si="40"/>
        <v>-148</v>
      </c>
      <c r="E53" s="116" t="s">
        <v>103</v>
      </c>
      <c r="F53" s="58">
        <v>58.7</v>
      </c>
      <c r="G53" s="38"/>
      <c r="H53" s="38"/>
      <c r="I53" s="39">
        <f t="shared" si="41"/>
        <v>453.20659625212943</v>
      </c>
      <c r="J53" s="40">
        <v>2</v>
      </c>
      <c r="K53" s="41">
        <v>22</v>
      </c>
      <c r="L53" s="69">
        <v>7.5</v>
      </c>
      <c r="M53" s="281">
        <f t="shared" si="42"/>
        <v>112.5</v>
      </c>
      <c r="N53" s="43">
        <v>24</v>
      </c>
      <c r="O53" s="69">
        <v>8.5</v>
      </c>
      <c r="P53" s="42">
        <f t="shared" si="43"/>
        <v>127.5</v>
      </c>
      <c r="Q53" s="44"/>
      <c r="R53" s="45"/>
      <c r="S53" s="46"/>
      <c r="T53" s="47">
        <f t="shared" si="44"/>
        <v>127.5</v>
      </c>
      <c r="U53" s="41">
        <v>23</v>
      </c>
      <c r="V53" s="69">
        <v>8</v>
      </c>
      <c r="W53" s="70">
        <f t="shared" si="61"/>
        <v>120</v>
      </c>
      <c r="X53" s="43">
        <v>25</v>
      </c>
      <c r="Y53" s="69">
        <v>8</v>
      </c>
      <c r="Z53" s="42">
        <f t="shared" si="62"/>
        <v>120</v>
      </c>
      <c r="AA53" s="44"/>
      <c r="AB53" s="45"/>
      <c r="AC53" s="46" t="str">
        <f t="shared" si="63"/>
        <v/>
      </c>
      <c r="AD53" s="48">
        <f t="shared" si="64"/>
        <v>120</v>
      </c>
      <c r="AE53" s="49">
        <f t="shared" si="50"/>
        <v>247.5</v>
      </c>
      <c r="AF53" s="50">
        <v>5.45</v>
      </c>
      <c r="AG53" s="51">
        <v>5.51</v>
      </c>
      <c r="AH53" s="53">
        <f t="shared" si="65"/>
        <v>5.51</v>
      </c>
      <c r="AI53" s="54">
        <f t="shared" si="45"/>
        <v>72.731999999999999</v>
      </c>
      <c r="AJ53" s="50">
        <v>5.63</v>
      </c>
      <c r="AK53" s="51">
        <v>7.05</v>
      </c>
      <c r="AL53" s="53">
        <f t="shared" si="46"/>
        <v>7.05</v>
      </c>
      <c r="AM53" s="52">
        <f t="shared" si="47"/>
        <v>59.450596252129472</v>
      </c>
      <c r="AN53" s="271">
        <v>15.43</v>
      </c>
      <c r="AO53" s="272">
        <v>15.9</v>
      </c>
      <c r="AP53" s="135">
        <f t="shared" si="48"/>
        <v>15.43</v>
      </c>
      <c r="AQ53" s="170">
        <f t="shared" si="49"/>
        <v>73.524000000000001</v>
      </c>
    </row>
    <row r="54" spans="1:43" x14ac:dyDescent="0.2">
      <c r="A54" s="220" t="s">
        <v>125</v>
      </c>
      <c r="B54" s="118" t="s">
        <v>60</v>
      </c>
      <c r="C54" s="118">
        <v>143</v>
      </c>
      <c r="D54" s="120">
        <f t="shared" si="40"/>
        <v>-148</v>
      </c>
      <c r="E54" s="117" t="s">
        <v>103</v>
      </c>
      <c r="F54" s="58">
        <v>36.5</v>
      </c>
      <c r="G54" s="38"/>
      <c r="H54" s="38"/>
      <c r="I54" s="39">
        <f t="shared" si="41"/>
        <v>383.26273972602741</v>
      </c>
      <c r="J54" s="40">
        <v>4</v>
      </c>
      <c r="K54" s="41">
        <v>10</v>
      </c>
      <c r="L54" s="69">
        <v>5.5</v>
      </c>
      <c r="M54" s="281">
        <f t="shared" si="42"/>
        <v>82.5</v>
      </c>
      <c r="N54" s="43">
        <v>12</v>
      </c>
      <c r="O54" s="69">
        <v>6</v>
      </c>
      <c r="P54" s="42">
        <f t="shared" si="43"/>
        <v>90</v>
      </c>
      <c r="Q54" s="44"/>
      <c r="R54" s="45"/>
      <c r="S54" s="46"/>
      <c r="T54" s="47">
        <f t="shared" si="44"/>
        <v>90</v>
      </c>
      <c r="U54" s="41">
        <v>13</v>
      </c>
      <c r="V54" s="69">
        <v>7</v>
      </c>
      <c r="W54" s="70">
        <f t="shared" si="61"/>
        <v>105</v>
      </c>
      <c r="X54" s="43">
        <v>15</v>
      </c>
      <c r="Y54" s="69">
        <v>7</v>
      </c>
      <c r="Z54" s="42">
        <f t="shared" si="62"/>
        <v>105</v>
      </c>
      <c r="AA54" s="44"/>
      <c r="AB54" s="45"/>
      <c r="AC54" s="46" t="str">
        <f t="shared" si="63"/>
        <v/>
      </c>
      <c r="AD54" s="48">
        <f t="shared" si="64"/>
        <v>105</v>
      </c>
      <c r="AE54" s="49">
        <f t="shared" si="50"/>
        <v>195</v>
      </c>
      <c r="AF54" s="50">
        <v>3.97</v>
      </c>
      <c r="AG54" s="51">
        <v>4.5999999999999996</v>
      </c>
      <c r="AH54" s="53">
        <f t="shared" si="65"/>
        <v>4.5999999999999996</v>
      </c>
      <c r="AI54" s="54">
        <f t="shared" si="45"/>
        <v>60.720000000000006</v>
      </c>
      <c r="AJ54" s="50">
        <v>4.0999999999999996</v>
      </c>
      <c r="AK54" s="51">
        <v>3.51</v>
      </c>
      <c r="AL54" s="53">
        <f t="shared" si="46"/>
        <v>4.0999999999999996</v>
      </c>
      <c r="AM54" s="52">
        <f t="shared" si="47"/>
        <v>55.602739726027394</v>
      </c>
      <c r="AN54" s="271">
        <v>20.440000000000001</v>
      </c>
      <c r="AO54" s="272">
        <v>15.55</v>
      </c>
      <c r="AP54" s="135">
        <f t="shared" si="48"/>
        <v>15.55</v>
      </c>
      <c r="AQ54" s="170">
        <f t="shared" si="49"/>
        <v>71.94</v>
      </c>
    </row>
    <row r="55" spans="1:43" x14ac:dyDescent="0.2">
      <c r="A55" s="219" t="s">
        <v>126</v>
      </c>
      <c r="B55" s="118" t="s">
        <v>60</v>
      </c>
      <c r="C55" s="119">
        <v>146</v>
      </c>
      <c r="D55" s="120">
        <f t="shared" ref="D55:D57" si="66">IF(C55&lt;1,"",IF(C55&lt;140.9,-140,IF(C55&lt;148.9,-148,IF(C55&lt;158.9,-158,IF(C55&gt;158,"+158")))))</f>
        <v>-148</v>
      </c>
      <c r="E55" s="116" t="s">
        <v>103</v>
      </c>
      <c r="F55" s="58">
        <v>47.7</v>
      </c>
      <c r="G55" s="38"/>
      <c r="H55" s="38"/>
      <c r="I55" s="39">
        <f t="shared" si="41"/>
        <v>388.49305660377365</v>
      </c>
      <c r="J55" s="40">
        <v>3</v>
      </c>
      <c r="K55" s="41">
        <v>15</v>
      </c>
      <c r="L55" s="69">
        <v>7.5</v>
      </c>
      <c r="M55" s="281">
        <f t="shared" si="42"/>
        <v>112.5</v>
      </c>
      <c r="N55" s="43">
        <v>18</v>
      </c>
      <c r="O55" s="69">
        <v>6.5</v>
      </c>
      <c r="P55" s="42">
        <f t="shared" si="43"/>
        <v>97.5</v>
      </c>
      <c r="Q55" s="44"/>
      <c r="R55" s="45"/>
      <c r="S55" s="46"/>
      <c r="T55" s="47">
        <f t="shared" si="44"/>
        <v>112.5</v>
      </c>
      <c r="U55" s="41">
        <v>17</v>
      </c>
      <c r="V55" s="69">
        <v>6.5</v>
      </c>
      <c r="W55" s="70">
        <f t="shared" si="61"/>
        <v>97.5</v>
      </c>
      <c r="X55" s="43">
        <v>20</v>
      </c>
      <c r="Y55" s="69">
        <v>6.5</v>
      </c>
      <c r="Z55" s="42">
        <f t="shared" si="62"/>
        <v>97.5</v>
      </c>
      <c r="AA55" s="44"/>
      <c r="AB55" s="45"/>
      <c r="AC55" s="46" t="str">
        <f t="shared" si="63"/>
        <v/>
      </c>
      <c r="AD55" s="48">
        <f t="shared" si="64"/>
        <v>97.5</v>
      </c>
      <c r="AE55" s="49">
        <f t="shared" si="50"/>
        <v>210</v>
      </c>
      <c r="AF55" s="50">
        <v>4.5999999999999996</v>
      </c>
      <c r="AG55" s="51">
        <v>4.38</v>
      </c>
      <c r="AH55" s="53">
        <f t="shared" si="65"/>
        <v>4.5999999999999996</v>
      </c>
      <c r="AI55" s="54">
        <f t="shared" si="45"/>
        <v>60.720000000000006</v>
      </c>
      <c r="AJ55" s="50">
        <v>4.38</v>
      </c>
      <c r="AK55" s="51">
        <v>4.9000000000000004</v>
      </c>
      <c r="AL55" s="53">
        <f t="shared" si="46"/>
        <v>4.9000000000000004</v>
      </c>
      <c r="AM55" s="52">
        <f t="shared" si="47"/>
        <v>50.84905660377359</v>
      </c>
      <c r="AN55" s="271">
        <v>15.93</v>
      </c>
      <c r="AO55" s="272">
        <v>16.510000000000002</v>
      </c>
      <c r="AP55" s="135">
        <f t="shared" si="48"/>
        <v>15.93</v>
      </c>
      <c r="AQ55" s="170">
        <f t="shared" si="49"/>
        <v>66.924000000000007</v>
      </c>
    </row>
    <row r="56" spans="1:43" x14ac:dyDescent="0.2">
      <c r="A56" s="219" t="s">
        <v>127</v>
      </c>
      <c r="B56" s="118" t="s">
        <v>30</v>
      </c>
      <c r="C56" s="119">
        <v>144</v>
      </c>
      <c r="D56" s="120">
        <f t="shared" si="66"/>
        <v>-148</v>
      </c>
      <c r="E56" s="116" t="s">
        <v>103</v>
      </c>
      <c r="F56" s="58">
        <v>58.4</v>
      </c>
      <c r="G56" s="38"/>
      <c r="H56" s="38"/>
      <c r="I56" s="39">
        <f t="shared" si="41"/>
        <v>463.72816438356165</v>
      </c>
      <c r="J56" s="40">
        <v>1</v>
      </c>
      <c r="K56" s="41">
        <v>22</v>
      </c>
      <c r="L56" s="69">
        <v>7.5</v>
      </c>
      <c r="M56" s="281">
        <f t="shared" si="42"/>
        <v>112.5</v>
      </c>
      <c r="N56" s="43">
        <v>25</v>
      </c>
      <c r="O56" s="69">
        <v>8.5</v>
      </c>
      <c r="P56" s="42">
        <f t="shared" si="43"/>
        <v>127.5</v>
      </c>
      <c r="Q56" s="44"/>
      <c r="R56" s="45"/>
      <c r="S56" s="46"/>
      <c r="T56" s="47">
        <f t="shared" si="44"/>
        <v>127.5</v>
      </c>
      <c r="U56" s="41">
        <v>28</v>
      </c>
      <c r="V56" s="69">
        <v>8</v>
      </c>
      <c r="W56" s="70">
        <f t="shared" si="61"/>
        <v>120</v>
      </c>
      <c r="X56" s="43">
        <v>30</v>
      </c>
      <c r="Y56" s="69">
        <v>8.5</v>
      </c>
      <c r="Z56" s="42">
        <f t="shared" si="62"/>
        <v>127.5</v>
      </c>
      <c r="AA56" s="44"/>
      <c r="AB56" s="45"/>
      <c r="AC56" s="46" t="str">
        <f t="shared" si="63"/>
        <v/>
      </c>
      <c r="AD56" s="48">
        <f t="shared" si="64"/>
        <v>127.5</v>
      </c>
      <c r="AE56" s="49">
        <f t="shared" si="50"/>
        <v>255</v>
      </c>
      <c r="AF56" s="50">
        <v>4.97</v>
      </c>
      <c r="AG56" s="51">
        <v>5.8</v>
      </c>
      <c r="AH56" s="53">
        <f t="shared" si="65"/>
        <v>5.8</v>
      </c>
      <c r="AI56" s="54">
        <f t="shared" si="45"/>
        <v>76.56</v>
      </c>
      <c r="AJ56" s="50">
        <v>5.78</v>
      </c>
      <c r="AK56" s="51">
        <v>6</v>
      </c>
      <c r="AL56" s="53">
        <f t="shared" si="46"/>
        <v>6</v>
      </c>
      <c r="AM56" s="52">
        <f t="shared" si="47"/>
        <v>50.856164383561648</v>
      </c>
      <c r="AN56" s="271">
        <v>14.84</v>
      </c>
      <c r="AO56" s="272">
        <v>15.05</v>
      </c>
      <c r="AP56" s="135">
        <f t="shared" si="48"/>
        <v>14.84</v>
      </c>
      <c r="AQ56" s="170">
        <f t="shared" si="49"/>
        <v>81.312000000000012</v>
      </c>
    </row>
    <row r="57" spans="1:43" x14ac:dyDescent="0.2">
      <c r="A57" s="219"/>
      <c r="B57" s="118"/>
      <c r="C57" s="119"/>
      <c r="D57" s="120" t="str">
        <f t="shared" si="66"/>
        <v/>
      </c>
      <c r="E57" s="116"/>
      <c r="F57" s="58"/>
      <c r="G57" s="38"/>
      <c r="H57" s="38"/>
      <c r="I57" s="39">
        <f t="shared" si="41"/>
        <v>0</v>
      </c>
      <c r="J57" s="40"/>
      <c r="K57" s="41"/>
      <c r="L57" s="69"/>
      <c r="M57" s="281" t="str">
        <f t="shared" si="42"/>
        <v/>
      </c>
      <c r="N57" s="43"/>
      <c r="O57" s="69"/>
      <c r="P57" s="42" t="str">
        <f t="shared" si="43"/>
        <v/>
      </c>
      <c r="Q57" s="44"/>
      <c r="R57" s="45"/>
      <c r="S57" s="46"/>
      <c r="T57" s="47">
        <f t="shared" si="44"/>
        <v>0</v>
      </c>
      <c r="U57" s="41"/>
      <c r="V57" s="69"/>
      <c r="W57" s="70" t="str">
        <f t="shared" si="61"/>
        <v/>
      </c>
      <c r="X57" s="43"/>
      <c r="Y57" s="69"/>
      <c r="Z57" s="42" t="str">
        <f t="shared" si="62"/>
        <v/>
      </c>
      <c r="AA57" s="44"/>
      <c r="AB57" s="45"/>
      <c r="AC57" s="46" t="str">
        <f t="shared" si="63"/>
        <v/>
      </c>
      <c r="AD57" s="48">
        <f t="shared" si="64"/>
        <v>0</v>
      </c>
      <c r="AE57" s="49">
        <f t="shared" si="50"/>
        <v>0</v>
      </c>
      <c r="AF57" s="50"/>
      <c r="AG57" s="51"/>
      <c r="AH57" s="53">
        <f t="shared" si="65"/>
        <v>0</v>
      </c>
      <c r="AI57" s="54">
        <f t="shared" si="45"/>
        <v>0</v>
      </c>
      <c r="AJ57" s="50"/>
      <c r="AK57" s="51"/>
      <c r="AL57" s="53">
        <f t="shared" si="46"/>
        <v>0</v>
      </c>
      <c r="AM57" s="52">
        <f t="shared" si="47"/>
        <v>0</v>
      </c>
      <c r="AN57" s="271"/>
      <c r="AO57" s="272"/>
      <c r="AP57" s="135">
        <f t="shared" si="48"/>
        <v>0</v>
      </c>
      <c r="AQ57" s="170" t="str">
        <f t="shared" si="49"/>
        <v>0</v>
      </c>
    </row>
    <row r="58" spans="1:43" x14ac:dyDescent="0.2">
      <c r="A58" s="219" t="s">
        <v>129</v>
      </c>
      <c r="B58" s="118" t="s">
        <v>29</v>
      </c>
      <c r="C58" s="119">
        <v>152</v>
      </c>
      <c r="D58" s="120">
        <f t="shared" ref="D58:D78" si="67">IF(C58&lt;1,"",IF(C58&lt;140.9,-140,IF(C58&lt;148.9,-148,IF(C58&lt;158.9,-158,IF(C58&gt;158,"+158")))))</f>
        <v>-158</v>
      </c>
      <c r="E58" s="116" t="s">
        <v>106</v>
      </c>
      <c r="F58" s="58">
        <v>39.700000000000003</v>
      </c>
      <c r="G58" s="38"/>
      <c r="H58" s="38"/>
      <c r="I58" s="39">
        <f t="shared" ref="I58:I78" si="68">SUM(AE58+AI58+AM58+AQ58)</f>
        <v>430.8638085642317</v>
      </c>
      <c r="J58" s="40">
        <v>1</v>
      </c>
      <c r="K58" s="41">
        <v>18</v>
      </c>
      <c r="L58" s="69">
        <v>7.5</v>
      </c>
      <c r="M58" s="281">
        <f t="shared" ref="M58:M78" si="69">IF((L58)&lt;1,"",(L58*15))</f>
        <v>112.5</v>
      </c>
      <c r="N58" s="43">
        <v>21</v>
      </c>
      <c r="O58" s="69">
        <v>0</v>
      </c>
      <c r="P58" s="42" t="str">
        <f t="shared" ref="P58:P78" si="70">IF((O58)&lt;1,"",(O58*15))</f>
        <v/>
      </c>
      <c r="Q58" s="44"/>
      <c r="R58" s="45"/>
      <c r="S58" s="46"/>
      <c r="T58" s="47">
        <f t="shared" ref="T58:T78" si="71">MAX(M58,P58)</f>
        <v>112.5</v>
      </c>
      <c r="U58" s="41">
        <v>23</v>
      </c>
      <c r="V58" s="69">
        <v>7.5</v>
      </c>
      <c r="W58" s="70">
        <f t="shared" ref="W58:W78" si="72">IF((V58)&lt;1,"",(V58*15))</f>
        <v>112.5</v>
      </c>
      <c r="X58" s="43">
        <v>26</v>
      </c>
      <c r="Y58" s="69">
        <v>0</v>
      </c>
      <c r="Z58" s="42" t="str">
        <f t="shared" ref="Z58:Z78" si="73">IF((Y58)&lt;1,"",(Y58*15))</f>
        <v/>
      </c>
      <c r="AA58" s="44"/>
      <c r="AB58" s="45"/>
      <c r="AC58" s="46" t="str">
        <f t="shared" ref="AC58:AC78" si="74">IF((AB58)&lt;1,"",(AA58*45/F58)+(AB58*10))</f>
        <v/>
      </c>
      <c r="AD58" s="48">
        <f t="shared" ref="AD58:AD78" si="75">MAX(W58,Z58)</f>
        <v>112.5</v>
      </c>
      <c r="AE58" s="49">
        <f t="shared" ref="AE58:AE78" si="76">SUM(T58,AD58)</f>
        <v>225</v>
      </c>
      <c r="AF58" s="50">
        <v>4.8600000000000003</v>
      </c>
      <c r="AG58" s="51">
        <v>5.05</v>
      </c>
      <c r="AH58" s="53">
        <f t="shared" ref="AH58:AH78" si="77">MAX(AF58:AG58)</f>
        <v>5.05</v>
      </c>
      <c r="AI58" s="54">
        <f t="shared" ref="AI58:AI78" si="78">(AH58*20)*0.66</f>
        <v>66.66</v>
      </c>
      <c r="AJ58" s="50">
        <v>5.1100000000000003</v>
      </c>
      <c r="AK58" s="51">
        <v>5.31</v>
      </c>
      <c r="AL58" s="53">
        <f t="shared" ref="AL58:AL78" si="79">MAX(AJ58:AK58)</f>
        <v>5.31</v>
      </c>
      <c r="AM58" s="52">
        <f t="shared" ref="AM58:AM78" si="80">IF((AL58)=0,"0",(AL58*750/F58))*0.66</f>
        <v>66.207808564231726</v>
      </c>
      <c r="AN58" s="271">
        <v>16.03</v>
      </c>
      <c r="AO58" s="272">
        <v>15.47</v>
      </c>
      <c r="AP58" s="135">
        <f t="shared" ref="AP58:AP78" si="81">MIN(AN58:AO58)</f>
        <v>15.47</v>
      </c>
      <c r="AQ58" s="170">
        <f t="shared" ref="AQ58:AQ78" si="82">IF((AP58)=0,"0",((16-AP58)*20+100)*0.66)</f>
        <v>72.995999999999995</v>
      </c>
    </row>
    <row r="59" spans="1:43" x14ac:dyDescent="0.2">
      <c r="A59" s="219" t="s">
        <v>128</v>
      </c>
      <c r="B59" s="118" t="s">
        <v>60</v>
      </c>
      <c r="C59" s="119">
        <v>155</v>
      </c>
      <c r="D59" s="120">
        <f t="shared" si="67"/>
        <v>-158</v>
      </c>
      <c r="E59" s="116" t="s">
        <v>106</v>
      </c>
      <c r="F59" s="58">
        <v>53.5</v>
      </c>
      <c r="G59" s="38"/>
      <c r="H59" s="38"/>
      <c r="I59" s="39">
        <f t="shared" si="68"/>
        <v>389.76100934579438</v>
      </c>
      <c r="J59" s="40">
        <v>2</v>
      </c>
      <c r="K59" s="41">
        <v>10</v>
      </c>
      <c r="L59" s="69">
        <v>6</v>
      </c>
      <c r="M59" s="281">
        <f t="shared" si="69"/>
        <v>90</v>
      </c>
      <c r="N59" s="43">
        <v>12</v>
      </c>
      <c r="O59" s="69">
        <v>6</v>
      </c>
      <c r="P59" s="42">
        <f t="shared" si="70"/>
        <v>90</v>
      </c>
      <c r="Q59" s="44"/>
      <c r="R59" s="45"/>
      <c r="S59" s="46"/>
      <c r="T59" s="47">
        <f t="shared" si="71"/>
        <v>90</v>
      </c>
      <c r="U59" s="41">
        <v>15</v>
      </c>
      <c r="V59" s="69">
        <v>6.5</v>
      </c>
      <c r="W59" s="70">
        <f t="shared" si="72"/>
        <v>97.5</v>
      </c>
      <c r="X59" s="43">
        <v>20</v>
      </c>
      <c r="Y59" s="69">
        <v>6</v>
      </c>
      <c r="Z59" s="42">
        <f t="shared" si="73"/>
        <v>90</v>
      </c>
      <c r="AA59" s="44"/>
      <c r="AB59" s="45"/>
      <c r="AC59" s="46" t="str">
        <f t="shared" si="74"/>
        <v/>
      </c>
      <c r="AD59" s="48">
        <f t="shared" si="75"/>
        <v>97.5</v>
      </c>
      <c r="AE59" s="49">
        <f t="shared" si="76"/>
        <v>187.5</v>
      </c>
      <c r="AF59" s="50">
        <v>5.32</v>
      </c>
      <c r="AG59" s="51">
        <v>5.49</v>
      </c>
      <c r="AH59" s="53">
        <f t="shared" si="77"/>
        <v>5.49</v>
      </c>
      <c r="AI59" s="54">
        <f t="shared" si="78"/>
        <v>72.468000000000018</v>
      </c>
      <c r="AJ59" s="50">
        <v>5.14</v>
      </c>
      <c r="AK59" s="51">
        <v>5.0999999999999996</v>
      </c>
      <c r="AL59" s="53">
        <f t="shared" si="79"/>
        <v>5.14</v>
      </c>
      <c r="AM59" s="52">
        <f t="shared" si="80"/>
        <v>47.557009345794391</v>
      </c>
      <c r="AN59" s="271">
        <v>14.84</v>
      </c>
      <c r="AO59" s="272">
        <v>14.77</v>
      </c>
      <c r="AP59" s="135">
        <f t="shared" si="81"/>
        <v>14.77</v>
      </c>
      <c r="AQ59" s="170">
        <f t="shared" si="82"/>
        <v>82.236000000000004</v>
      </c>
    </row>
    <row r="60" spans="1:43" x14ac:dyDescent="0.2">
      <c r="A60" s="219"/>
      <c r="B60" s="118"/>
      <c r="C60" s="119"/>
      <c r="D60" s="120" t="str">
        <f t="shared" si="67"/>
        <v/>
      </c>
      <c r="E60" s="116"/>
      <c r="F60" s="58"/>
      <c r="G60" s="38"/>
      <c r="H60" s="38"/>
      <c r="I60" s="39">
        <f t="shared" si="68"/>
        <v>0</v>
      </c>
      <c r="J60" s="40"/>
      <c r="K60" s="41"/>
      <c r="L60" s="69"/>
      <c r="M60" s="281" t="str">
        <f t="shared" si="69"/>
        <v/>
      </c>
      <c r="N60" s="43"/>
      <c r="O60" s="69"/>
      <c r="P60" s="42" t="str">
        <f t="shared" si="70"/>
        <v/>
      </c>
      <c r="Q60" s="44"/>
      <c r="R60" s="45"/>
      <c r="S60" s="46"/>
      <c r="T60" s="47">
        <f t="shared" si="71"/>
        <v>0</v>
      </c>
      <c r="U60" s="41"/>
      <c r="V60" s="69"/>
      <c r="W60" s="70" t="str">
        <f t="shared" si="72"/>
        <v/>
      </c>
      <c r="X60" s="43"/>
      <c r="Y60" s="69"/>
      <c r="Z60" s="42" t="str">
        <f t="shared" si="73"/>
        <v/>
      </c>
      <c r="AA60" s="44"/>
      <c r="AB60" s="45"/>
      <c r="AC60" s="46" t="str">
        <f t="shared" si="74"/>
        <v/>
      </c>
      <c r="AD60" s="48">
        <f t="shared" si="75"/>
        <v>0</v>
      </c>
      <c r="AE60" s="49">
        <f t="shared" si="76"/>
        <v>0</v>
      </c>
      <c r="AF60" s="50"/>
      <c r="AG60" s="51"/>
      <c r="AH60" s="53">
        <f t="shared" si="77"/>
        <v>0</v>
      </c>
      <c r="AI60" s="54">
        <f t="shared" si="78"/>
        <v>0</v>
      </c>
      <c r="AJ60" s="50"/>
      <c r="AK60" s="51"/>
      <c r="AL60" s="53">
        <f t="shared" si="79"/>
        <v>0</v>
      </c>
      <c r="AM60" s="52">
        <f t="shared" si="80"/>
        <v>0</v>
      </c>
      <c r="AN60" s="271"/>
      <c r="AO60" s="272"/>
      <c r="AP60" s="135">
        <f t="shared" si="81"/>
        <v>0</v>
      </c>
      <c r="AQ60" s="170" t="str">
        <f t="shared" si="82"/>
        <v>0</v>
      </c>
    </row>
    <row r="61" spans="1:43" x14ac:dyDescent="0.2">
      <c r="A61" s="219" t="s">
        <v>130</v>
      </c>
      <c r="B61" s="118" t="s">
        <v>60</v>
      </c>
      <c r="C61" s="119">
        <v>151</v>
      </c>
      <c r="D61" s="120">
        <f t="shared" si="67"/>
        <v>-158</v>
      </c>
      <c r="E61" s="116" t="s">
        <v>103</v>
      </c>
      <c r="F61" s="58">
        <v>44.2</v>
      </c>
      <c r="G61" s="38"/>
      <c r="H61" s="38"/>
      <c r="I61" s="39">
        <f t="shared" si="68"/>
        <v>411.97512217194571</v>
      </c>
      <c r="J61" s="40">
        <v>2</v>
      </c>
      <c r="K61" s="41">
        <v>15</v>
      </c>
      <c r="L61" s="69">
        <v>7</v>
      </c>
      <c r="M61" s="281">
        <f t="shared" si="69"/>
        <v>105</v>
      </c>
      <c r="N61" s="43">
        <v>18</v>
      </c>
      <c r="O61" s="69">
        <v>7</v>
      </c>
      <c r="P61" s="42">
        <f t="shared" si="70"/>
        <v>105</v>
      </c>
      <c r="Q61" s="44"/>
      <c r="R61" s="45"/>
      <c r="S61" s="46"/>
      <c r="T61" s="47">
        <f t="shared" si="71"/>
        <v>105</v>
      </c>
      <c r="U61" s="41">
        <v>20</v>
      </c>
      <c r="V61" s="69">
        <v>7.5</v>
      </c>
      <c r="W61" s="70">
        <f t="shared" si="72"/>
        <v>112.5</v>
      </c>
      <c r="X61" s="43">
        <v>24</v>
      </c>
      <c r="Y61" s="69">
        <v>7.5</v>
      </c>
      <c r="Z61" s="42">
        <f t="shared" si="73"/>
        <v>112.5</v>
      </c>
      <c r="AA61" s="44"/>
      <c r="AB61" s="45"/>
      <c r="AC61" s="46" t="str">
        <f t="shared" si="74"/>
        <v/>
      </c>
      <c r="AD61" s="48">
        <f t="shared" si="75"/>
        <v>112.5</v>
      </c>
      <c r="AE61" s="49">
        <f t="shared" si="76"/>
        <v>217.5</v>
      </c>
      <c r="AF61" s="50">
        <v>4.7</v>
      </c>
      <c r="AG61" s="51">
        <v>4.59</v>
      </c>
      <c r="AH61" s="53">
        <f t="shared" si="77"/>
        <v>4.7</v>
      </c>
      <c r="AI61" s="54">
        <f t="shared" si="78"/>
        <v>62.040000000000006</v>
      </c>
      <c r="AJ61" s="50">
        <v>5.39</v>
      </c>
      <c r="AK61" s="51">
        <v>5.31</v>
      </c>
      <c r="AL61" s="53">
        <f t="shared" si="79"/>
        <v>5.39</v>
      </c>
      <c r="AM61" s="52">
        <f t="shared" si="80"/>
        <v>60.36312217194569</v>
      </c>
      <c r="AN61" s="271">
        <v>15.71</v>
      </c>
      <c r="AO61" s="272">
        <v>15.54</v>
      </c>
      <c r="AP61" s="135">
        <f t="shared" si="81"/>
        <v>15.54</v>
      </c>
      <c r="AQ61" s="170">
        <f t="shared" si="82"/>
        <v>72.072000000000017</v>
      </c>
    </row>
    <row r="62" spans="1:43" x14ac:dyDescent="0.2">
      <c r="A62" s="219" t="s">
        <v>131</v>
      </c>
      <c r="B62" s="118" t="s">
        <v>60</v>
      </c>
      <c r="C62" s="119">
        <v>152</v>
      </c>
      <c r="D62" s="120">
        <f t="shared" si="67"/>
        <v>-158</v>
      </c>
      <c r="E62" s="116" t="s">
        <v>103</v>
      </c>
      <c r="F62" s="58">
        <v>50.9</v>
      </c>
      <c r="G62" s="38"/>
      <c r="H62" s="38"/>
      <c r="I62" s="39">
        <f t="shared" si="68"/>
        <v>417.9579489194499</v>
      </c>
      <c r="J62" s="40">
        <v>1</v>
      </c>
      <c r="K62" s="41">
        <v>15</v>
      </c>
      <c r="L62" s="69">
        <v>7</v>
      </c>
      <c r="M62" s="281">
        <f t="shared" si="69"/>
        <v>105</v>
      </c>
      <c r="N62" s="43">
        <v>18</v>
      </c>
      <c r="O62" s="69">
        <v>7.5</v>
      </c>
      <c r="P62" s="42">
        <f t="shared" si="70"/>
        <v>112.5</v>
      </c>
      <c r="Q62" s="44"/>
      <c r="R62" s="45"/>
      <c r="S62" s="46"/>
      <c r="T62" s="47">
        <f t="shared" si="71"/>
        <v>112.5</v>
      </c>
      <c r="U62" s="41">
        <v>20</v>
      </c>
      <c r="V62" s="69">
        <v>0</v>
      </c>
      <c r="W62" s="70" t="str">
        <f t="shared" si="72"/>
        <v/>
      </c>
      <c r="X62" s="43">
        <v>20</v>
      </c>
      <c r="Y62" s="69">
        <v>7</v>
      </c>
      <c r="Z62" s="42">
        <f t="shared" si="73"/>
        <v>105</v>
      </c>
      <c r="AA62" s="44"/>
      <c r="AB62" s="45"/>
      <c r="AC62" s="46" t="str">
        <f t="shared" si="74"/>
        <v/>
      </c>
      <c r="AD62" s="48">
        <f t="shared" si="75"/>
        <v>105</v>
      </c>
      <c r="AE62" s="49">
        <f t="shared" si="76"/>
        <v>217.5</v>
      </c>
      <c r="AF62" s="50">
        <v>3.2</v>
      </c>
      <c r="AG62" s="51">
        <v>4.5</v>
      </c>
      <c r="AH62" s="53">
        <f t="shared" si="77"/>
        <v>4.5</v>
      </c>
      <c r="AI62" s="54">
        <f t="shared" si="78"/>
        <v>59.400000000000006</v>
      </c>
      <c r="AJ62" s="50">
        <v>6.13</v>
      </c>
      <c r="AK62" s="51">
        <v>5.82</v>
      </c>
      <c r="AL62" s="53">
        <f t="shared" si="79"/>
        <v>6.13</v>
      </c>
      <c r="AM62" s="52">
        <f t="shared" si="80"/>
        <v>59.613948919449911</v>
      </c>
      <c r="AN62" s="271">
        <v>14.83</v>
      </c>
      <c r="AO62" s="272">
        <v>14.86</v>
      </c>
      <c r="AP62" s="135">
        <f t="shared" si="81"/>
        <v>14.83</v>
      </c>
      <c r="AQ62" s="170">
        <f t="shared" si="82"/>
        <v>81.444000000000003</v>
      </c>
    </row>
    <row r="63" spans="1:43" x14ac:dyDescent="0.2">
      <c r="A63" s="219"/>
      <c r="B63" s="118"/>
      <c r="C63" s="119"/>
      <c r="D63" s="120" t="str">
        <f t="shared" si="67"/>
        <v/>
      </c>
      <c r="E63" s="116"/>
      <c r="F63" s="58"/>
      <c r="G63" s="38"/>
      <c r="H63" s="38"/>
      <c r="I63" s="39">
        <f t="shared" si="68"/>
        <v>0</v>
      </c>
      <c r="J63" s="40"/>
      <c r="K63" s="41"/>
      <c r="L63" s="69"/>
      <c r="M63" s="281" t="str">
        <f t="shared" si="69"/>
        <v/>
      </c>
      <c r="N63" s="43"/>
      <c r="O63" s="69"/>
      <c r="P63" s="42" t="str">
        <f t="shared" si="70"/>
        <v/>
      </c>
      <c r="Q63" s="44"/>
      <c r="R63" s="45"/>
      <c r="S63" s="46"/>
      <c r="T63" s="47">
        <f t="shared" si="71"/>
        <v>0</v>
      </c>
      <c r="U63" s="41"/>
      <c r="V63" s="69"/>
      <c r="W63" s="70" t="str">
        <f t="shared" si="72"/>
        <v/>
      </c>
      <c r="X63" s="43"/>
      <c r="Y63" s="69"/>
      <c r="Z63" s="42" t="str">
        <f t="shared" si="73"/>
        <v/>
      </c>
      <c r="AA63" s="44"/>
      <c r="AB63" s="45"/>
      <c r="AC63" s="46" t="str">
        <f t="shared" si="74"/>
        <v/>
      </c>
      <c r="AD63" s="48">
        <f t="shared" si="75"/>
        <v>0</v>
      </c>
      <c r="AE63" s="49">
        <f t="shared" si="76"/>
        <v>0</v>
      </c>
      <c r="AF63" s="50"/>
      <c r="AG63" s="51"/>
      <c r="AH63" s="53">
        <f t="shared" si="77"/>
        <v>0</v>
      </c>
      <c r="AI63" s="54">
        <f t="shared" si="78"/>
        <v>0</v>
      </c>
      <c r="AJ63" s="50"/>
      <c r="AK63" s="51"/>
      <c r="AL63" s="53">
        <f t="shared" si="79"/>
        <v>0</v>
      </c>
      <c r="AM63" s="52">
        <f t="shared" si="80"/>
        <v>0</v>
      </c>
      <c r="AN63" s="271"/>
      <c r="AO63" s="272"/>
      <c r="AP63" s="135">
        <f t="shared" si="81"/>
        <v>0</v>
      </c>
      <c r="AQ63" s="170" t="str">
        <f t="shared" si="82"/>
        <v>0</v>
      </c>
    </row>
    <row r="64" spans="1:43" x14ac:dyDescent="0.2">
      <c r="A64" s="219" t="s">
        <v>132</v>
      </c>
      <c r="B64" s="118" t="s">
        <v>30</v>
      </c>
      <c r="C64" s="119">
        <v>160</v>
      </c>
      <c r="D64" s="120" t="str">
        <f t="shared" si="67"/>
        <v>+158</v>
      </c>
      <c r="E64" s="116" t="s">
        <v>106</v>
      </c>
      <c r="F64" s="58">
        <v>60.8</v>
      </c>
      <c r="G64" s="38"/>
      <c r="H64" s="38"/>
      <c r="I64" s="39">
        <f t="shared" si="68"/>
        <v>380.64961184210529</v>
      </c>
      <c r="J64" s="40">
        <v>2</v>
      </c>
      <c r="K64" s="41">
        <v>18</v>
      </c>
      <c r="L64" s="69">
        <v>7</v>
      </c>
      <c r="M64" s="281">
        <f t="shared" si="69"/>
        <v>105</v>
      </c>
      <c r="N64" s="43">
        <v>20</v>
      </c>
      <c r="O64" s="69">
        <v>7</v>
      </c>
      <c r="P64" s="42">
        <f t="shared" si="70"/>
        <v>105</v>
      </c>
      <c r="Q64" s="44"/>
      <c r="R64" s="45"/>
      <c r="S64" s="46"/>
      <c r="T64" s="47">
        <f t="shared" si="71"/>
        <v>105</v>
      </c>
      <c r="U64" s="41">
        <v>23</v>
      </c>
      <c r="V64" s="69">
        <v>7</v>
      </c>
      <c r="W64" s="70">
        <f t="shared" si="72"/>
        <v>105</v>
      </c>
      <c r="X64" s="43">
        <v>26</v>
      </c>
      <c r="Y64" s="69">
        <v>7.5</v>
      </c>
      <c r="Z64" s="42">
        <f t="shared" si="73"/>
        <v>112.5</v>
      </c>
      <c r="AA64" s="44"/>
      <c r="AB64" s="45"/>
      <c r="AC64" s="46" t="str">
        <f t="shared" si="74"/>
        <v/>
      </c>
      <c r="AD64" s="48">
        <f t="shared" si="75"/>
        <v>112.5</v>
      </c>
      <c r="AE64" s="49">
        <f t="shared" si="76"/>
        <v>217.5</v>
      </c>
      <c r="AF64" s="50">
        <v>4.2300000000000004</v>
      </c>
      <c r="AG64" s="51">
        <v>4.1900000000000004</v>
      </c>
      <c r="AH64" s="53">
        <f t="shared" si="77"/>
        <v>4.2300000000000004</v>
      </c>
      <c r="AI64" s="54">
        <f t="shared" si="78"/>
        <v>55.836000000000006</v>
      </c>
      <c r="AJ64" s="50">
        <v>5.83</v>
      </c>
      <c r="AK64" s="51">
        <v>5.95</v>
      </c>
      <c r="AL64" s="53">
        <f t="shared" si="79"/>
        <v>5.95</v>
      </c>
      <c r="AM64" s="52">
        <f t="shared" si="80"/>
        <v>48.441611842105267</v>
      </c>
      <c r="AN64" s="271">
        <v>16.54</v>
      </c>
      <c r="AO64" s="272">
        <v>17.21</v>
      </c>
      <c r="AP64" s="135">
        <f t="shared" si="81"/>
        <v>16.54</v>
      </c>
      <c r="AQ64" s="170">
        <f t="shared" si="82"/>
        <v>58.872000000000014</v>
      </c>
    </row>
    <row r="65" spans="1:43" x14ac:dyDescent="0.2">
      <c r="A65" s="219" t="s">
        <v>133</v>
      </c>
      <c r="B65" s="118" t="s">
        <v>60</v>
      </c>
      <c r="C65" s="119">
        <v>160</v>
      </c>
      <c r="D65" s="120" t="str">
        <f t="shared" si="67"/>
        <v>+158</v>
      </c>
      <c r="E65" s="116" t="s">
        <v>106</v>
      </c>
      <c r="F65" s="58">
        <v>54.9</v>
      </c>
      <c r="G65" s="38"/>
      <c r="H65" s="38"/>
      <c r="I65" s="39">
        <f t="shared" si="68"/>
        <v>405.94550819672133</v>
      </c>
      <c r="J65" s="40">
        <v>1</v>
      </c>
      <c r="K65" s="41">
        <v>15</v>
      </c>
      <c r="L65" s="69">
        <v>6.5</v>
      </c>
      <c r="M65" s="281">
        <f t="shared" si="69"/>
        <v>97.5</v>
      </c>
      <c r="N65" s="43">
        <v>18</v>
      </c>
      <c r="O65" s="69">
        <v>7.5</v>
      </c>
      <c r="P65" s="42">
        <f t="shared" si="70"/>
        <v>112.5</v>
      </c>
      <c r="Q65" s="44"/>
      <c r="R65" s="45"/>
      <c r="S65" s="46"/>
      <c r="T65" s="47">
        <f t="shared" si="71"/>
        <v>112.5</v>
      </c>
      <c r="U65" s="41">
        <v>20</v>
      </c>
      <c r="V65" s="69">
        <v>7</v>
      </c>
      <c r="W65" s="70">
        <f t="shared" si="72"/>
        <v>105</v>
      </c>
      <c r="X65" s="43">
        <v>24</v>
      </c>
      <c r="Y65" s="69">
        <v>0</v>
      </c>
      <c r="Z65" s="42" t="str">
        <f t="shared" si="73"/>
        <v/>
      </c>
      <c r="AA65" s="44"/>
      <c r="AB65" s="45"/>
      <c r="AC65" s="46" t="str">
        <f t="shared" si="74"/>
        <v/>
      </c>
      <c r="AD65" s="48">
        <f t="shared" si="75"/>
        <v>105</v>
      </c>
      <c r="AE65" s="49">
        <f t="shared" si="76"/>
        <v>217.5</v>
      </c>
      <c r="AF65" s="50">
        <v>5.07</v>
      </c>
      <c r="AG65" s="51">
        <v>4.91</v>
      </c>
      <c r="AH65" s="53">
        <f t="shared" si="77"/>
        <v>5.07</v>
      </c>
      <c r="AI65" s="54">
        <f t="shared" si="78"/>
        <v>66.924000000000007</v>
      </c>
      <c r="AJ65" s="50">
        <v>3</v>
      </c>
      <c r="AK65" s="51">
        <v>6.07</v>
      </c>
      <c r="AL65" s="53">
        <f t="shared" si="79"/>
        <v>6.07</v>
      </c>
      <c r="AM65" s="52">
        <f t="shared" si="80"/>
        <v>54.729508196721319</v>
      </c>
      <c r="AN65" s="271">
        <v>16.36</v>
      </c>
      <c r="AO65" s="272">
        <v>15.94</v>
      </c>
      <c r="AP65" s="135">
        <f t="shared" si="81"/>
        <v>15.94</v>
      </c>
      <c r="AQ65" s="170">
        <f t="shared" si="82"/>
        <v>66.792000000000016</v>
      </c>
    </row>
    <row r="66" spans="1:43" x14ac:dyDescent="0.2">
      <c r="A66" s="219" t="s">
        <v>134</v>
      </c>
      <c r="B66" s="118" t="s">
        <v>60</v>
      </c>
      <c r="C66" s="119">
        <v>159</v>
      </c>
      <c r="D66" s="120" t="str">
        <f t="shared" si="67"/>
        <v>+158</v>
      </c>
      <c r="E66" s="116" t="s">
        <v>106</v>
      </c>
      <c r="F66" s="58">
        <v>52.7</v>
      </c>
      <c r="G66" s="38"/>
      <c r="H66" s="38"/>
      <c r="I66" s="39">
        <f t="shared" si="68"/>
        <v>331.85526375711578</v>
      </c>
      <c r="J66" s="40">
        <v>3</v>
      </c>
      <c r="K66" s="41">
        <v>10</v>
      </c>
      <c r="L66" s="69">
        <v>5.5</v>
      </c>
      <c r="M66" s="281">
        <f t="shared" si="69"/>
        <v>82.5</v>
      </c>
      <c r="N66" s="43">
        <v>12</v>
      </c>
      <c r="O66" s="69">
        <v>5.5</v>
      </c>
      <c r="P66" s="42">
        <f t="shared" si="70"/>
        <v>82.5</v>
      </c>
      <c r="Q66" s="44"/>
      <c r="R66" s="45"/>
      <c r="S66" s="46"/>
      <c r="T66" s="47">
        <f t="shared" si="71"/>
        <v>82.5</v>
      </c>
      <c r="U66" s="41">
        <v>10</v>
      </c>
      <c r="V66" s="69">
        <v>5.5</v>
      </c>
      <c r="W66" s="70">
        <f t="shared" si="72"/>
        <v>82.5</v>
      </c>
      <c r="X66" s="43">
        <v>15</v>
      </c>
      <c r="Y66" s="69">
        <v>5.5</v>
      </c>
      <c r="Z66" s="42">
        <f t="shared" si="73"/>
        <v>82.5</v>
      </c>
      <c r="AA66" s="44"/>
      <c r="AB66" s="45"/>
      <c r="AC66" s="46" t="str">
        <f t="shared" si="74"/>
        <v/>
      </c>
      <c r="AD66" s="48">
        <f t="shared" si="75"/>
        <v>82.5</v>
      </c>
      <c r="AE66" s="49">
        <f t="shared" si="76"/>
        <v>165</v>
      </c>
      <c r="AF66" s="50">
        <v>4.2</v>
      </c>
      <c r="AG66" s="51">
        <v>4.38</v>
      </c>
      <c r="AH66" s="53">
        <f t="shared" si="77"/>
        <v>4.38</v>
      </c>
      <c r="AI66" s="54">
        <f t="shared" si="78"/>
        <v>57.816000000000003</v>
      </c>
      <c r="AJ66" s="50">
        <v>4.54</v>
      </c>
      <c r="AK66" s="51">
        <v>3.27</v>
      </c>
      <c r="AL66" s="53">
        <f t="shared" si="79"/>
        <v>4.54</v>
      </c>
      <c r="AM66" s="52">
        <f t="shared" si="80"/>
        <v>42.643263757115747</v>
      </c>
      <c r="AN66" s="271">
        <v>15.97</v>
      </c>
      <c r="AO66" s="272">
        <v>16.23</v>
      </c>
      <c r="AP66" s="135">
        <f t="shared" si="81"/>
        <v>15.97</v>
      </c>
      <c r="AQ66" s="170">
        <f t="shared" si="82"/>
        <v>66.396000000000001</v>
      </c>
    </row>
    <row r="67" spans="1:43" x14ac:dyDescent="0.2">
      <c r="A67" s="219"/>
      <c r="B67" s="118"/>
      <c r="C67" s="119"/>
      <c r="D67" s="120" t="str">
        <f t="shared" si="67"/>
        <v/>
      </c>
      <c r="E67" s="116"/>
      <c r="F67" s="58"/>
      <c r="G67" s="38"/>
      <c r="H67" s="38"/>
      <c r="I67" s="39">
        <f t="shared" si="68"/>
        <v>0</v>
      </c>
      <c r="J67" s="40"/>
      <c r="K67" s="41"/>
      <c r="L67" s="69"/>
      <c r="M67" s="281" t="str">
        <f t="shared" si="69"/>
        <v/>
      </c>
      <c r="N67" s="43"/>
      <c r="O67" s="69"/>
      <c r="P67" s="42" t="str">
        <f t="shared" si="70"/>
        <v/>
      </c>
      <c r="Q67" s="44"/>
      <c r="R67" s="45"/>
      <c r="S67" s="46"/>
      <c r="T67" s="47">
        <f t="shared" si="71"/>
        <v>0</v>
      </c>
      <c r="U67" s="41"/>
      <c r="V67" s="69"/>
      <c r="W67" s="70" t="str">
        <f t="shared" si="72"/>
        <v/>
      </c>
      <c r="X67" s="43"/>
      <c r="Y67" s="69"/>
      <c r="Z67" s="42" t="str">
        <f t="shared" si="73"/>
        <v/>
      </c>
      <c r="AA67" s="44"/>
      <c r="AB67" s="45"/>
      <c r="AC67" s="46" t="str">
        <f t="shared" si="74"/>
        <v/>
      </c>
      <c r="AD67" s="48">
        <f t="shared" si="75"/>
        <v>0</v>
      </c>
      <c r="AE67" s="49">
        <f t="shared" si="76"/>
        <v>0</v>
      </c>
      <c r="AF67" s="50"/>
      <c r="AG67" s="51"/>
      <c r="AH67" s="53">
        <f t="shared" si="77"/>
        <v>0</v>
      </c>
      <c r="AI67" s="54">
        <f t="shared" si="78"/>
        <v>0</v>
      </c>
      <c r="AJ67" s="50"/>
      <c r="AK67" s="51"/>
      <c r="AL67" s="53">
        <f t="shared" si="79"/>
        <v>0</v>
      </c>
      <c r="AM67" s="52">
        <f t="shared" si="80"/>
        <v>0</v>
      </c>
      <c r="AN67" s="271"/>
      <c r="AO67" s="272"/>
      <c r="AP67" s="135">
        <f t="shared" si="81"/>
        <v>0</v>
      </c>
      <c r="AQ67" s="170" t="str">
        <f t="shared" si="82"/>
        <v>0</v>
      </c>
    </row>
    <row r="68" spans="1:43" x14ac:dyDescent="0.2">
      <c r="A68" s="219"/>
      <c r="B68" s="118"/>
      <c r="C68" s="119"/>
      <c r="D68" s="120" t="str">
        <f t="shared" si="67"/>
        <v/>
      </c>
      <c r="E68" s="116"/>
      <c r="F68" s="58"/>
      <c r="G68" s="38"/>
      <c r="H68" s="38"/>
      <c r="I68" s="39">
        <f t="shared" si="68"/>
        <v>0</v>
      </c>
      <c r="J68" s="40"/>
      <c r="K68" s="41"/>
      <c r="L68" s="69"/>
      <c r="M68" s="281" t="str">
        <f t="shared" si="69"/>
        <v/>
      </c>
      <c r="N68" s="43"/>
      <c r="O68" s="69"/>
      <c r="P68" s="42" t="str">
        <f t="shared" si="70"/>
        <v/>
      </c>
      <c r="Q68" s="44"/>
      <c r="R68" s="45"/>
      <c r="S68" s="46"/>
      <c r="T68" s="47">
        <f t="shared" si="71"/>
        <v>0</v>
      </c>
      <c r="U68" s="41"/>
      <c r="V68" s="69"/>
      <c r="W68" s="70" t="str">
        <f t="shared" si="72"/>
        <v/>
      </c>
      <c r="X68" s="43"/>
      <c r="Y68" s="69"/>
      <c r="Z68" s="42" t="str">
        <f t="shared" si="73"/>
        <v/>
      </c>
      <c r="AA68" s="44"/>
      <c r="AB68" s="45"/>
      <c r="AC68" s="46" t="str">
        <f t="shared" si="74"/>
        <v/>
      </c>
      <c r="AD68" s="48">
        <f t="shared" si="75"/>
        <v>0</v>
      </c>
      <c r="AE68" s="49">
        <f t="shared" si="76"/>
        <v>0</v>
      </c>
      <c r="AF68" s="50"/>
      <c r="AG68" s="51"/>
      <c r="AH68" s="53">
        <f t="shared" si="77"/>
        <v>0</v>
      </c>
      <c r="AI68" s="54">
        <f t="shared" si="78"/>
        <v>0</v>
      </c>
      <c r="AJ68" s="50"/>
      <c r="AK68" s="51"/>
      <c r="AL68" s="53">
        <f t="shared" si="79"/>
        <v>0</v>
      </c>
      <c r="AM68" s="52">
        <f t="shared" si="80"/>
        <v>0</v>
      </c>
      <c r="AN68" s="271"/>
      <c r="AO68" s="272"/>
      <c r="AP68" s="135">
        <f t="shared" si="81"/>
        <v>0</v>
      </c>
      <c r="AQ68" s="170" t="str">
        <f t="shared" si="82"/>
        <v>0</v>
      </c>
    </row>
    <row r="69" spans="1:43" x14ac:dyDescent="0.2">
      <c r="A69" s="219"/>
      <c r="B69" s="118"/>
      <c r="C69" s="119"/>
      <c r="D69" s="120" t="str">
        <f t="shared" si="67"/>
        <v/>
      </c>
      <c r="E69" s="116"/>
      <c r="F69" s="58"/>
      <c r="G69" s="38"/>
      <c r="H69" s="38"/>
      <c r="I69" s="39">
        <f t="shared" si="68"/>
        <v>0</v>
      </c>
      <c r="J69" s="40"/>
      <c r="K69" s="41"/>
      <c r="L69" s="69"/>
      <c r="M69" s="281" t="str">
        <f t="shared" si="69"/>
        <v/>
      </c>
      <c r="N69" s="43"/>
      <c r="O69" s="69"/>
      <c r="P69" s="42" t="str">
        <f t="shared" si="70"/>
        <v/>
      </c>
      <c r="Q69" s="44"/>
      <c r="R69" s="45"/>
      <c r="S69" s="46"/>
      <c r="T69" s="47">
        <f t="shared" si="71"/>
        <v>0</v>
      </c>
      <c r="U69" s="41"/>
      <c r="V69" s="69"/>
      <c r="W69" s="70" t="str">
        <f t="shared" si="72"/>
        <v/>
      </c>
      <c r="X69" s="43"/>
      <c r="Y69" s="69"/>
      <c r="Z69" s="42" t="str">
        <f t="shared" si="73"/>
        <v/>
      </c>
      <c r="AA69" s="44"/>
      <c r="AB69" s="45"/>
      <c r="AC69" s="46" t="str">
        <f t="shared" si="74"/>
        <v/>
      </c>
      <c r="AD69" s="48">
        <f t="shared" si="75"/>
        <v>0</v>
      </c>
      <c r="AE69" s="49">
        <f t="shared" si="76"/>
        <v>0</v>
      </c>
      <c r="AF69" s="50"/>
      <c r="AG69" s="51"/>
      <c r="AH69" s="53">
        <f t="shared" si="77"/>
        <v>0</v>
      </c>
      <c r="AI69" s="54">
        <f t="shared" si="78"/>
        <v>0</v>
      </c>
      <c r="AJ69" s="50"/>
      <c r="AK69" s="51"/>
      <c r="AL69" s="53">
        <f t="shared" si="79"/>
        <v>0</v>
      </c>
      <c r="AM69" s="52">
        <f t="shared" si="80"/>
        <v>0</v>
      </c>
      <c r="AN69" s="271"/>
      <c r="AO69" s="272"/>
      <c r="AP69" s="135">
        <f t="shared" si="81"/>
        <v>0</v>
      </c>
      <c r="AQ69" s="170" t="str">
        <f t="shared" si="82"/>
        <v>0</v>
      </c>
    </row>
    <row r="70" spans="1:43" x14ac:dyDescent="0.2">
      <c r="A70" s="219"/>
      <c r="B70" s="118"/>
      <c r="C70" s="119"/>
      <c r="D70" s="120" t="str">
        <f t="shared" si="67"/>
        <v/>
      </c>
      <c r="E70" s="116"/>
      <c r="F70" s="58"/>
      <c r="G70" s="38"/>
      <c r="H70" s="38"/>
      <c r="I70" s="39">
        <f t="shared" si="68"/>
        <v>0</v>
      </c>
      <c r="J70" s="40"/>
      <c r="K70" s="41"/>
      <c r="L70" s="69"/>
      <c r="M70" s="281" t="str">
        <f t="shared" si="69"/>
        <v/>
      </c>
      <c r="N70" s="43"/>
      <c r="O70" s="69"/>
      <c r="P70" s="42" t="str">
        <f t="shared" si="70"/>
        <v/>
      </c>
      <c r="Q70" s="44"/>
      <c r="R70" s="45"/>
      <c r="S70" s="46"/>
      <c r="T70" s="47">
        <f t="shared" si="71"/>
        <v>0</v>
      </c>
      <c r="U70" s="41"/>
      <c r="V70" s="69"/>
      <c r="W70" s="70" t="str">
        <f t="shared" si="72"/>
        <v/>
      </c>
      <c r="X70" s="43"/>
      <c r="Y70" s="69"/>
      <c r="Z70" s="42" t="str">
        <f t="shared" si="73"/>
        <v/>
      </c>
      <c r="AA70" s="44"/>
      <c r="AB70" s="45"/>
      <c r="AC70" s="46" t="str">
        <f t="shared" si="74"/>
        <v/>
      </c>
      <c r="AD70" s="48">
        <f t="shared" si="75"/>
        <v>0</v>
      </c>
      <c r="AE70" s="49">
        <f t="shared" si="76"/>
        <v>0</v>
      </c>
      <c r="AF70" s="50"/>
      <c r="AG70" s="51"/>
      <c r="AH70" s="53">
        <f t="shared" si="77"/>
        <v>0</v>
      </c>
      <c r="AI70" s="54">
        <f t="shared" si="78"/>
        <v>0</v>
      </c>
      <c r="AJ70" s="50"/>
      <c r="AK70" s="51"/>
      <c r="AL70" s="53">
        <f t="shared" si="79"/>
        <v>0</v>
      </c>
      <c r="AM70" s="52">
        <f t="shared" si="80"/>
        <v>0</v>
      </c>
      <c r="AN70" s="271"/>
      <c r="AO70" s="272"/>
      <c r="AP70" s="135">
        <f t="shared" si="81"/>
        <v>0</v>
      </c>
      <c r="AQ70" s="170" t="str">
        <f t="shared" si="82"/>
        <v>0</v>
      </c>
    </row>
    <row r="71" spans="1:43" x14ac:dyDescent="0.2">
      <c r="A71" s="219"/>
      <c r="B71" s="118"/>
      <c r="C71" s="119"/>
      <c r="D71" s="120" t="str">
        <f t="shared" si="67"/>
        <v/>
      </c>
      <c r="E71" s="116"/>
      <c r="F71" s="58"/>
      <c r="G71" s="38"/>
      <c r="H71" s="38"/>
      <c r="I71" s="39">
        <f t="shared" si="68"/>
        <v>0</v>
      </c>
      <c r="J71" s="40"/>
      <c r="K71" s="41"/>
      <c r="L71" s="69"/>
      <c r="M71" s="281" t="str">
        <f t="shared" si="69"/>
        <v/>
      </c>
      <c r="N71" s="43"/>
      <c r="O71" s="69"/>
      <c r="P71" s="42" t="str">
        <f t="shared" si="70"/>
        <v/>
      </c>
      <c r="Q71" s="44"/>
      <c r="R71" s="45"/>
      <c r="S71" s="46"/>
      <c r="T71" s="47">
        <f t="shared" si="71"/>
        <v>0</v>
      </c>
      <c r="U71" s="41"/>
      <c r="V71" s="69"/>
      <c r="W71" s="70" t="str">
        <f t="shared" si="72"/>
        <v/>
      </c>
      <c r="X71" s="43"/>
      <c r="Y71" s="69"/>
      <c r="Z71" s="42" t="str">
        <f t="shared" si="73"/>
        <v/>
      </c>
      <c r="AA71" s="44"/>
      <c r="AB71" s="45"/>
      <c r="AC71" s="46" t="str">
        <f t="shared" si="74"/>
        <v/>
      </c>
      <c r="AD71" s="48">
        <f t="shared" si="75"/>
        <v>0</v>
      </c>
      <c r="AE71" s="49">
        <f t="shared" si="76"/>
        <v>0</v>
      </c>
      <c r="AF71" s="50"/>
      <c r="AG71" s="51"/>
      <c r="AH71" s="53">
        <f t="shared" si="77"/>
        <v>0</v>
      </c>
      <c r="AI71" s="54">
        <f t="shared" si="78"/>
        <v>0</v>
      </c>
      <c r="AJ71" s="50"/>
      <c r="AK71" s="51"/>
      <c r="AL71" s="53">
        <f t="shared" si="79"/>
        <v>0</v>
      </c>
      <c r="AM71" s="52">
        <f t="shared" si="80"/>
        <v>0</v>
      </c>
      <c r="AN71" s="271"/>
      <c r="AO71" s="272"/>
      <c r="AP71" s="135">
        <f t="shared" si="81"/>
        <v>0</v>
      </c>
      <c r="AQ71" s="170" t="str">
        <f t="shared" si="82"/>
        <v>0</v>
      </c>
    </row>
    <row r="72" spans="1:43" x14ac:dyDescent="0.2">
      <c r="A72" s="219"/>
      <c r="B72" s="118"/>
      <c r="C72" s="119"/>
      <c r="D72" s="120" t="str">
        <f t="shared" si="67"/>
        <v/>
      </c>
      <c r="E72" s="116"/>
      <c r="F72" s="58"/>
      <c r="G72" s="38"/>
      <c r="H72" s="38"/>
      <c r="I72" s="39">
        <f t="shared" si="68"/>
        <v>0</v>
      </c>
      <c r="J72" s="40"/>
      <c r="K72" s="41"/>
      <c r="L72" s="69"/>
      <c r="M72" s="281" t="str">
        <f t="shared" si="69"/>
        <v/>
      </c>
      <c r="N72" s="43"/>
      <c r="O72" s="69"/>
      <c r="P72" s="42" t="str">
        <f t="shared" si="70"/>
        <v/>
      </c>
      <c r="Q72" s="44"/>
      <c r="R72" s="45"/>
      <c r="S72" s="46"/>
      <c r="T72" s="47">
        <f t="shared" si="71"/>
        <v>0</v>
      </c>
      <c r="U72" s="41"/>
      <c r="V72" s="69"/>
      <c r="W72" s="70" t="str">
        <f t="shared" si="72"/>
        <v/>
      </c>
      <c r="X72" s="43"/>
      <c r="Y72" s="69"/>
      <c r="Z72" s="42" t="str">
        <f t="shared" si="73"/>
        <v/>
      </c>
      <c r="AA72" s="44"/>
      <c r="AB72" s="45"/>
      <c r="AC72" s="46" t="str">
        <f t="shared" si="74"/>
        <v/>
      </c>
      <c r="AD72" s="48">
        <f t="shared" si="75"/>
        <v>0</v>
      </c>
      <c r="AE72" s="49">
        <f t="shared" si="76"/>
        <v>0</v>
      </c>
      <c r="AF72" s="50"/>
      <c r="AG72" s="51"/>
      <c r="AH72" s="53">
        <f t="shared" si="77"/>
        <v>0</v>
      </c>
      <c r="AI72" s="54">
        <f t="shared" si="78"/>
        <v>0</v>
      </c>
      <c r="AJ72" s="50"/>
      <c r="AK72" s="51"/>
      <c r="AL72" s="53">
        <f t="shared" si="79"/>
        <v>0</v>
      </c>
      <c r="AM72" s="52">
        <f t="shared" si="80"/>
        <v>0</v>
      </c>
      <c r="AN72" s="271"/>
      <c r="AO72" s="272"/>
      <c r="AP72" s="135">
        <f t="shared" si="81"/>
        <v>0</v>
      </c>
      <c r="AQ72" s="170" t="str">
        <f t="shared" si="82"/>
        <v>0</v>
      </c>
    </row>
    <row r="73" spans="1:43" x14ac:dyDescent="0.2">
      <c r="A73" s="219"/>
      <c r="B73" s="118"/>
      <c r="C73" s="119"/>
      <c r="D73" s="120" t="str">
        <f t="shared" si="67"/>
        <v/>
      </c>
      <c r="E73" s="116"/>
      <c r="F73" s="58"/>
      <c r="G73" s="38"/>
      <c r="H73" s="38"/>
      <c r="I73" s="39">
        <f t="shared" si="68"/>
        <v>0</v>
      </c>
      <c r="J73" s="40"/>
      <c r="K73" s="41"/>
      <c r="L73" s="69"/>
      <c r="M73" s="281" t="str">
        <f t="shared" si="69"/>
        <v/>
      </c>
      <c r="N73" s="43"/>
      <c r="O73" s="69"/>
      <c r="P73" s="42" t="str">
        <f t="shared" si="70"/>
        <v/>
      </c>
      <c r="Q73" s="44"/>
      <c r="R73" s="45"/>
      <c r="S73" s="46"/>
      <c r="T73" s="47">
        <f t="shared" si="71"/>
        <v>0</v>
      </c>
      <c r="U73" s="41"/>
      <c r="V73" s="69"/>
      <c r="W73" s="70" t="str">
        <f t="shared" si="72"/>
        <v/>
      </c>
      <c r="X73" s="43"/>
      <c r="Y73" s="69"/>
      <c r="Z73" s="42" t="str">
        <f t="shared" si="73"/>
        <v/>
      </c>
      <c r="AA73" s="44"/>
      <c r="AB73" s="45"/>
      <c r="AC73" s="46" t="str">
        <f t="shared" si="74"/>
        <v/>
      </c>
      <c r="AD73" s="48">
        <f t="shared" si="75"/>
        <v>0</v>
      </c>
      <c r="AE73" s="49">
        <f t="shared" si="76"/>
        <v>0</v>
      </c>
      <c r="AF73" s="50"/>
      <c r="AG73" s="51"/>
      <c r="AH73" s="53">
        <f t="shared" si="77"/>
        <v>0</v>
      </c>
      <c r="AI73" s="54">
        <f t="shared" si="78"/>
        <v>0</v>
      </c>
      <c r="AJ73" s="50"/>
      <c r="AK73" s="51"/>
      <c r="AL73" s="53">
        <f t="shared" si="79"/>
        <v>0</v>
      </c>
      <c r="AM73" s="52">
        <f t="shared" si="80"/>
        <v>0</v>
      </c>
      <c r="AN73" s="271"/>
      <c r="AO73" s="272"/>
      <c r="AP73" s="135">
        <f t="shared" si="81"/>
        <v>0</v>
      </c>
      <c r="AQ73" s="170" t="str">
        <f t="shared" si="82"/>
        <v>0</v>
      </c>
    </row>
    <row r="74" spans="1:43" hidden="1" outlineLevel="1" x14ac:dyDescent="0.2">
      <c r="A74" s="219"/>
      <c r="B74" s="118"/>
      <c r="C74" s="119"/>
      <c r="D74" s="120" t="str">
        <f t="shared" si="67"/>
        <v/>
      </c>
      <c r="E74" s="116"/>
      <c r="F74" s="58"/>
      <c r="G74" s="38"/>
      <c r="H74" s="38"/>
      <c r="I74" s="39">
        <f t="shared" si="68"/>
        <v>0</v>
      </c>
      <c r="J74" s="40"/>
      <c r="K74" s="41"/>
      <c r="L74" s="69"/>
      <c r="M74" s="281" t="str">
        <f t="shared" si="69"/>
        <v/>
      </c>
      <c r="N74" s="43"/>
      <c r="O74" s="69"/>
      <c r="P74" s="42" t="str">
        <f t="shared" si="70"/>
        <v/>
      </c>
      <c r="Q74" s="44"/>
      <c r="R74" s="45"/>
      <c r="S74" s="46"/>
      <c r="T74" s="47">
        <f t="shared" si="71"/>
        <v>0</v>
      </c>
      <c r="U74" s="41"/>
      <c r="V74" s="69"/>
      <c r="W74" s="70" t="str">
        <f t="shared" si="72"/>
        <v/>
      </c>
      <c r="X74" s="43"/>
      <c r="Y74" s="69"/>
      <c r="Z74" s="42" t="str">
        <f t="shared" si="73"/>
        <v/>
      </c>
      <c r="AA74" s="44"/>
      <c r="AB74" s="45"/>
      <c r="AC74" s="46" t="str">
        <f t="shared" si="74"/>
        <v/>
      </c>
      <c r="AD74" s="48">
        <f t="shared" si="75"/>
        <v>0</v>
      </c>
      <c r="AE74" s="49">
        <f t="shared" si="76"/>
        <v>0</v>
      </c>
      <c r="AF74" s="50"/>
      <c r="AG74" s="51"/>
      <c r="AH74" s="53">
        <f t="shared" si="77"/>
        <v>0</v>
      </c>
      <c r="AI74" s="54">
        <f t="shared" si="78"/>
        <v>0</v>
      </c>
      <c r="AJ74" s="50"/>
      <c r="AK74" s="51"/>
      <c r="AL74" s="53">
        <f t="shared" si="79"/>
        <v>0</v>
      </c>
      <c r="AM74" s="52">
        <f t="shared" si="80"/>
        <v>0</v>
      </c>
      <c r="AN74" s="271"/>
      <c r="AO74" s="272"/>
      <c r="AP74" s="135">
        <f t="shared" si="81"/>
        <v>0</v>
      </c>
      <c r="AQ74" s="170" t="str">
        <f t="shared" si="82"/>
        <v>0</v>
      </c>
    </row>
    <row r="75" spans="1:43" hidden="1" outlineLevel="1" x14ac:dyDescent="0.2">
      <c r="A75" s="219"/>
      <c r="B75" s="118"/>
      <c r="C75" s="119"/>
      <c r="D75" s="120" t="str">
        <f t="shared" si="67"/>
        <v/>
      </c>
      <c r="E75" s="116"/>
      <c r="F75" s="58"/>
      <c r="G75" s="38"/>
      <c r="H75" s="38"/>
      <c r="I75" s="39">
        <f t="shared" si="68"/>
        <v>0</v>
      </c>
      <c r="J75" s="40"/>
      <c r="K75" s="41"/>
      <c r="L75" s="69"/>
      <c r="M75" s="281" t="str">
        <f t="shared" si="69"/>
        <v/>
      </c>
      <c r="N75" s="43"/>
      <c r="O75" s="69"/>
      <c r="P75" s="42" t="str">
        <f t="shared" si="70"/>
        <v/>
      </c>
      <c r="Q75" s="44"/>
      <c r="R75" s="45"/>
      <c r="S75" s="46"/>
      <c r="T75" s="47">
        <f t="shared" si="71"/>
        <v>0</v>
      </c>
      <c r="U75" s="41"/>
      <c r="V75" s="69"/>
      <c r="W75" s="70" t="str">
        <f t="shared" si="72"/>
        <v/>
      </c>
      <c r="X75" s="43"/>
      <c r="Y75" s="69"/>
      <c r="Z75" s="42" t="str">
        <f t="shared" si="73"/>
        <v/>
      </c>
      <c r="AA75" s="44"/>
      <c r="AB75" s="45"/>
      <c r="AC75" s="46" t="str">
        <f t="shared" si="74"/>
        <v/>
      </c>
      <c r="AD75" s="48">
        <f t="shared" si="75"/>
        <v>0</v>
      </c>
      <c r="AE75" s="49">
        <f t="shared" si="76"/>
        <v>0</v>
      </c>
      <c r="AF75" s="50"/>
      <c r="AG75" s="51"/>
      <c r="AH75" s="53">
        <f t="shared" si="77"/>
        <v>0</v>
      </c>
      <c r="AI75" s="54">
        <f t="shared" si="78"/>
        <v>0</v>
      </c>
      <c r="AJ75" s="50"/>
      <c r="AK75" s="51"/>
      <c r="AL75" s="53">
        <f t="shared" si="79"/>
        <v>0</v>
      </c>
      <c r="AM75" s="52">
        <f t="shared" si="80"/>
        <v>0</v>
      </c>
      <c r="AN75" s="271"/>
      <c r="AO75" s="272"/>
      <c r="AP75" s="135">
        <f t="shared" si="81"/>
        <v>0</v>
      </c>
      <c r="AQ75" s="170" t="str">
        <f t="shared" si="82"/>
        <v>0</v>
      </c>
    </row>
    <row r="76" spans="1:43" hidden="1" outlineLevel="1" x14ac:dyDescent="0.2">
      <c r="A76" s="219"/>
      <c r="B76" s="118"/>
      <c r="C76" s="119"/>
      <c r="D76" s="120" t="str">
        <f t="shared" si="67"/>
        <v/>
      </c>
      <c r="E76" s="116"/>
      <c r="F76" s="58"/>
      <c r="G76" s="38"/>
      <c r="H76" s="38"/>
      <c r="I76" s="39">
        <f t="shared" si="68"/>
        <v>0</v>
      </c>
      <c r="J76" s="40"/>
      <c r="K76" s="41"/>
      <c r="L76" s="69"/>
      <c r="M76" s="281" t="str">
        <f t="shared" si="69"/>
        <v/>
      </c>
      <c r="N76" s="43"/>
      <c r="O76" s="69"/>
      <c r="P76" s="42" t="str">
        <f t="shared" si="70"/>
        <v/>
      </c>
      <c r="Q76" s="44"/>
      <c r="R76" s="45"/>
      <c r="S76" s="46"/>
      <c r="T76" s="47">
        <f t="shared" si="71"/>
        <v>0</v>
      </c>
      <c r="U76" s="41"/>
      <c r="V76" s="69"/>
      <c r="W76" s="70" t="str">
        <f t="shared" si="72"/>
        <v/>
      </c>
      <c r="X76" s="43"/>
      <c r="Y76" s="69"/>
      <c r="Z76" s="42" t="str">
        <f t="shared" si="73"/>
        <v/>
      </c>
      <c r="AA76" s="44"/>
      <c r="AB76" s="45"/>
      <c r="AC76" s="46" t="str">
        <f t="shared" si="74"/>
        <v/>
      </c>
      <c r="AD76" s="48">
        <f t="shared" si="75"/>
        <v>0</v>
      </c>
      <c r="AE76" s="49">
        <f t="shared" si="76"/>
        <v>0</v>
      </c>
      <c r="AF76" s="50"/>
      <c r="AG76" s="51"/>
      <c r="AH76" s="53">
        <f t="shared" si="77"/>
        <v>0</v>
      </c>
      <c r="AI76" s="54">
        <f t="shared" si="78"/>
        <v>0</v>
      </c>
      <c r="AJ76" s="50"/>
      <c r="AK76" s="51"/>
      <c r="AL76" s="53">
        <f t="shared" si="79"/>
        <v>0</v>
      </c>
      <c r="AM76" s="52">
        <f t="shared" si="80"/>
        <v>0</v>
      </c>
      <c r="AN76" s="271"/>
      <c r="AO76" s="272"/>
      <c r="AP76" s="135">
        <f t="shared" si="81"/>
        <v>0</v>
      </c>
      <c r="AQ76" s="170" t="str">
        <f t="shared" si="82"/>
        <v>0</v>
      </c>
    </row>
    <row r="77" spans="1:43" hidden="1" outlineLevel="1" x14ac:dyDescent="0.2">
      <c r="A77" s="219"/>
      <c r="B77" s="118"/>
      <c r="C77" s="119"/>
      <c r="D77" s="120" t="str">
        <f t="shared" si="67"/>
        <v/>
      </c>
      <c r="E77" s="116"/>
      <c r="F77" s="58"/>
      <c r="G77" s="38"/>
      <c r="H77" s="38"/>
      <c r="I77" s="39">
        <f t="shared" si="68"/>
        <v>0</v>
      </c>
      <c r="J77" s="40"/>
      <c r="K77" s="41"/>
      <c r="L77" s="69"/>
      <c r="M77" s="281" t="str">
        <f t="shared" si="69"/>
        <v/>
      </c>
      <c r="N77" s="43"/>
      <c r="O77" s="69"/>
      <c r="P77" s="42" t="str">
        <f t="shared" si="70"/>
        <v/>
      </c>
      <c r="Q77" s="44"/>
      <c r="R77" s="45"/>
      <c r="S77" s="46"/>
      <c r="T77" s="47">
        <f t="shared" si="71"/>
        <v>0</v>
      </c>
      <c r="U77" s="41"/>
      <c r="V77" s="69"/>
      <c r="W77" s="70" t="str">
        <f t="shared" si="72"/>
        <v/>
      </c>
      <c r="X77" s="43"/>
      <c r="Y77" s="69"/>
      <c r="Z77" s="42" t="str">
        <f t="shared" si="73"/>
        <v/>
      </c>
      <c r="AA77" s="44"/>
      <c r="AB77" s="45"/>
      <c r="AC77" s="46" t="str">
        <f t="shared" si="74"/>
        <v/>
      </c>
      <c r="AD77" s="48">
        <f t="shared" si="75"/>
        <v>0</v>
      </c>
      <c r="AE77" s="49">
        <f t="shared" si="76"/>
        <v>0</v>
      </c>
      <c r="AF77" s="50"/>
      <c r="AG77" s="51"/>
      <c r="AH77" s="53">
        <f t="shared" si="77"/>
        <v>0</v>
      </c>
      <c r="AI77" s="54">
        <f t="shared" si="78"/>
        <v>0</v>
      </c>
      <c r="AJ77" s="50"/>
      <c r="AK77" s="51"/>
      <c r="AL77" s="53">
        <f t="shared" si="79"/>
        <v>0</v>
      </c>
      <c r="AM77" s="52">
        <f t="shared" si="80"/>
        <v>0</v>
      </c>
      <c r="AN77" s="271"/>
      <c r="AO77" s="272"/>
      <c r="AP77" s="135">
        <f t="shared" si="81"/>
        <v>0</v>
      </c>
      <c r="AQ77" s="170" t="str">
        <f t="shared" si="82"/>
        <v>0</v>
      </c>
    </row>
    <row r="78" spans="1:43" hidden="1" outlineLevel="1" x14ac:dyDescent="0.2">
      <c r="A78" s="219"/>
      <c r="B78" s="118"/>
      <c r="C78" s="119"/>
      <c r="D78" s="120" t="str">
        <f t="shared" si="67"/>
        <v/>
      </c>
      <c r="E78" s="116"/>
      <c r="F78" s="58"/>
      <c r="G78" s="38"/>
      <c r="H78" s="38"/>
      <c r="I78" s="39">
        <f t="shared" si="68"/>
        <v>0</v>
      </c>
      <c r="J78" s="40"/>
      <c r="K78" s="41"/>
      <c r="L78" s="69"/>
      <c r="M78" s="281" t="str">
        <f t="shared" si="69"/>
        <v/>
      </c>
      <c r="N78" s="43"/>
      <c r="O78" s="69"/>
      <c r="P78" s="42" t="str">
        <f t="shared" si="70"/>
        <v/>
      </c>
      <c r="Q78" s="44"/>
      <c r="R78" s="45"/>
      <c r="S78" s="46"/>
      <c r="T78" s="47">
        <f t="shared" si="71"/>
        <v>0</v>
      </c>
      <c r="U78" s="41"/>
      <c r="V78" s="69"/>
      <c r="W78" s="70" t="str">
        <f t="shared" si="72"/>
        <v/>
      </c>
      <c r="X78" s="43"/>
      <c r="Y78" s="69"/>
      <c r="Z78" s="42" t="str">
        <f t="shared" si="73"/>
        <v/>
      </c>
      <c r="AA78" s="44"/>
      <c r="AB78" s="45"/>
      <c r="AC78" s="46" t="str">
        <f t="shared" si="74"/>
        <v/>
      </c>
      <c r="AD78" s="48">
        <f t="shared" si="75"/>
        <v>0</v>
      </c>
      <c r="AE78" s="49">
        <f t="shared" si="76"/>
        <v>0</v>
      </c>
      <c r="AF78" s="50"/>
      <c r="AG78" s="51"/>
      <c r="AH78" s="53">
        <f t="shared" si="77"/>
        <v>0</v>
      </c>
      <c r="AI78" s="54">
        <f t="shared" si="78"/>
        <v>0</v>
      </c>
      <c r="AJ78" s="50"/>
      <c r="AK78" s="51"/>
      <c r="AL78" s="53">
        <f t="shared" si="79"/>
        <v>0</v>
      </c>
      <c r="AM78" s="52">
        <f t="shared" si="80"/>
        <v>0</v>
      </c>
      <c r="AN78" s="271"/>
      <c r="AO78" s="272"/>
      <c r="AP78" s="135">
        <f t="shared" si="81"/>
        <v>0</v>
      </c>
      <c r="AQ78" s="170" t="str">
        <f t="shared" si="82"/>
        <v>0</v>
      </c>
    </row>
    <row r="79" spans="1:43" hidden="1" outlineLevel="1" x14ac:dyDescent="0.2">
      <c r="A79" s="219"/>
      <c r="B79" s="118"/>
      <c r="C79" s="119"/>
      <c r="D79" s="120" t="str">
        <f t="shared" ref="D79:D84" si="83">IF(C79&lt;1,"",IF(C79&lt;140.9,-140,IF(C79&lt;148.9,-148,IF(C79&lt;158.9,-158,IF(C79&gt;158,"+158")))))</f>
        <v/>
      </c>
      <c r="E79" s="116"/>
      <c r="F79" s="58"/>
      <c r="G79" s="38"/>
      <c r="H79" s="38"/>
      <c r="I79" s="39">
        <f t="shared" si="41"/>
        <v>0</v>
      </c>
      <c r="J79" s="40"/>
      <c r="K79" s="41"/>
      <c r="L79" s="69"/>
      <c r="M79" s="281" t="str">
        <f t="shared" si="42"/>
        <v/>
      </c>
      <c r="N79" s="43"/>
      <c r="O79" s="69"/>
      <c r="P79" s="42" t="str">
        <f t="shared" si="43"/>
        <v/>
      </c>
      <c r="Q79" s="44"/>
      <c r="R79" s="45"/>
      <c r="S79" s="46"/>
      <c r="T79" s="47">
        <f t="shared" si="44"/>
        <v>0</v>
      </c>
      <c r="U79" s="41"/>
      <c r="V79" s="69"/>
      <c r="W79" s="70" t="str">
        <f t="shared" si="51"/>
        <v/>
      </c>
      <c r="X79" s="43"/>
      <c r="Y79" s="69"/>
      <c r="Z79" s="42" t="str">
        <f t="shared" si="52"/>
        <v/>
      </c>
      <c r="AA79" s="44"/>
      <c r="AB79" s="45"/>
      <c r="AC79" s="46" t="str">
        <f t="shared" si="53"/>
        <v/>
      </c>
      <c r="AD79" s="48">
        <f t="shared" si="54"/>
        <v>0</v>
      </c>
      <c r="AE79" s="49">
        <f t="shared" si="50"/>
        <v>0</v>
      </c>
      <c r="AF79" s="50"/>
      <c r="AG79" s="51"/>
      <c r="AH79" s="53">
        <f t="shared" ref="AH79:AH84" si="84">MAX(AF79:AG79)</f>
        <v>0</v>
      </c>
      <c r="AI79" s="54">
        <f t="shared" si="45"/>
        <v>0</v>
      </c>
      <c r="AJ79" s="50"/>
      <c r="AK79" s="51"/>
      <c r="AL79" s="53">
        <f t="shared" si="46"/>
        <v>0</v>
      </c>
      <c r="AM79" s="52">
        <f t="shared" si="47"/>
        <v>0</v>
      </c>
      <c r="AN79" s="271"/>
      <c r="AO79" s="272"/>
      <c r="AP79" s="135">
        <f t="shared" si="48"/>
        <v>0</v>
      </c>
      <c r="AQ79" s="170" t="str">
        <f t="shared" si="49"/>
        <v>0</v>
      </c>
    </row>
    <row r="80" spans="1:43" hidden="1" outlineLevel="1" x14ac:dyDescent="0.2">
      <c r="A80" s="219"/>
      <c r="B80" s="118"/>
      <c r="C80" s="119"/>
      <c r="D80" s="120" t="str">
        <f t="shared" si="83"/>
        <v/>
      </c>
      <c r="E80" s="116"/>
      <c r="F80" s="58"/>
      <c r="G80" s="38"/>
      <c r="H80" s="38"/>
      <c r="I80" s="39">
        <f t="shared" si="41"/>
        <v>0</v>
      </c>
      <c r="J80" s="40"/>
      <c r="K80" s="41"/>
      <c r="L80" s="69"/>
      <c r="M80" s="281" t="str">
        <f t="shared" si="42"/>
        <v/>
      </c>
      <c r="N80" s="43"/>
      <c r="O80" s="69"/>
      <c r="P80" s="42" t="str">
        <f t="shared" si="43"/>
        <v/>
      </c>
      <c r="Q80" s="44"/>
      <c r="R80" s="45"/>
      <c r="S80" s="46"/>
      <c r="T80" s="47">
        <f t="shared" si="44"/>
        <v>0</v>
      </c>
      <c r="U80" s="41"/>
      <c r="V80" s="69"/>
      <c r="W80" s="70" t="str">
        <f t="shared" si="51"/>
        <v/>
      </c>
      <c r="X80" s="43"/>
      <c r="Y80" s="69"/>
      <c r="Z80" s="42" t="str">
        <f t="shared" si="52"/>
        <v/>
      </c>
      <c r="AA80" s="44"/>
      <c r="AB80" s="45"/>
      <c r="AC80" s="46" t="str">
        <f t="shared" si="53"/>
        <v/>
      </c>
      <c r="AD80" s="48">
        <f t="shared" si="54"/>
        <v>0</v>
      </c>
      <c r="AE80" s="49">
        <f t="shared" si="50"/>
        <v>0</v>
      </c>
      <c r="AF80" s="50"/>
      <c r="AG80" s="51"/>
      <c r="AH80" s="53">
        <f t="shared" si="84"/>
        <v>0</v>
      </c>
      <c r="AI80" s="54">
        <f t="shared" si="45"/>
        <v>0</v>
      </c>
      <c r="AJ80" s="50"/>
      <c r="AK80" s="51"/>
      <c r="AL80" s="53">
        <f t="shared" si="46"/>
        <v>0</v>
      </c>
      <c r="AM80" s="52">
        <f t="shared" si="47"/>
        <v>0</v>
      </c>
      <c r="AN80" s="271"/>
      <c r="AO80" s="272"/>
      <c r="AP80" s="135">
        <f t="shared" si="48"/>
        <v>0</v>
      </c>
      <c r="AQ80" s="170" t="str">
        <f t="shared" si="49"/>
        <v>0</v>
      </c>
    </row>
    <row r="81" spans="1:43" hidden="1" outlineLevel="1" x14ac:dyDescent="0.2">
      <c r="A81" s="219"/>
      <c r="B81" s="118"/>
      <c r="C81" s="119"/>
      <c r="D81" s="120" t="str">
        <f t="shared" si="83"/>
        <v/>
      </c>
      <c r="E81" s="116"/>
      <c r="F81" s="58"/>
      <c r="G81" s="38"/>
      <c r="H81" s="38"/>
      <c r="I81" s="39">
        <f t="shared" si="41"/>
        <v>0</v>
      </c>
      <c r="J81" s="40"/>
      <c r="K81" s="41"/>
      <c r="L81" s="69"/>
      <c r="M81" s="281" t="str">
        <f t="shared" si="42"/>
        <v/>
      </c>
      <c r="N81" s="43"/>
      <c r="O81" s="69"/>
      <c r="P81" s="42" t="str">
        <f t="shared" si="43"/>
        <v/>
      </c>
      <c r="Q81" s="44"/>
      <c r="R81" s="45"/>
      <c r="S81" s="46"/>
      <c r="T81" s="47">
        <f t="shared" si="44"/>
        <v>0</v>
      </c>
      <c r="U81" s="41"/>
      <c r="V81" s="69"/>
      <c r="W81" s="70" t="str">
        <f t="shared" si="51"/>
        <v/>
      </c>
      <c r="X81" s="43"/>
      <c r="Y81" s="69"/>
      <c r="Z81" s="42" t="str">
        <f t="shared" si="52"/>
        <v/>
      </c>
      <c r="AA81" s="44"/>
      <c r="AB81" s="45"/>
      <c r="AC81" s="46" t="str">
        <f t="shared" si="53"/>
        <v/>
      </c>
      <c r="AD81" s="48">
        <f t="shared" si="54"/>
        <v>0</v>
      </c>
      <c r="AE81" s="49">
        <f t="shared" si="50"/>
        <v>0</v>
      </c>
      <c r="AF81" s="50"/>
      <c r="AG81" s="51"/>
      <c r="AH81" s="53">
        <f t="shared" si="84"/>
        <v>0</v>
      </c>
      <c r="AI81" s="54">
        <f t="shared" si="45"/>
        <v>0</v>
      </c>
      <c r="AJ81" s="50"/>
      <c r="AK81" s="51"/>
      <c r="AL81" s="53">
        <f t="shared" si="46"/>
        <v>0</v>
      </c>
      <c r="AM81" s="52">
        <f t="shared" si="47"/>
        <v>0</v>
      </c>
      <c r="AN81" s="271"/>
      <c r="AO81" s="272"/>
      <c r="AP81" s="135">
        <f t="shared" si="48"/>
        <v>0</v>
      </c>
      <c r="AQ81" s="170" t="str">
        <f t="shared" si="49"/>
        <v>0</v>
      </c>
    </row>
    <row r="82" spans="1:43" hidden="1" outlineLevel="1" x14ac:dyDescent="0.2">
      <c r="A82" s="221"/>
      <c r="B82" s="118"/>
      <c r="C82" s="119"/>
      <c r="D82" s="120" t="str">
        <f t="shared" si="83"/>
        <v/>
      </c>
      <c r="E82" s="116"/>
      <c r="F82" s="58"/>
      <c r="G82" s="38"/>
      <c r="H82" s="38"/>
      <c r="I82" s="39">
        <f t="shared" si="41"/>
        <v>0</v>
      </c>
      <c r="J82" s="40"/>
      <c r="K82" s="41"/>
      <c r="L82" s="69"/>
      <c r="M82" s="281" t="str">
        <f t="shared" si="42"/>
        <v/>
      </c>
      <c r="N82" s="43"/>
      <c r="O82" s="69"/>
      <c r="P82" s="42" t="str">
        <f t="shared" si="43"/>
        <v/>
      </c>
      <c r="Q82" s="44"/>
      <c r="R82" s="45"/>
      <c r="S82" s="46"/>
      <c r="T82" s="47">
        <f t="shared" si="44"/>
        <v>0</v>
      </c>
      <c r="U82" s="41"/>
      <c r="V82" s="69"/>
      <c r="W82" s="70" t="str">
        <f t="shared" si="51"/>
        <v/>
      </c>
      <c r="X82" s="43"/>
      <c r="Y82" s="69"/>
      <c r="Z82" s="42" t="str">
        <f t="shared" si="52"/>
        <v/>
      </c>
      <c r="AA82" s="44"/>
      <c r="AB82" s="45"/>
      <c r="AC82" s="46"/>
      <c r="AD82" s="48">
        <f t="shared" si="54"/>
        <v>0</v>
      </c>
      <c r="AE82" s="49">
        <f t="shared" si="50"/>
        <v>0</v>
      </c>
      <c r="AF82" s="50"/>
      <c r="AG82" s="51"/>
      <c r="AH82" s="53">
        <f t="shared" si="84"/>
        <v>0</v>
      </c>
      <c r="AI82" s="54">
        <f t="shared" si="45"/>
        <v>0</v>
      </c>
      <c r="AJ82" s="50"/>
      <c r="AK82" s="51"/>
      <c r="AL82" s="53">
        <f t="shared" si="46"/>
        <v>0</v>
      </c>
      <c r="AM82" s="52">
        <f t="shared" si="47"/>
        <v>0</v>
      </c>
      <c r="AN82" s="271"/>
      <c r="AO82" s="272"/>
      <c r="AP82" s="135">
        <f t="shared" si="48"/>
        <v>0</v>
      </c>
      <c r="AQ82" s="170" t="str">
        <f t="shared" si="49"/>
        <v>0</v>
      </c>
    </row>
    <row r="83" spans="1:43" hidden="1" outlineLevel="1" x14ac:dyDescent="0.2">
      <c r="A83" s="219"/>
      <c r="B83" s="118"/>
      <c r="C83" s="119"/>
      <c r="D83" s="120" t="str">
        <f t="shared" si="83"/>
        <v/>
      </c>
      <c r="E83" s="116"/>
      <c r="F83" s="58"/>
      <c r="G83" s="38"/>
      <c r="H83" s="38"/>
      <c r="I83" s="39">
        <f t="shared" si="41"/>
        <v>0</v>
      </c>
      <c r="J83" s="40"/>
      <c r="K83" s="41"/>
      <c r="L83" s="69"/>
      <c r="M83" s="281" t="str">
        <f t="shared" si="42"/>
        <v/>
      </c>
      <c r="N83" s="43"/>
      <c r="O83" s="69"/>
      <c r="P83" s="42" t="str">
        <f t="shared" si="43"/>
        <v/>
      </c>
      <c r="Q83" s="44"/>
      <c r="R83" s="45"/>
      <c r="S83" s="46"/>
      <c r="T83" s="47">
        <f t="shared" si="44"/>
        <v>0</v>
      </c>
      <c r="U83" s="41"/>
      <c r="V83" s="69"/>
      <c r="W83" s="70" t="str">
        <f t="shared" si="51"/>
        <v/>
      </c>
      <c r="X83" s="43"/>
      <c r="Y83" s="69"/>
      <c r="Z83" s="42" t="str">
        <f t="shared" si="52"/>
        <v/>
      </c>
      <c r="AA83" s="44"/>
      <c r="AB83" s="45"/>
      <c r="AC83" s="46" t="str">
        <f>IF((AB83)&lt;1,"",(AA83*45/F83)+(AB83*10))</f>
        <v/>
      </c>
      <c r="AD83" s="48">
        <f t="shared" si="54"/>
        <v>0</v>
      </c>
      <c r="AE83" s="49">
        <f t="shared" si="50"/>
        <v>0</v>
      </c>
      <c r="AF83" s="50"/>
      <c r="AG83" s="51"/>
      <c r="AH83" s="53">
        <f t="shared" si="84"/>
        <v>0</v>
      </c>
      <c r="AI83" s="54">
        <f t="shared" si="45"/>
        <v>0</v>
      </c>
      <c r="AJ83" s="50"/>
      <c r="AK83" s="51"/>
      <c r="AL83" s="53">
        <f t="shared" si="46"/>
        <v>0</v>
      </c>
      <c r="AM83" s="52">
        <f t="shared" si="47"/>
        <v>0</v>
      </c>
      <c r="AN83" s="271"/>
      <c r="AO83" s="272"/>
      <c r="AP83" s="135">
        <f t="shared" si="48"/>
        <v>0</v>
      </c>
      <c r="AQ83" s="170" t="str">
        <f t="shared" si="49"/>
        <v>0</v>
      </c>
    </row>
    <row r="84" spans="1:43" ht="13.5" hidden="1" outlineLevel="1" thickBot="1" x14ac:dyDescent="0.25">
      <c r="A84" s="222"/>
      <c r="B84" s="186"/>
      <c r="C84" s="223"/>
      <c r="D84" s="224" t="str">
        <f t="shared" si="83"/>
        <v/>
      </c>
      <c r="E84" s="225"/>
      <c r="F84" s="226"/>
      <c r="G84" s="227"/>
      <c r="H84" s="227"/>
      <c r="I84" s="228">
        <f t="shared" si="41"/>
        <v>0</v>
      </c>
      <c r="J84" s="229"/>
      <c r="K84" s="230"/>
      <c r="L84" s="231"/>
      <c r="M84" s="282" t="str">
        <f t="shared" si="42"/>
        <v/>
      </c>
      <c r="N84" s="233"/>
      <c r="O84" s="231"/>
      <c r="P84" s="234" t="str">
        <f t="shared" si="43"/>
        <v/>
      </c>
      <c r="Q84" s="235"/>
      <c r="R84" s="236"/>
      <c r="S84" s="237"/>
      <c r="T84" s="238">
        <f t="shared" si="44"/>
        <v>0</v>
      </c>
      <c r="U84" s="230"/>
      <c r="V84" s="231"/>
      <c r="W84" s="232" t="str">
        <f t="shared" si="51"/>
        <v/>
      </c>
      <c r="X84" s="233"/>
      <c r="Y84" s="231"/>
      <c r="Z84" s="234" t="str">
        <f t="shared" si="52"/>
        <v/>
      </c>
      <c r="AA84" s="235"/>
      <c r="AB84" s="236"/>
      <c r="AC84" s="237" t="str">
        <f>IF((AB84)&lt;1,"",(AA84*45/F84)+(AB84*10))</f>
        <v/>
      </c>
      <c r="AD84" s="239">
        <f t="shared" si="54"/>
        <v>0</v>
      </c>
      <c r="AE84" s="240">
        <f t="shared" si="50"/>
        <v>0</v>
      </c>
      <c r="AF84" s="241"/>
      <c r="AG84" s="242"/>
      <c r="AH84" s="251">
        <f t="shared" si="84"/>
        <v>0</v>
      </c>
      <c r="AI84" s="243">
        <f t="shared" si="45"/>
        <v>0</v>
      </c>
      <c r="AJ84" s="241"/>
      <c r="AK84" s="242"/>
      <c r="AL84" s="251">
        <f t="shared" si="46"/>
        <v>0</v>
      </c>
      <c r="AM84" s="244">
        <f t="shared" si="47"/>
        <v>0</v>
      </c>
      <c r="AN84" s="273"/>
      <c r="AO84" s="274"/>
      <c r="AP84" s="168">
        <f t="shared" si="48"/>
        <v>0</v>
      </c>
      <c r="AQ84" s="171" t="str">
        <f t="shared" si="49"/>
        <v>0</v>
      </c>
    </row>
    <row r="85" spans="1:43" ht="42.75" customHeight="1" collapsed="1" thickBot="1" x14ac:dyDescent="0.25">
      <c r="I85" s="8"/>
      <c r="J85" s="8"/>
    </row>
    <row r="86" spans="1:43" s="8" customFormat="1" ht="14.25" customHeight="1" thickBot="1" x14ac:dyDescent="0.25">
      <c r="A86" s="5" t="s">
        <v>38</v>
      </c>
      <c r="B86" s="63" t="s">
        <v>39</v>
      </c>
      <c r="C86" s="6"/>
      <c r="D86" s="6"/>
      <c r="F86" s="9"/>
      <c r="G86" s="9"/>
      <c r="H86" s="9"/>
      <c r="K86" s="298" t="s">
        <v>6</v>
      </c>
      <c r="L86" s="298"/>
      <c r="M86" s="298"/>
      <c r="N86" s="298"/>
      <c r="O86" s="298"/>
      <c r="P86" s="298"/>
      <c r="Q86" s="298"/>
      <c r="R86" s="298"/>
      <c r="S86" s="10"/>
      <c r="T86" s="10"/>
      <c r="U86" s="298" t="s">
        <v>7</v>
      </c>
      <c r="V86" s="298"/>
      <c r="W86" s="298"/>
      <c r="X86" s="298"/>
      <c r="Y86" s="298"/>
      <c r="Z86" s="298"/>
      <c r="AA86" s="298"/>
      <c r="AB86" s="298"/>
      <c r="AF86" s="298" t="s">
        <v>8</v>
      </c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298"/>
    </row>
    <row r="87" spans="1:43" s="8" customFormat="1" ht="42.75" thickBot="1" x14ac:dyDescent="0.25">
      <c r="A87" s="14" t="s">
        <v>33</v>
      </c>
      <c r="B87" s="19" t="s">
        <v>34</v>
      </c>
      <c r="C87" s="64" t="s">
        <v>35</v>
      </c>
      <c r="D87" s="16" t="s">
        <v>36</v>
      </c>
      <c r="E87" s="16" t="s">
        <v>10</v>
      </c>
      <c r="F87" s="17" t="s">
        <v>11</v>
      </c>
      <c r="G87" s="74" t="s">
        <v>58</v>
      </c>
      <c r="H87" s="18"/>
      <c r="I87" s="317" t="s">
        <v>12</v>
      </c>
      <c r="J87" s="318" t="s">
        <v>13</v>
      </c>
      <c r="K87" s="304" t="s">
        <v>14</v>
      </c>
      <c r="L87" s="304"/>
      <c r="M87" s="19"/>
      <c r="N87" s="315" t="s">
        <v>15</v>
      </c>
      <c r="O87" s="315"/>
      <c r="P87" s="19"/>
      <c r="Q87" s="305" t="s">
        <v>40</v>
      </c>
      <c r="R87" s="305"/>
      <c r="S87" s="10"/>
      <c r="T87" s="10"/>
      <c r="U87" s="304" t="s">
        <v>14</v>
      </c>
      <c r="V87" s="304"/>
      <c r="W87" s="19"/>
      <c r="X87" s="315" t="s">
        <v>15</v>
      </c>
      <c r="Y87" s="315"/>
      <c r="Z87" s="19"/>
      <c r="AA87" s="305" t="s">
        <v>40</v>
      </c>
      <c r="AB87" s="305"/>
      <c r="AC87" s="10"/>
      <c r="AD87" s="10"/>
      <c r="AE87" s="316" t="s">
        <v>16</v>
      </c>
      <c r="AF87" s="299" t="s">
        <v>17</v>
      </c>
      <c r="AG87" s="299"/>
      <c r="AH87" s="299"/>
      <c r="AI87" s="299"/>
      <c r="AJ87" s="297"/>
      <c r="AK87" s="297"/>
      <c r="AL87" s="297"/>
      <c r="AM87" s="297"/>
      <c r="AN87" s="299"/>
      <c r="AO87" s="299"/>
      <c r="AP87" s="299"/>
      <c r="AQ87" s="299"/>
    </row>
    <row r="88" spans="1:43" s="8" customFormat="1" ht="11.25" customHeight="1" thickBot="1" x14ac:dyDescent="0.25">
      <c r="A88" s="20" t="s">
        <v>18</v>
      </c>
      <c r="B88" s="21" t="s">
        <v>19</v>
      </c>
      <c r="C88" s="22" t="s">
        <v>37</v>
      </c>
      <c r="D88" s="23"/>
      <c r="E88" s="23"/>
      <c r="F88" s="24" t="s">
        <v>21</v>
      </c>
      <c r="G88" s="25" t="s">
        <v>41</v>
      </c>
      <c r="H88" s="25"/>
      <c r="I88" s="312"/>
      <c r="J88" s="303"/>
      <c r="K88" s="26" t="s">
        <v>22</v>
      </c>
      <c r="L88" s="127" t="s">
        <v>23</v>
      </c>
      <c r="M88" s="126" t="s">
        <v>24</v>
      </c>
      <c r="N88" s="126" t="s">
        <v>22</v>
      </c>
      <c r="O88" s="127" t="s">
        <v>23</v>
      </c>
      <c r="P88" s="126" t="s">
        <v>24</v>
      </c>
      <c r="Q88" s="126" t="s">
        <v>22</v>
      </c>
      <c r="R88" s="29" t="s">
        <v>23</v>
      </c>
      <c r="S88" s="30" t="s">
        <v>24</v>
      </c>
      <c r="T88" s="33" t="s">
        <v>25</v>
      </c>
      <c r="U88" s="26" t="s">
        <v>22</v>
      </c>
      <c r="V88" s="127" t="s">
        <v>23</v>
      </c>
      <c r="W88" s="126" t="s">
        <v>24</v>
      </c>
      <c r="X88" s="126" t="s">
        <v>22</v>
      </c>
      <c r="Y88" s="127" t="s">
        <v>23</v>
      </c>
      <c r="Z88" s="126" t="s">
        <v>24</v>
      </c>
      <c r="AA88" s="126" t="s">
        <v>22</v>
      </c>
      <c r="AB88" s="29" t="s">
        <v>23</v>
      </c>
      <c r="AC88" s="30" t="s">
        <v>24</v>
      </c>
      <c r="AD88" s="33" t="s">
        <v>25</v>
      </c>
      <c r="AE88" s="310"/>
      <c r="AF88" s="264" t="s">
        <v>26</v>
      </c>
      <c r="AG88" s="259" t="s">
        <v>27</v>
      </c>
      <c r="AH88" s="259"/>
      <c r="AI88" s="128" t="s">
        <v>23</v>
      </c>
      <c r="AJ88" s="262" t="s">
        <v>26</v>
      </c>
      <c r="AK88" s="259" t="s">
        <v>27</v>
      </c>
      <c r="AL88" s="259"/>
      <c r="AM88" s="195" t="s">
        <v>23</v>
      </c>
      <c r="AN88" s="262" t="s">
        <v>26</v>
      </c>
      <c r="AO88" s="259" t="s">
        <v>27</v>
      </c>
      <c r="AP88" s="259" t="s">
        <v>28</v>
      </c>
      <c r="AQ88" s="128" t="s">
        <v>23</v>
      </c>
    </row>
    <row r="89" spans="1:43" x14ac:dyDescent="0.2">
      <c r="A89" s="196" t="s">
        <v>135</v>
      </c>
      <c r="B89" s="197" t="s">
        <v>30</v>
      </c>
      <c r="C89" s="197">
        <v>149</v>
      </c>
      <c r="D89" s="198">
        <f t="shared" ref="D89:D137" si="85">IF(C89&lt;1,"",IF(C89&lt;150.9,-150,IF(C89&lt;158.9,-158,IF(C89&lt;168.9,-168,IF(C89&gt;168,"+168")))))</f>
        <v>-150</v>
      </c>
      <c r="E89" s="173" t="s">
        <v>103</v>
      </c>
      <c r="F89" s="245">
        <v>38.1</v>
      </c>
      <c r="G89" s="201"/>
      <c r="H89" s="201"/>
      <c r="I89" s="202">
        <f t="shared" ref="I89:I137" si="86">SUM(AE89+AI89+AM89+AQ89)</f>
        <v>488.7357060367454</v>
      </c>
      <c r="J89" s="203">
        <v>1</v>
      </c>
      <c r="K89" s="204">
        <v>24</v>
      </c>
      <c r="L89" s="205">
        <v>5.5</v>
      </c>
      <c r="M89" s="246">
        <f t="shared" ref="M89:M137" si="87">IF((L89)&lt;1,"",(K89*55/F89)+(L89*10))</f>
        <v>89.645669291338578</v>
      </c>
      <c r="N89" s="207">
        <v>26</v>
      </c>
      <c r="O89" s="205">
        <v>0</v>
      </c>
      <c r="P89" s="246" t="str">
        <f t="shared" ref="P89:P137" si="88">IF((O89)&lt;1,"",(N89*55/F89)+(O89*10))</f>
        <v/>
      </c>
      <c r="Q89" s="207">
        <v>26</v>
      </c>
      <c r="R89" s="205">
        <v>8</v>
      </c>
      <c r="S89" s="211">
        <f t="shared" ref="S89:S137" si="89">IF((R89)&lt;1,"",(Q89*55/F89)+(R89*10))</f>
        <v>117.53280839895012</v>
      </c>
      <c r="T89" s="247">
        <f t="shared" ref="T89:T137" si="90">MAX(M89,P89,S89)</f>
        <v>117.53280839895012</v>
      </c>
      <c r="U89" s="204">
        <v>26</v>
      </c>
      <c r="V89" s="205">
        <v>8</v>
      </c>
      <c r="W89" s="246">
        <f t="shared" ref="W89:W137" si="91">IF((V89)&lt;1,"",(U89*45/F89)+(V89*10))</f>
        <v>110.70866141732283</v>
      </c>
      <c r="X89" s="207">
        <v>28</v>
      </c>
      <c r="Y89" s="205">
        <v>9</v>
      </c>
      <c r="Z89" s="246">
        <f t="shared" ref="Z89:Z137" si="92">IF((Y89)&lt;1,"",(X89*45/F89)+(Y89*10))</f>
        <v>123.07086614173228</v>
      </c>
      <c r="AA89" s="207">
        <v>31</v>
      </c>
      <c r="AB89" s="248">
        <v>9</v>
      </c>
      <c r="AC89" s="211">
        <f t="shared" ref="AC89:AC137" si="93">IF((AB89)&lt;1,"",(AA89*45/F89)+(AB89*10))</f>
        <v>126.61417322834646</v>
      </c>
      <c r="AD89" s="246">
        <f t="shared" ref="AD89:AD137" si="94">MAX(W89,Z89,AC89)</f>
        <v>126.61417322834646</v>
      </c>
      <c r="AE89" s="214">
        <f t="shared" ref="AE89:AE137" si="95">SUM(T89,AD89)</f>
        <v>244.14698162729658</v>
      </c>
      <c r="AF89" s="215">
        <v>5.5</v>
      </c>
      <c r="AG89" s="216">
        <v>5.6</v>
      </c>
      <c r="AH89" s="246">
        <f t="shared" ref="AH89:AH137" si="96">MAX(AF89:AG89)</f>
        <v>5.6</v>
      </c>
      <c r="AI89" s="218">
        <f t="shared" ref="AI89:AI137" si="97">(AH89*20)*0.66</f>
        <v>73.92</v>
      </c>
      <c r="AJ89" s="215">
        <v>5.75</v>
      </c>
      <c r="AK89" s="216">
        <v>5.75</v>
      </c>
      <c r="AL89" s="246">
        <f t="shared" ref="AL89:AL137" si="98">MAX(AJ89:AK89)</f>
        <v>5.75</v>
      </c>
      <c r="AM89" s="218">
        <f>IF((AL89)=0,"0",(AL89*750/F89))*0.66</f>
        <v>74.704724409448829</v>
      </c>
      <c r="AN89" s="269">
        <v>13.73</v>
      </c>
      <c r="AO89" s="270">
        <v>14.19</v>
      </c>
      <c r="AP89" s="167">
        <f t="shared" ref="AP89:AP137" si="99">MIN(AN89:AO89)</f>
        <v>13.73</v>
      </c>
      <c r="AQ89" s="169">
        <f t="shared" ref="AQ89:AQ137" si="100">IF((AP89)=0,"0",((16-AP89)*20+100)*0.66)</f>
        <v>95.963999999999984</v>
      </c>
    </row>
    <row r="90" spans="1:43" x14ac:dyDescent="0.2">
      <c r="A90" s="219"/>
      <c r="B90" s="119"/>
      <c r="C90" s="119"/>
      <c r="D90" s="120" t="str">
        <f>IF(C90&lt;1,"",IF(C90&lt;150.9,-150,IF(C90&lt;158.9,-158,IF(C90&lt;168.9,-168,IF(C90&gt;168,"+168")))))</f>
        <v/>
      </c>
      <c r="E90" s="118"/>
      <c r="F90" s="121"/>
      <c r="G90" s="38"/>
      <c r="H90" s="38"/>
      <c r="I90" s="39">
        <f t="shared" si="86"/>
        <v>0</v>
      </c>
      <c r="J90" s="40"/>
      <c r="K90" s="41"/>
      <c r="L90" s="69"/>
      <c r="M90" s="53" t="str">
        <f t="shared" si="87"/>
        <v/>
      </c>
      <c r="N90" s="43"/>
      <c r="O90" s="69"/>
      <c r="P90" s="53" t="str">
        <f t="shared" si="88"/>
        <v/>
      </c>
      <c r="Q90" s="43"/>
      <c r="R90" s="69"/>
      <c r="S90" s="46" t="str">
        <f t="shared" si="89"/>
        <v/>
      </c>
      <c r="T90" s="80">
        <f t="shared" si="90"/>
        <v>0</v>
      </c>
      <c r="U90" s="41"/>
      <c r="V90" s="69"/>
      <c r="W90" s="53" t="str">
        <f t="shared" si="91"/>
        <v/>
      </c>
      <c r="X90" s="43"/>
      <c r="Y90" s="69"/>
      <c r="Z90" s="53" t="str">
        <f t="shared" si="92"/>
        <v/>
      </c>
      <c r="AA90" s="43"/>
      <c r="AB90" s="81"/>
      <c r="AC90" s="46" t="str">
        <f t="shared" si="93"/>
        <v/>
      </c>
      <c r="AD90" s="53">
        <f t="shared" si="94"/>
        <v>0</v>
      </c>
      <c r="AE90" s="49">
        <f t="shared" si="95"/>
        <v>0</v>
      </c>
      <c r="AF90" s="50"/>
      <c r="AG90" s="51"/>
      <c r="AH90" s="53">
        <f t="shared" si="96"/>
        <v>0</v>
      </c>
      <c r="AI90" s="52">
        <f t="shared" si="97"/>
        <v>0</v>
      </c>
      <c r="AJ90" s="50"/>
      <c r="AK90" s="51"/>
      <c r="AL90" s="53">
        <f t="shared" si="98"/>
        <v>0</v>
      </c>
      <c r="AM90" s="52">
        <f t="shared" ref="AM90:AM137" si="101">IF((AL90)=0,"0",(AL90*750/F90))*0.66</f>
        <v>0</v>
      </c>
      <c r="AN90" s="271"/>
      <c r="AO90" s="272"/>
      <c r="AP90" s="135">
        <f t="shared" si="99"/>
        <v>0</v>
      </c>
      <c r="AQ90" s="170" t="str">
        <f t="shared" si="100"/>
        <v>0</v>
      </c>
    </row>
    <row r="91" spans="1:43" x14ac:dyDescent="0.2">
      <c r="A91" s="219" t="s">
        <v>136</v>
      </c>
      <c r="B91" s="119" t="s">
        <v>30</v>
      </c>
      <c r="C91" s="119">
        <v>154</v>
      </c>
      <c r="D91" s="120">
        <f t="shared" ref="D91:D97" si="102">IF(C91&lt;1,"",IF(C91&lt;150.9,-150,IF(C91&lt;158.9,-158,IF(C91&lt;168.9,-168,IF(C91&gt;168,"+168")))))</f>
        <v>-158</v>
      </c>
      <c r="E91" s="118" t="s">
        <v>106</v>
      </c>
      <c r="F91" s="121">
        <v>60.1</v>
      </c>
      <c r="G91" s="38"/>
      <c r="H91" s="38"/>
      <c r="I91" s="39">
        <f t="shared" si="86"/>
        <v>410.08757404326127</v>
      </c>
      <c r="J91" s="40">
        <v>2</v>
      </c>
      <c r="K91" s="41">
        <v>22</v>
      </c>
      <c r="L91" s="69">
        <v>6.5</v>
      </c>
      <c r="M91" s="53">
        <f t="shared" si="87"/>
        <v>85.133111480865225</v>
      </c>
      <c r="N91" s="43">
        <v>23</v>
      </c>
      <c r="O91" s="69">
        <v>0</v>
      </c>
      <c r="P91" s="53" t="str">
        <f t="shared" si="88"/>
        <v/>
      </c>
      <c r="Q91" s="43">
        <v>23</v>
      </c>
      <c r="R91" s="69">
        <v>7</v>
      </c>
      <c r="S91" s="46">
        <f t="shared" si="89"/>
        <v>91.048252911813648</v>
      </c>
      <c r="T91" s="80">
        <f t="shared" si="90"/>
        <v>91.048252911813648</v>
      </c>
      <c r="U91" s="41">
        <v>20</v>
      </c>
      <c r="V91" s="69">
        <v>7</v>
      </c>
      <c r="W91" s="53">
        <f t="shared" si="91"/>
        <v>84.975041597337764</v>
      </c>
      <c r="X91" s="43">
        <v>23</v>
      </c>
      <c r="Y91" s="69">
        <v>7.5</v>
      </c>
      <c r="Z91" s="53">
        <f t="shared" si="92"/>
        <v>92.221297836938433</v>
      </c>
      <c r="AA91" s="43">
        <v>25</v>
      </c>
      <c r="AB91" s="81">
        <v>8</v>
      </c>
      <c r="AC91" s="46">
        <f t="shared" si="93"/>
        <v>98.718801996672212</v>
      </c>
      <c r="AD91" s="53">
        <f t="shared" si="94"/>
        <v>98.718801996672212</v>
      </c>
      <c r="AE91" s="49">
        <f t="shared" si="95"/>
        <v>189.76705490848587</v>
      </c>
      <c r="AF91" s="50">
        <v>5.56</v>
      </c>
      <c r="AG91" s="51">
        <v>5.73</v>
      </c>
      <c r="AH91" s="53">
        <f t="shared" si="96"/>
        <v>5.73</v>
      </c>
      <c r="AI91" s="52">
        <f t="shared" si="97"/>
        <v>75.63600000000001</v>
      </c>
      <c r="AJ91" s="50">
        <v>6.3</v>
      </c>
      <c r="AK91" s="51">
        <v>5.55</v>
      </c>
      <c r="AL91" s="53">
        <f t="shared" si="98"/>
        <v>6.3</v>
      </c>
      <c r="AM91" s="52">
        <f t="shared" si="101"/>
        <v>51.888519134775379</v>
      </c>
      <c r="AN91" s="271">
        <v>14.27</v>
      </c>
      <c r="AO91" s="272">
        <v>13.97</v>
      </c>
      <c r="AP91" s="135">
        <f t="shared" si="99"/>
        <v>13.97</v>
      </c>
      <c r="AQ91" s="170">
        <f t="shared" si="100"/>
        <v>92.796000000000006</v>
      </c>
    </row>
    <row r="92" spans="1:43" x14ac:dyDescent="0.2">
      <c r="A92" s="219" t="s">
        <v>137</v>
      </c>
      <c r="B92" s="119" t="s">
        <v>30</v>
      </c>
      <c r="C92" s="119">
        <v>156</v>
      </c>
      <c r="D92" s="120">
        <f>IF(C92&lt;1,"",IF(C92&lt;150.9,-150,IF(C92&lt;158.9,-158,IF(C92&lt;168.9,-168,IF(C92&gt;168,"+168")))))</f>
        <v>-158</v>
      </c>
      <c r="E92" s="118" t="s">
        <v>106</v>
      </c>
      <c r="F92" s="121">
        <v>51.1</v>
      </c>
      <c r="G92" s="38"/>
      <c r="H92" s="38"/>
      <c r="I92" s="39">
        <f t="shared" si="86"/>
        <v>436.83452837573384</v>
      </c>
      <c r="J92" s="40">
        <v>1</v>
      </c>
      <c r="K92" s="41">
        <v>24</v>
      </c>
      <c r="L92" s="69">
        <v>8</v>
      </c>
      <c r="M92" s="53">
        <f t="shared" si="87"/>
        <v>105.83170254403132</v>
      </c>
      <c r="N92" s="43">
        <v>26</v>
      </c>
      <c r="O92" s="69">
        <v>0</v>
      </c>
      <c r="P92" s="53" t="str">
        <f t="shared" si="88"/>
        <v/>
      </c>
      <c r="Q92" s="43">
        <v>26</v>
      </c>
      <c r="R92" s="69">
        <v>8.5</v>
      </c>
      <c r="S92" s="46">
        <f t="shared" si="89"/>
        <v>112.98434442270059</v>
      </c>
      <c r="T92" s="80">
        <f t="shared" si="90"/>
        <v>112.98434442270059</v>
      </c>
      <c r="U92" s="41">
        <v>28</v>
      </c>
      <c r="V92" s="69">
        <v>8</v>
      </c>
      <c r="W92" s="53">
        <f t="shared" si="91"/>
        <v>104.65753424657534</v>
      </c>
      <c r="X92" s="43">
        <v>30</v>
      </c>
      <c r="Y92" s="69">
        <v>8.5</v>
      </c>
      <c r="Z92" s="53">
        <f t="shared" si="92"/>
        <v>111.4187866927593</v>
      </c>
      <c r="AA92" s="43">
        <v>33</v>
      </c>
      <c r="AB92" s="81">
        <v>8</v>
      </c>
      <c r="AC92" s="46">
        <f t="shared" si="93"/>
        <v>109.06066536203522</v>
      </c>
      <c r="AD92" s="53">
        <f t="shared" si="94"/>
        <v>111.4187866927593</v>
      </c>
      <c r="AE92" s="49">
        <f t="shared" si="95"/>
        <v>224.40313111545987</v>
      </c>
      <c r="AF92" s="50">
        <v>4.9800000000000004</v>
      </c>
      <c r="AG92" s="51">
        <v>4.95</v>
      </c>
      <c r="AH92" s="53">
        <f t="shared" si="96"/>
        <v>4.9800000000000004</v>
      </c>
      <c r="AI92" s="52">
        <f t="shared" si="97"/>
        <v>65.736000000000004</v>
      </c>
      <c r="AJ92" s="50">
        <v>6.3</v>
      </c>
      <c r="AK92" s="51">
        <v>6.2</v>
      </c>
      <c r="AL92" s="53">
        <f t="shared" si="98"/>
        <v>6.3</v>
      </c>
      <c r="AM92" s="52">
        <f t="shared" si="101"/>
        <v>61.027397260273979</v>
      </c>
      <c r="AN92" s="271">
        <v>15.05</v>
      </c>
      <c r="AO92" s="272">
        <v>14.51</v>
      </c>
      <c r="AP92" s="135">
        <f t="shared" si="99"/>
        <v>14.51</v>
      </c>
      <c r="AQ92" s="170">
        <f t="shared" si="100"/>
        <v>85.668000000000006</v>
      </c>
    </row>
    <row r="93" spans="1:43" x14ac:dyDescent="0.2">
      <c r="A93" s="219"/>
      <c r="B93" s="119"/>
      <c r="C93" s="119"/>
      <c r="D93" s="120" t="str">
        <f>IF(C93&lt;1,"",IF(C93&lt;150.9,-150,IF(C93&lt;158.9,-158,IF(C93&lt;168.9,-168,IF(C93&gt;168,"+168")))))</f>
        <v/>
      </c>
      <c r="E93" s="118"/>
      <c r="F93" s="121"/>
      <c r="G93" s="38"/>
      <c r="H93" s="38"/>
      <c r="I93" s="39">
        <f t="shared" si="86"/>
        <v>0</v>
      </c>
      <c r="J93" s="40"/>
      <c r="K93" s="41"/>
      <c r="L93" s="69"/>
      <c r="M93" s="53" t="str">
        <f t="shared" si="87"/>
        <v/>
      </c>
      <c r="N93" s="43"/>
      <c r="O93" s="69"/>
      <c r="P93" s="53" t="str">
        <f t="shared" si="88"/>
        <v/>
      </c>
      <c r="Q93" s="43"/>
      <c r="R93" s="69"/>
      <c r="S93" s="46" t="str">
        <f t="shared" si="89"/>
        <v/>
      </c>
      <c r="T93" s="80">
        <f t="shared" si="90"/>
        <v>0</v>
      </c>
      <c r="U93" s="41"/>
      <c r="V93" s="69"/>
      <c r="W93" s="53" t="str">
        <f t="shared" si="91"/>
        <v/>
      </c>
      <c r="X93" s="43"/>
      <c r="Y93" s="69"/>
      <c r="Z93" s="53" t="str">
        <f t="shared" si="92"/>
        <v/>
      </c>
      <c r="AA93" s="43"/>
      <c r="AB93" s="81"/>
      <c r="AC93" s="46" t="str">
        <f t="shared" si="93"/>
        <v/>
      </c>
      <c r="AD93" s="53">
        <f t="shared" si="94"/>
        <v>0</v>
      </c>
      <c r="AE93" s="49">
        <f t="shared" si="95"/>
        <v>0</v>
      </c>
      <c r="AF93" s="50"/>
      <c r="AG93" s="51"/>
      <c r="AH93" s="53">
        <f t="shared" si="96"/>
        <v>0</v>
      </c>
      <c r="AI93" s="52">
        <f t="shared" si="97"/>
        <v>0</v>
      </c>
      <c r="AJ93" s="50"/>
      <c r="AK93" s="51"/>
      <c r="AL93" s="53">
        <f t="shared" si="98"/>
        <v>0</v>
      </c>
      <c r="AM93" s="52">
        <f t="shared" si="101"/>
        <v>0</v>
      </c>
      <c r="AN93" s="271"/>
      <c r="AO93" s="272"/>
      <c r="AP93" s="135">
        <f t="shared" si="99"/>
        <v>0</v>
      </c>
      <c r="AQ93" s="170" t="str">
        <f t="shared" si="100"/>
        <v>0</v>
      </c>
    </row>
    <row r="94" spans="1:43" x14ac:dyDescent="0.2">
      <c r="A94" s="219" t="s">
        <v>138</v>
      </c>
      <c r="B94" s="119" t="s">
        <v>29</v>
      </c>
      <c r="C94" s="119">
        <v>154</v>
      </c>
      <c r="D94" s="120">
        <f>IF(C94&lt;1,"",IF(C94&lt;150.9,-150,IF(C94&lt;158.9,-158,IF(C94&lt;168.9,-168,IF(C94&gt;168,"+168")))))</f>
        <v>-158</v>
      </c>
      <c r="E94" s="118" t="s">
        <v>103</v>
      </c>
      <c r="F94" s="121">
        <v>41.7</v>
      </c>
      <c r="G94" s="38"/>
      <c r="H94" s="38"/>
      <c r="I94" s="39">
        <f t="shared" si="86"/>
        <v>501.05976019184652</v>
      </c>
      <c r="J94" s="40">
        <v>1</v>
      </c>
      <c r="K94" s="41">
        <v>27</v>
      </c>
      <c r="L94" s="69">
        <v>7.5</v>
      </c>
      <c r="M94" s="53">
        <f t="shared" si="87"/>
        <v>110.6115107913669</v>
      </c>
      <c r="N94" s="43">
        <v>29</v>
      </c>
      <c r="O94" s="69">
        <v>0</v>
      </c>
      <c r="P94" s="53" t="str">
        <f t="shared" si="88"/>
        <v/>
      </c>
      <c r="Q94" s="43">
        <v>29</v>
      </c>
      <c r="R94" s="69">
        <v>8</v>
      </c>
      <c r="S94" s="46">
        <f t="shared" si="89"/>
        <v>118.2494004796163</v>
      </c>
      <c r="T94" s="80">
        <f t="shared" si="90"/>
        <v>118.2494004796163</v>
      </c>
      <c r="U94" s="41">
        <v>32</v>
      </c>
      <c r="V94" s="69">
        <v>0</v>
      </c>
      <c r="W94" s="53" t="str">
        <f t="shared" si="91"/>
        <v/>
      </c>
      <c r="X94" s="43">
        <v>32</v>
      </c>
      <c r="Y94" s="69">
        <v>7.5</v>
      </c>
      <c r="Z94" s="53">
        <f t="shared" si="92"/>
        <v>109.53237410071942</v>
      </c>
      <c r="AA94" s="43">
        <v>36</v>
      </c>
      <c r="AB94" s="81"/>
      <c r="AC94" s="46" t="str">
        <f t="shared" si="93"/>
        <v/>
      </c>
      <c r="AD94" s="53">
        <f t="shared" si="94"/>
        <v>109.53237410071942</v>
      </c>
      <c r="AE94" s="49">
        <f t="shared" si="95"/>
        <v>227.78177458033571</v>
      </c>
      <c r="AF94" s="50">
        <v>6.5</v>
      </c>
      <c r="AG94" s="51">
        <v>6.62</v>
      </c>
      <c r="AH94" s="53">
        <f t="shared" si="96"/>
        <v>6.62</v>
      </c>
      <c r="AI94" s="52">
        <f t="shared" si="97"/>
        <v>87.384000000000015</v>
      </c>
      <c r="AJ94" s="50">
        <v>6.82</v>
      </c>
      <c r="AK94" s="51">
        <v>7.12</v>
      </c>
      <c r="AL94" s="53">
        <f t="shared" si="98"/>
        <v>7.12</v>
      </c>
      <c r="AM94" s="52">
        <f t="shared" si="101"/>
        <v>84.517985611510781</v>
      </c>
      <c r="AN94" s="271">
        <v>13.45</v>
      </c>
      <c r="AO94" s="272">
        <v>13.32</v>
      </c>
      <c r="AP94" s="135">
        <f t="shared" si="99"/>
        <v>13.32</v>
      </c>
      <c r="AQ94" s="170">
        <f t="shared" si="100"/>
        <v>101.376</v>
      </c>
    </row>
    <row r="95" spans="1:43" x14ac:dyDescent="0.2">
      <c r="A95" s="219" t="s">
        <v>144</v>
      </c>
      <c r="B95" s="119" t="s">
        <v>30</v>
      </c>
      <c r="C95" s="119">
        <v>158</v>
      </c>
      <c r="D95" s="120">
        <f>IF(C95&lt;1,"",IF(C95&lt;150.9,-150,IF(C95&lt;158.9,-158,IF(C95&lt;168.9,-168,IF(C95&gt;168,"+168")))))</f>
        <v>-158</v>
      </c>
      <c r="E95" s="118" t="s">
        <v>103</v>
      </c>
      <c r="F95" s="121">
        <v>61.9</v>
      </c>
      <c r="G95" s="38"/>
      <c r="H95" s="38"/>
      <c r="I95" s="39">
        <f t="shared" si="86"/>
        <v>360.9086462035541</v>
      </c>
      <c r="J95" s="40">
        <v>2</v>
      </c>
      <c r="K95" s="41">
        <v>10</v>
      </c>
      <c r="L95" s="69">
        <v>6</v>
      </c>
      <c r="M95" s="53">
        <f t="shared" si="87"/>
        <v>68.885298869143782</v>
      </c>
      <c r="N95" s="43">
        <v>12</v>
      </c>
      <c r="O95" s="69">
        <v>6</v>
      </c>
      <c r="P95" s="53">
        <f t="shared" si="88"/>
        <v>70.662358642972535</v>
      </c>
      <c r="Q95" s="43">
        <v>14</v>
      </c>
      <c r="R95" s="69">
        <v>6</v>
      </c>
      <c r="S95" s="46">
        <f t="shared" si="89"/>
        <v>72.439418416801288</v>
      </c>
      <c r="T95" s="80">
        <f t="shared" si="90"/>
        <v>72.439418416801288</v>
      </c>
      <c r="U95" s="41">
        <v>12</v>
      </c>
      <c r="V95" s="69">
        <v>6.5</v>
      </c>
      <c r="W95" s="53">
        <f t="shared" ref="W95:W103" si="103">IF((V95)&lt;1,"",(U95*45/F95)+(V95*10))</f>
        <v>73.723747980613894</v>
      </c>
      <c r="X95" s="43">
        <v>14</v>
      </c>
      <c r="Y95" s="69">
        <v>7</v>
      </c>
      <c r="Z95" s="53">
        <f t="shared" ref="Z95:Z103" si="104">IF((Y95)&lt;1,"",(X95*45/F95)+(Y95*10))</f>
        <v>80.177705977382871</v>
      </c>
      <c r="AA95" s="43">
        <v>16</v>
      </c>
      <c r="AB95" s="81">
        <v>6.5</v>
      </c>
      <c r="AC95" s="46">
        <f t="shared" ref="AC95:AC103" si="105">IF((AB95)&lt;1,"",(AA95*45/F95)+(AB95*10))</f>
        <v>76.631663974151863</v>
      </c>
      <c r="AD95" s="53">
        <f t="shared" ref="AD95:AD103" si="106">MAX(W95,Z95,AC95)</f>
        <v>80.177705977382871</v>
      </c>
      <c r="AE95" s="49">
        <f t="shared" si="95"/>
        <v>152.61712439418415</v>
      </c>
      <c r="AF95" s="50">
        <v>4.87</v>
      </c>
      <c r="AG95" s="51">
        <v>5.03</v>
      </c>
      <c r="AH95" s="53">
        <f t="shared" ref="AH95:AH103" si="107">MAX(AF95:AG95)</f>
        <v>5.03</v>
      </c>
      <c r="AI95" s="52">
        <f t="shared" si="97"/>
        <v>66.396000000000015</v>
      </c>
      <c r="AJ95" s="50">
        <v>5.0999999999999996</v>
      </c>
      <c r="AK95" s="51">
        <v>4.38</v>
      </c>
      <c r="AL95" s="53">
        <f t="shared" si="98"/>
        <v>5.0999999999999996</v>
      </c>
      <c r="AM95" s="52">
        <f t="shared" si="101"/>
        <v>40.783521809369951</v>
      </c>
      <c r="AN95" s="271" t="s">
        <v>145</v>
      </c>
      <c r="AO95" s="272">
        <v>13.34</v>
      </c>
      <c r="AP95" s="135">
        <f t="shared" si="99"/>
        <v>13.34</v>
      </c>
      <c r="AQ95" s="170">
        <f t="shared" si="100"/>
        <v>101.11199999999999</v>
      </c>
    </row>
    <row r="96" spans="1:43" x14ac:dyDescent="0.2">
      <c r="A96" s="219" t="s">
        <v>139</v>
      </c>
      <c r="B96" s="119" t="s">
        <v>60</v>
      </c>
      <c r="C96" s="119">
        <v>163</v>
      </c>
      <c r="D96" s="120">
        <f>IF(C96&lt;1,"",IF(C96&lt;150.9,-150,IF(C96&lt;158.9,-158,IF(C96&lt;168.9,-168,IF(C96&gt;168,"+168")))))</f>
        <v>-168</v>
      </c>
      <c r="E96" s="118" t="s">
        <v>106</v>
      </c>
      <c r="F96" s="121">
        <v>62.3</v>
      </c>
      <c r="G96" s="38"/>
      <c r="H96" s="38"/>
      <c r="I96" s="39">
        <f t="shared" si="86"/>
        <v>357.9726741573034</v>
      </c>
      <c r="J96" s="40">
        <v>3</v>
      </c>
      <c r="K96" s="41">
        <v>15</v>
      </c>
      <c r="L96" s="69">
        <v>6</v>
      </c>
      <c r="M96" s="53">
        <f t="shared" si="87"/>
        <v>73.24237560192617</v>
      </c>
      <c r="N96" s="43">
        <v>18</v>
      </c>
      <c r="O96" s="69">
        <v>6</v>
      </c>
      <c r="P96" s="53">
        <f t="shared" si="88"/>
        <v>75.890850722311399</v>
      </c>
      <c r="Q96" s="43">
        <v>22</v>
      </c>
      <c r="R96" s="69">
        <v>6</v>
      </c>
      <c r="S96" s="46">
        <f t="shared" si="89"/>
        <v>79.422150882825036</v>
      </c>
      <c r="T96" s="80">
        <f t="shared" si="90"/>
        <v>79.422150882825036</v>
      </c>
      <c r="U96" s="41">
        <v>20</v>
      </c>
      <c r="V96" s="69">
        <v>7</v>
      </c>
      <c r="W96" s="53">
        <f t="shared" si="103"/>
        <v>84.446227929374004</v>
      </c>
      <c r="X96" s="43">
        <v>25</v>
      </c>
      <c r="Y96" s="69">
        <v>7</v>
      </c>
      <c r="Z96" s="53">
        <f t="shared" si="104"/>
        <v>88.057784911717505</v>
      </c>
      <c r="AA96" s="43">
        <v>30</v>
      </c>
      <c r="AB96" s="81">
        <v>0</v>
      </c>
      <c r="AC96" s="46" t="str">
        <f t="shared" si="105"/>
        <v/>
      </c>
      <c r="AD96" s="53">
        <f t="shared" si="106"/>
        <v>88.057784911717505</v>
      </c>
      <c r="AE96" s="49">
        <f t="shared" si="95"/>
        <v>167.47993579454254</v>
      </c>
      <c r="AF96" s="50">
        <v>5.07</v>
      </c>
      <c r="AG96" s="51">
        <v>4.97</v>
      </c>
      <c r="AH96" s="53">
        <f t="shared" si="107"/>
        <v>5.07</v>
      </c>
      <c r="AI96" s="52">
        <f t="shared" si="97"/>
        <v>66.924000000000007</v>
      </c>
      <c r="AJ96" s="50">
        <v>5.85</v>
      </c>
      <c r="AK96" s="51">
        <v>5</v>
      </c>
      <c r="AL96" s="53">
        <f t="shared" si="98"/>
        <v>5.85</v>
      </c>
      <c r="AM96" s="52">
        <f t="shared" si="101"/>
        <v>46.480738362760839</v>
      </c>
      <c r="AN96" s="271">
        <v>15.16</v>
      </c>
      <c r="AO96" s="272">
        <v>15.42</v>
      </c>
      <c r="AP96" s="135">
        <f t="shared" si="99"/>
        <v>15.16</v>
      </c>
      <c r="AQ96" s="170">
        <f t="shared" si="100"/>
        <v>77.088000000000008</v>
      </c>
    </row>
    <row r="97" spans="1:43" x14ac:dyDescent="0.2">
      <c r="A97" s="219" t="s">
        <v>140</v>
      </c>
      <c r="B97" s="119" t="s">
        <v>60</v>
      </c>
      <c r="C97" s="119">
        <v>163</v>
      </c>
      <c r="D97" s="120">
        <f t="shared" si="102"/>
        <v>-168</v>
      </c>
      <c r="E97" s="118" t="s">
        <v>106</v>
      </c>
      <c r="F97" s="121">
        <v>48.2</v>
      </c>
      <c r="G97" s="38"/>
      <c r="H97" s="38"/>
      <c r="I97" s="39">
        <f t="shared" si="86"/>
        <v>400.79551867219919</v>
      </c>
      <c r="J97" s="40">
        <v>1</v>
      </c>
      <c r="K97" s="41">
        <v>12</v>
      </c>
      <c r="L97" s="69">
        <v>6</v>
      </c>
      <c r="M97" s="53">
        <f t="shared" si="87"/>
        <v>73.69294605809128</v>
      </c>
      <c r="N97" s="43">
        <v>15</v>
      </c>
      <c r="O97" s="69">
        <v>6.5</v>
      </c>
      <c r="P97" s="53">
        <f t="shared" si="88"/>
        <v>82.116182572614107</v>
      </c>
      <c r="Q97" s="43">
        <v>18</v>
      </c>
      <c r="R97" s="69">
        <v>4.5</v>
      </c>
      <c r="S97" s="46">
        <f t="shared" si="89"/>
        <v>65.539419087136935</v>
      </c>
      <c r="T97" s="80">
        <f t="shared" si="90"/>
        <v>82.116182572614107</v>
      </c>
      <c r="U97" s="41">
        <v>20</v>
      </c>
      <c r="V97" s="69">
        <v>7.5</v>
      </c>
      <c r="W97" s="53">
        <f t="shared" si="103"/>
        <v>93.672199170124486</v>
      </c>
      <c r="X97" s="43">
        <v>25</v>
      </c>
      <c r="Y97" s="69">
        <v>6.5</v>
      </c>
      <c r="Z97" s="53">
        <f t="shared" si="104"/>
        <v>88.340248962655608</v>
      </c>
      <c r="AA97" s="43">
        <v>26</v>
      </c>
      <c r="AB97" s="81">
        <v>7</v>
      </c>
      <c r="AC97" s="46">
        <f t="shared" si="105"/>
        <v>94.273858921161832</v>
      </c>
      <c r="AD97" s="53">
        <f t="shared" si="106"/>
        <v>94.273858921161832</v>
      </c>
      <c r="AE97" s="49">
        <f t="shared" si="95"/>
        <v>176.39004149377593</v>
      </c>
      <c r="AF97" s="50">
        <v>5.45</v>
      </c>
      <c r="AG97" s="51">
        <v>5.33</v>
      </c>
      <c r="AH97" s="53">
        <f t="shared" si="107"/>
        <v>5.45</v>
      </c>
      <c r="AI97" s="52">
        <f t="shared" si="97"/>
        <v>71.94</v>
      </c>
      <c r="AJ97" s="50">
        <v>6.2</v>
      </c>
      <c r="AK97" s="51">
        <v>6.62</v>
      </c>
      <c r="AL97" s="53">
        <f t="shared" si="98"/>
        <v>6.62</v>
      </c>
      <c r="AM97" s="52">
        <f t="shared" si="101"/>
        <v>67.985477178423238</v>
      </c>
      <c r="AN97" s="271">
        <v>14.65</v>
      </c>
      <c r="AO97" s="272">
        <v>14.6</v>
      </c>
      <c r="AP97" s="135">
        <f t="shared" si="99"/>
        <v>14.6</v>
      </c>
      <c r="AQ97" s="170">
        <f t="shared" si="100"/>
        <v>84.48</v>
      </c>
    </row>
    <row r="98" spans="1:43" x14ac:dyDescent="0.2">
      <c r="A98" s="219" t="s">
        <v>141</v>
      </c>
      <c r="B98" s="119" t="s">
        <v>30</v>
      </c>
      <c r="C98" s="119">
        <v>166</v>
      </c>
      <c r="D98" s="120">
        <f t="shared" ref="D98:D133" si="108">IF(C98&lt;1,"",IF(C98&lt;150.9,-150,IF(C98&lt;158.9,-158,IF(C98&lt;168.9,-168,IF(C98&gt;168,"+168")))))</f>
        <v>-168</v>
      </c>
      <c r="E98" s="118" t="s">
        <v>106</v>
      </c>
      <c r="F98" s="121">
        <v>63.1</v>
      </c>
      <c r="G98" s="38"/>
      <c r="H98" s="38"/>
      <c r="I98" s="39">
        <f t="shared" si="86"/>
        <v>390.6890396196514</v>
      </c>
      <c r="J98" s="40">
        <v>2</v>
      </c>
      <c r="K98" s="41">
        <v>20</v>
      </c>
      <c r="L98" s="69">
        <v>4.5</v>
      </c>
      <c r="M98" s="53">
        <f t="shared" si="87"/>
        <v>62.432646592709986</v>
      </c>
      <c r="N98" s="43">
        <v>22</v>
      </c>
      <c r="O98" s="69">
        <v>6.5</v>
      </c>
      <c r="P98" s="53">
        <f t="shared" si="88"/>
        <v>84.175911251980978</v>
      </c>
      <c r="Q98" s="43">
        <v>25</v>
      </c>
      <c r="R98" s="69">
        <v>7.5</v>
      </c>
      <c r="S98" s="46">
        <f t="shared" si="89"/>
        <v>96.790808240887486</v>
      </c>
      <c r="T98" s="80">
        <f t="shared" si="90"/>
        <v>96.790808240887486</v>
      </c>
      <c r="U98" s="41">
        <v>20</v>
      </c>
      <c r="V98" s="69">
        <v>7.5</v>
      </c>
      <c r="W98" s="53">
        <f>IF((V98)&lt;1,"",(U98*45/F98)+(V98*10))</f>
        <v>89.263074484944525</v>
      </c>
      <c r="X98" s="43">
        <v>23</v>
      </c>
      <c r="Y98" s="69">
        <v>7.5</v>
      </c>
      <c r="Z98" s="53">
        <f>IF((Y98)&lt;1,"",(X98*45/F98)+(Y98*10))</f>
        <v>91.402535657686215</v>
      </c>
      <c r="AA98" s="43">
        <v>26</v>
      </c>
      <c r="AB98" s="81">
        <v>8</v>
      </c>
      <c r="AC98" s="46">
        <f>IF((AB98)&lt;1,"",(AA98*45/F98)+(AB98*10))</f>
        <v>98.541996830427891</v>
      </c>
      <c r="AD98" s="53">
        <f>MAX(W98,Z98,AC98)</f>
        <v>98.541996830427891</v>
      </c>
      <c r="AE98" s="49">
        <f t="shared" si="95"/>
        <v>195.33280507131536</v>
      </c>
      <c r="AF98" s="50">
        <v>5.0599999999999996</v>
      </c>
      <c r="AG98" s="51">
        <v>5.18</v>
      </c>
      <c r="AH98" s="53">
        <f>MAX(AF98:AG98)</f>
        <v>5.18</v>
      </c>
      <c r="AI98" s="52">
        <f t="shared" si="97"/>
        <v>68.376000000000005</v>
      </c>
      <c r="AJ98" s="50">
        <v>6.36</v>
      </c>
      <c r="AK98" s="51">
        <v>5.67</v>
      </c>
      <c r="AL98" s="53">
        <f t="shared" si="98"/>
        <v>6.36</v>
      </c>
      <c r="AM98" s="52">
        <f t="shared" si="101"/>
        <v>49.892234548335978</v>
      </c>
      <c r="AN98" s="271">
        <v>15.16</v>
      </c>
      <c r="AO98" s="272">
        <v>15.35</v>
      </c>
      <c r="AP98" s="135">
        <f t="shared" si="99"/>
        <v>15.16</v>
      </c>
      <c r="AQ98" s="170">
        <f t="shared" si="100"/>
        <v>77.088000000000008</v>
      </c>
    </row>
    <row r="99" spans="1:43" x14ac:dyDescent="0.2">
      <c r="A99" s="219"/>
      <c r="B99" s="119"/>
      <c r="C99" s="119"/>
      <c r="D99" s="120" t="str">
        <f t="shared" si="108"/>
        <v/>
      </c>
      <c r="E99" s="118"/>
      <c r="F99" s="121"/>
      <c r="G99" s="38"/>
      <c r="H99" s="38"/>
      <c r="I99" s="39">
        <f t="shared" si="86"/>
        <v>0</v>
      </c>
      <c r="J99" s="40"/>
      <c r="K99" s="41"/>
      <c r="L99" s="69"/>
      <c r="M99" s="53" t="str">
        <f t="shared" si="87"/>
        <v/>
      </c>
      <c r="N99" s="43"/>
      <c r="O99" s="69"/>
      <c r="P99" s="53" t="str">
        <f t="shared" si="88"/>
        <v/>
      </c>
      <c r="Q99" s="43"/>
      <c r="R99" s="69"/>
      <c r="S99" s="46" t="str">
        <f t="shared" si="89"/>
        <v/>
      </c>
      <c r="T99" s="80">
        <f t="shared" si="90"/>
        <v>0</v>
      </c>
      <c r="U99" s="41"/>
      <c r="V99" s="69"/>
      <c r="W99" s="53" t="str">
        <f>IF((V99)&lt;1,"",(U99*45/F99)+(V99*10))</f>
        <v/>
      </c>
      <c r="X99" s="43"/>
      <c r="Y99" s="69"/>
      <c r="Z99" s="53" t="str">
        <f>IF((Y99)&lt;1,"",(X99*45/F99)+(Y99*10))</f>
        <v/>
      </c>
      <c r="AA99" s="43"/>
      <c r="AB99" s="81"/>
      <c r="AC99" s="46" t="str">
        <f>IF((AB99)&lt;1,"",(AA99*45/F99)+(AB99*10))</f>
        <v/>
      </c>
      <c r="AD99" s="53">
        <f>MAX(W99,Z99,AC99)</f>
        <v>0</v>
      </c>
      <c r="AE99" s="49">
        <f t="shared" si="95"/>
        <v>0</v>
      </c>
      <c r="AF99" s="50"/>
      <c r="AG99" s="51"/>
      <c r="AH99" s="53">
        <f>MAX(AF99:AG99)</f>
        <v>0</v>
      </c>
      <c r="AI99" s="52">
        <f t="shared" si="97"/>
        <v>0</v>
      </c>
      <c r="AJ99" s="50"/>
      <c r="AK99" s="51"/>
      <c r="AL99" s="53">
        <f t="shared" si="98"/>
        <v>0</v>
      </c>
      <c r="AM99" s="52">
        <f t="shared" si="101"/>
        <v>0</v>
      </c>
      <c r="AN99" s="271"/>
      <c r="AO99" s="272"/>
      <c r="AP99" s="135">
        <f t="shared" si="99"/>
        <v>0</v>
      </c>
      <c r="AQ99" s="170" t="str">
        <f t="shared" si="100"/>
        <v>0</v>
      </c>
    </row>
    <row r="100" spans="1:43" x14ac:dyDescent="0.2">
      <c r="A100" s="219" t="s">
        <v>142</v>
      </c>
      <c r="B100" s="119" t="s">
        <v>29</v>
      </c>
      <c r="C100" s="119">
        <v>162</v>
      </c>
      <c r="D100" s="120">
        <f t="shared" si="108"/>
        <v>-168</v>
      </c>
      <c r="E100" s="118" t="s">
        <v>103</v>
      </c>
      <c r="F100" s="121">
        <v>47.5</v>
      </c>
      <c r="G100" s="38"/>
      <c r="H100" s="38"/>
      <c r="I100" s="39">
        <f t="shared" si="86"/>
        <v>409.99305263157896</v>
      </c>
      <c r="J100" s="40">
        <v>1</v>
      </c>
      <c r="K100" s="41">
        <v>22</v>
      </c>
      <c r="L100" s="69">
        <v>8</v>
      </c>
      <c r="M100" s="53">
        <f t="shared" si="87"/>
        <v>105.47368421052632</v>
      </c>
      <c r="N100" s="43">
        <v>24</v>
      </c>
      <c r="O100" s="69">
        <v>8</v>
      </c>
      <c r="P100" s="53">
        <f t="shared" si="88"/>
        <v>107.78947368421052</v>
      </c>
      <c r="Q100" s="43">
        <v>26</v>
      </c>
      <c r="R100" s="69">
        <v>8.5</v>
      </c>
      <c r="S100" s="46">
        <f t="shared" si="89"/>
        <v>115.10526315789474</v>
      </c>
      <c r="T100" s="80">
        <f t="shared" si="90"/>
        <v>115.10526315789474</v>
      </c>
      <c r="U100" s="41">
        <v>24</v>
      </c>
      <c r="V100" s="69">
        <v>8</v>
      </c>
      <c r="W100" s="53">
        <f>IF((V100)&lt;1,"",(U100*45/F100)+(V100*10))</f>
        <v>102.73684210526315</v>
      </c>
      <c r="X100" s="43">
        <v>27</v>
      </c>
      <c r="Y100" s="69">
        <v>8</v>
      </c>
      <c r="Z100" s="53">
        <f>IF((Y100)&lt;1,"",(X100*45/F100)+(Y100*10))</f>
        <v>105.57894736842105</v>
      </c>
      <c r="AA100" s="43">
        <v>29</v>
      </c>
      <c r="AB100" s="81">
        <v>0</v>
      </c>
      <c r="AC100" s="46" t="str">
        <f>IF((AB100)&lt;1,"",(AA100*45/F100)+(AB100*10))</f>
        <v/>
      </c>
      <c r="AD100" s="53">
        <f>MAX(W100,Z100,AC100)</f>
        <v>105.57894736842105</v>
      </c>
      <c r="AE100" s="49">
        <f t="shared" si="95"/>
        <v>220.68421052631578</v>
      </c>
      <c r="AF100" s="50">
        <v>5.2</v>
      </c>
      <c r="AG100" s="51">
        <v>5.0999999999999996</v>
      </c>
      <c r="AH100" s="53">
        <f>MAX(AF100:AG100)</f>
        <v>5.2</v>
      </c>
      <c r="AI100" s="52">
        <f t="shared" si="97"/>
        <v>68.64</v>
      </c>
      <c r="AJ100" s="50">
        <v>5.36</v>
      </c>
      <c r="AK100" s="51">
        <v>5.32</v>
      </c>
      <c r="AL100" s="53">
        <f t="shared" si="98"/>
        <v>5.36</v>
      </c>
      <c r="AM100" s="52">
        <f t="shared" si="101"/>
        <v>55.856842105263162</v>
      </c>
      <c r="AN100" s="271">
        <v>16.09</v>
      </c>
      <c r="AO100" s="272">
        <v>16.2</v>
      </c>
      <c r="AP100" s="135">
        <f t="shared" si="99"/>
        <v>16.09</v>
      </c>
      <c r="AQ100" s="170">
        <f t="shared" si="100"/>
        <v>64.812000000000012</v>
      </c>
    </row>
    <row r="101" spans="1:43" x14ac:dyDescent="0.2">
      <c r="A101" s="220" t="s">
        <v>143</v>
      </c>
      <c r="B101" s="118" t="s">
        <v>60</v>
      </c>
      <c r="C101" s="118">
        <v>162</v>
      </c>
      <c r="D101" s="120">
        <f t="shared" si="108"/>
        <v>-168</v>
      </c>
      <c r="E101" s="118" t="s">
        <v>103</v>
      </c>
      <c r="F101" s="121">
        <v>42.5</v>
      </c>
      <c r="G101" s="38"/>
      <c r="H101" s="38"/>
      <c r="I101" s="39">
        <f t="shared" si="86"/>
        <v>351.38258823529407</v>
      </c>
      <c r="J101" s="40">
        <v>2</v>
      </c>
      <c r="K101" s="41">
        <v>10</v>
      </c>
      <c r="L101" s="69">
        <v>6.5</v>
      </c>
      <c r="M101" s="53">
        <f t="shared" si="87"/>
        <v>77.941176470588232</v>
      </c>
      <c r="N101" s="43">
        <v>12</v>
      </c>
      <c r="O101" s="69">
        <v>5.5</v>
      </c>
      <c r="P101" s="53">
        <f t="shared" si="88"/>
        <v>70.529411764705884</v>
      </c>
      <c r="Q101" s="43">
        <v>13</v>
      </c>
      <c r="R101" s="69">
        <v>5.5</v>
      </c>
      <c r="S101" s="46">
        <f t="shared" si="89"/>
        <v>71.82352941176471</v>
      </c>
      <c r="T101" s="80">
        <f t="shared" si="90"/>
        <v>77.941176470588232</v>
      </c>
      <c r="U101" s="41">
        <v>13</v>
      </c>
      <c r="V101" s="69">
        <v>6.5</v>
      </c>
      <c r="W101" s="53">
        <f>IF((V101)&lt;1,"",(U101*45/F101)+(V101*10))</f>
        <v>78.764705882352942</v>
      </c>
      <c r="X101" s="43">
        <v>15</v>
      </c>
      <c r="Y101" s="69">
        <v>0</v>
      </c>
      <c r="Z101" s="53" t="str">
        <f>IF((Y101)&lt;1,"",(X101*45/F101)+(Y101*10))</f>
        <v/>
      </c>
      <c r="AA101" s="43">
        <v>15</v>
      </c>
      <c r="AB101" s="81">
        <v>6</v>
      </c>
      <c r="AC101" s="46">
        <f>IF((AB101)&lt;1,"",(AA101*45/F101)+(AB101*10))</f>
        <v>75.882352941176464</v>
      </c>
      <c r="AD101" s="53">
        <f>MAX(W101,Z101,AC101)</f>
        <v>78.764705882352942</v>
      </c>
      <c r="AE101" s="49">
        <f t="shared" si="95"/>
        <v>156.70588235294116</v>
      </c>
      <c r="AF101" s="50">
        <v>4.55</v>
      </c>
      <c r="AG101" s="51">
        <v>5</v>
      </c>
      <c r="AH101" s="53">
        <f>MAX(AF101:AG101)</f>
        <v>5</v>
      </c>
      <c r="AI101" s="52">
        <f t="shared" si="97"/>
        <v>66</v>
      </c>
      <c r="AJ101" s="50">
        <v>4.55</v>
      </c>
      <c r="AK101" s="51">
        <v>4.6900000000000004</v>
      </c>
      <c r="AL101" s="53">
        <f t="shared" si="98"/>
        <v>4.6900000000000004</v>
      </c>
      <c r="AM101" s="52">
        <f t="shared" si="101"/>
        <v>54.624705882352956</v>
      </c>
      <c r="AN101" s="271">
        <v>15.39</v>
      </c>
      <c r="AO101" s="272">
        <v>15.44</v>
      </c>
      <c r="AP101" s="135">
        <f t="shared" si="99"/>
        <v>15.39</v>
      </c>
      <c r="AQ101" s="170">
        <f t="shared" si="100"/>
        <v>74.051999999999992</v>
      </c>
    </row>
    <row r="102" spans="1:43" x14ac:dyDescent="0.2">
      <c r="A102" s="219"/>
      <c r="B102" s="119"/>
      <c r="C102" s="119"/>
      <c r="D102" s="120" t="str">
        <f t="shared" si="108"/>
        <v/>
      </c>
      <c r="E102" s="118"/>
      <c r="F102" s="121"/>
      <c r="G102" s="257"/>
      <c r="H102" s="38"/>
      <c r="I102" s="39">
        <f t="shared" si="86"/>
        <v>0</v>
      </c>
      <c r="J102" s="40"/>
      <c r="K102" s="41"/>
      <c r="L102" s="69"/>
      <c r="M102" s="53" t="str">
        <f t="shared" si="87"/>
        <v/>
      </c>
      <c r="N102" s="43"/>
      <c r="O102" s="69"/>
      <c r="P102" s="53" t="str">
        <f t="shared" si="88"/>
        <v/>
      </c>
      <c r="Q102" s="43"/>
      <c r="R102" s="69"/>
      <c r="S102" s="46" t="str">
        <f t="shared" si="89"/>
        <v/>
      </c>
      <c r="T102" s="80">
        <f t="shared" si="90"/>
        <v>0</v>
      </c>
      <c r="U102" s="41"/>
      <c r="V102" s="69"/>
      <c r="W102" s="53" t="str">
        <f>IF((V102)&lt;1,"",(U102*45/F102)+(V102*10))</f>
        <v/>
      </c>
      <c r="X102" s="43"/>
      <c r="Y102" s="69"/>
      <c r="Z102" s="53" t="str">
        <f>IF((Y102)&lt;1,"",(X102*45/F102)+(Y102*10))</f>
        <v/>
      </c>
      <c r="AA102" s="43"/>
      <c r="AB102" s="81"/>
      <c r="AC102" s="46" t="str">
        <f>IF((AB102)&lt;1,"",(AA102*45/F102)+(AB102*10))</f>
        <v/>
      </c>
      <c r="AD102" s="53">
        <f>MAX(W102,Z102,AC102)</f>
        <v>0</v>
      </c>
      <c r="AE102" s="49">
        <f t="shared" si="95"/>
        <v>0</v>
      </c>
      <c r="AF102" s="50"/>
      <c r="AG102" s="51"/>
      <c r="AH102" s="53">
        <f>MAX(AF102:AG102)</f>
        <v>0</v>
      </c>
      <c r="AI102" s="52">
        <f t="shared" si="97"/>
        <v>0</v>
      </c>
      <c r="AJ102" s="50"/>
      <c r="AK102" s="51"/>
      <c r="AL102" s="53">
        <f t="shared" si="98"/>
        <v>0</v>
      </c>
      <c r="AM102" s="52">
        <f t="shared" si="101"/>
        <v>0</v>
      </c>
      <c r="AN102" s="271"/>
      <c r="AO102" s="272"/>
      <c r="AP102" s="135">
        <f t="shared" si="99"/>
        <v>0</v>
      </c>
      <c r="AQ102" s="170" t="str">
        <f t="shared" si="100"/>
        <v>0</v>
      </c>
    </row>
    <row r="103" spans="1:43" x14ac:dyDescent="0.2">
      <c r="A103" s="219"/>
      <c r="B103" s="119"/>
      <c r="C103" s="119"/>
      <c r="D103" s="120" t="str">
        <f t="shared" si="108"/>
        <v/>
      </c>
      <c r="E103" s="118"/>
      <c r="F103" s="121"/>
      <c r="G103" s="38"/>
      <c r="H103" s="38"/>
      <c r="I103" s="39">
        <f t="shared" si="86"/>
        <v>0</v>
      </c>
      <c r="J103" s="40"/>
      <c r="K103" s="41"/>
      <c r="L103" s="69"/>
      <c r="M103" s="53" t="str">
        <f t="shared" si="87"/>
        <v/>
      </c>
      <c r="N103" s="43"/>
      <c r="O103" s="69"/>
      <c r="P103" s="53" t="str">
        <f t="shared" si="88"/>
        <v/>
      </c>
      <c r="Q103" s="43"/>
      <c r="R103" s="69"/>
      <c r="S103" s="46" t="str">
        <f t="shared" si="89"/>
        <v/>
      </c>
      <c r="T103" s="80">
        <f t="shared" si="90"/>
        <v>0</v>
      </c>
      <c r="U103" s="41"/>
      <c r="V103" s="69"/>
      <c r="W103" s="53" t="str">
        <f t="shared" si="103"/>
        <v/>
      </c>
      <c r="X103" s="43"/>
      <c r="Y103" s="69"/>
      <c r="Z103" s="53" t="str">
        <f t="shared" si="104"/>
        <v/>
      </c>
      <c r="AA103" s="43"/>
      <c r="AB103" s="81"/>
      <c r="AC103" s="46" t="str">
        <f t="shared" si="105"/>
        <v/>
      </c>
      <c r="AD103" s="53">
        <f t="shared" si="106"/>
        <v>0</v>
      </c>
      <c r="AE103" s="49">
        <f t="shared" si="95"/>
        <v>0</v>
      </c>
      <c r="AF103" s="50"/>
      <c r="AG103" s="51"/>
      <c r="AH103" s="53">
        <f t="shared" si="107"/>
        <v>0</v>
      </c>
      <c r="AI103" s="52">
        <f t="shared" si="97"/>
        <v>0</v>
      </c>
      <c r="AJ103" s="50"/>
      <c r="AK103" s="51"/>
      <c r="AL103" s="53">
        <f t="shared" si="98"/>
        <v>0</v>
      </c>
      <c r="AM103" s="52">
        <f t="shared" si="101"/>
        <v>0</v>
      </c>
      <c r="AN103" s="271"/>
      <c r="AO103" s="272"/>
      <c r="AP103" s="135">
        <f t="shared" si="99"/>
        <v>0</v>
      </c>
      <c r="AQ103" s="170" t="str">
        <f t="shared" si="100"/>
        <v>0</v>
      </c>
    </row>
    <row r="104" spans="1:43" x14ac:dyDescent="0.2">
      <c r="A104" s="220"/>
      <c r="B104" s="118"/>
      <c r="C104" s="118"/>
      <c r="D104" s="120" t="str">
        <f t="shared" si="108"/>
        <v/>
      </c>
      <c r="E104" s="118"/>
      <c r="F104" s="121"/>
      <c r="G104" s="38"/>
      <c r="H104" s="38"/>
      <c r="I104" s="39">
        <f t="shared" si="86"/>
        <v>0</v>
      </c>
      <c r="J104" s="40"/>
      <c r="K104" s="41"/>
      <c r="L104" s="69"/>
      <c r="M104" s="53" t="str">
        <f t="shared" si="87"/>
        <v/>
      </c>
      <c r="N104" s="43"/>
      <c r="O104" s="69"/>
      <c r="P104" s="53" t="str">
        <f t="shared" si="88"/>
        <v/>
      </c>
      <c r="Q104" s="43"/>
      <c r="R104" s="69"/>
      <c r="S104" s="46" t="str">
        <f t="shared" si="89"/>
        <v/>
      </c>
      <c r="T104" s="80">
        <f t="shared" si="90"/>
        <v>0</v>
      </c>
      <c r="U104" s="41"/>
      <c r="V104" s="69"/>
      <c r="W104" s="53" t="str">
        <f t="shared" si="91"/>
        <v/>
      </c>
      <c r="X104" s="43"/>
      <c r="Y104" s="69"/>
      <c r="Z104" s="53" t="str">
        <f t="shared" si="92"/>
        <v/>
      </c>
      <c r="AA104" s="43"/>
      <c r="AB104" s="81"/>
      <c r="AC104" s="46" t="str">
        <f t="shared" si="93"/>
        <v/>
      </c>
      <c r="AD104" s="53">
        <f t="shared" si="94"/>
        <v>0</v>
      </c>
      <c r="AE104" s="49">
        <f t="shared" si="95"/>
        <v>0</v>
      </c>
      <c r="AF104" s="50"/>
      <c r="AG104" s="51"/>
      <c r="AH104" s="53">
        <f t="shared" si="96"/>
        <v>0</v>
      </c>
      <c r="AI104" s="52">
        <f t="shared" si="97"/>
        <v>0</v>
      </c>
      <c r="AJ104" s="50"/>
      <c r="AK104" s="51"/>
      <c r="AL104" s="53">
        <f t="shared" si="98"/>
        <v>0</v>
      </c>
      <c r="AM104" s="52">
        <f t="shared" si="101"/>
        <v>0</v>
      </c>
      <c r="AN104" s="271"/>
      <c r="AO104" s="272"/>
      <c r="AP104" s="135">
        <f t="shared" si="99"/>
        <v>0</v>
      </c>
      <c r="AQ104" s="170" t="str">
        <f t="shared" si="100"/>
        <v>0</v>
      </c>
    </row>
    <row r="105" spans="1:43" hidden="1" outlineLevel="1" x14ac:dyDescent="0.2">
      <c r="A105" s="220"/>
      <c r="B105" s="118"/>
      <c r="C105" s="118"/>
      <c r="D105" s="120" t="str">
        <f t="shared" si="108"/>
        <v/>
      </c>
      <c r="E105" s="118"/>
      <c r="F105" s="121"/>
      <c r="G105" s="38"/>
      <c r="H105" s="38"/>
      <c r="I105" s="39">
        <f t="shared" si="86"/>
        <v>0</v>
      </c>
      <c r="J105" s="40"/>
      <c r="K105" s="41"/>
      <c r="L105" s="69"/>
      <c r="M105" s="53" t="str">
        <f t="shared" si="87"/>
        <v/>
      </c>
      <c r="N105" s="43"/>
      <c r="O105" s="69"/>
      <c r="P105" s="53" t="str">
        <f t="shared" si="88"/>
        <v/>
      </c>
      <c r="Q105" s="43"/>
      <c r="R105" s="69"/>
      <c r="S105" s="46" t="str">
        <f t="shared" si="89"/>
        <v/>
      </c>
      <c r="T105" s="80">
        <f t="shared" si="90"/>
        <v>0</v>
      </c>
      <c r="U105" s="41"/>
      <c r="V105" s="69"/>
      <c r="W105" s="53" t="str">
        <f t="shared" si="91"/>
        <v/>
      </c>
      <c r="X105" s="43"/>
      <c r="Y105" s="69"/>
      <c r="Z105" s="53" t="str">
        <f t="shared" si="92"/>
        <v/>
      </c>
      <c r="AA105" s="43"/>
      <c r="AB105" s="81"/>
      <c r="AC105" s="46" t="str">
        <f t="shared" si="93"/>
        <v/>
      </c>
      <c r="AD105" s="53">
        <f t="shared" si="94"/>
        <v>0</v>
      </c>
      <c r="AE105" s="49">
        <f t="shared" si="95"/>
        <v>0</v>
      </c>
      <c r="AF105" s="50"/>
      <c r="AG105" s="51"/>
      <c r="AH105" s="53">
        <f t="shared" si="96"/>
        <v>0</v>
      </c>
      <c r="AI105" s="52">
        <f t="shared" si="97"/>
        <v>0</v>
      </c>
      <c r="AJ105" s="50"/>
      <c r="AK105" s="51"/>
      <c r="AL105" s="53">
        <f t="shared" si="98"/>
        <v>0</v>
      </c>
      <c r="AM105" s="52">
        <f t="shared" si="101"/>
        <v>0</v>
      </c>
      <c r="AN105" s="271"/>
      <c r="AO105" s="272"/>
      <c r="AP105" s="135">
        <f t="shared" si="99"/>
        <v>0</v>
      </c>
      <c r="AQ105" s="170" t="str">
        <f t="shared" si="100"/>
        <v>0</v>
      </c>
    </row>
    <row r="106" spans="1:43" hidden="1" outlineLevel="1" x14ac:dyDescent="0.2">
      <c r="A106" s="220"/>
      <c r="B106" s="118"/>
      <c r="C106" s="118"/>
      <c r="D106" s="120" t="str">
        <f t="shared" si="108"/>
        <v/>
      </c>
      <c r="E106" s="118"/>
      <c r="F106" s="121"/>
      <c r="G106" s="38"/>
      <c r="H106" s="38"/>
      <c r="I106" s="39">
        <f t="shared" ref="I106:I126" si="109">SUM(AE106+AI106+AM106+AQ106)</f>
        <v>0</v>
      </c>
      <c r="J106" s="40"/>
      <c r="K106" s="41"/>
      <c r="L106" s="69"/>
      <c r="M106" s="53" t="str">
        <f t="shared" ref="M106:M126" si="110">IF((L106)&lt;1,"",(K106*55/F106)+(L106*10))</f>
        <v/>
      </c>
      <c r="N106" s="43"/>
      <c r="O106" s="69"/>
      <c r="P106" s="53" t="str">
        <f t="shared" ref="P106:P126" si="111">IF((O106)&lt;1,"",(N106*55/F106)+(O106*10))</f>
        <v/>
      </c>
      <c r="Q106" s="43"/>
      <c r="R106" s="69"/>
      <c r="S106" s="46" t="str">
        <f t="shared" ref="S106:S126" si="112">IF((R106)&lt;1,"",(Q106*55/F106)+(R106*10))</f>
        <v/>
      </c>
      <c r="T106" s="80">
        <f t="shared" ref="T106:T126" si="113">MAX(M106,P106,S106)</f>
        <v>0</v>
      </c>
      <c r="U106" s="41"/>
      <c r="V106" s="69"/>
      <c r="W106" s="53" t="str">
        <f t="shared" ref="W106:W126" si="114">IF((V106)&lt;1,"",(U106*45/F106)+(V106*10))</f>
        <v/>
      </c>
      <c r="X106" s="43"/>
      <c r="Y106" s="69"/>
      <c r="Z106" s="53" t="str">
        <f t="shared" ref="Z106:Z126" si="115">IF((Y106)&lt;1,"",(X106*45/F106)+(Y106*10))</f>
        <v/>
      </c>
      <c r="AA106" s="43"/>
      <c r="AB106" s="81"/>
      <c r="AC106" s="46" t="str">
        <f t="shared" ref="AC106:AC126" si="116">IF((AB106)&lt;1,"",(AA106*45/F106)+(AB106*10))</f>
        <v/>
      </c>
      <c r="AD106" s="53">
        <f t="shared" ref="AD106:AD126" si="117">MAX(W106,Z106,AC106)</f>
        <v>0</v>
      </c>
      <c r="AE106" s="49">
        <f t="shared" ref="AE106:AE126" si="118">SUM(T106,AD106)</f>
        <v>0</v>
      </c>
      <c r="AF106" s="50"/>
      <c r="AG106" s="51"/>
      <c r="AH106" s="53">
        <f t="shared" ref="AH106:AH126" si="119">MAX(AF106:AG106)</f>
        <v>0</v>
      </c>
      <c r="AI106" s="52">
        <f t="shared" ref="AI106:AI126" si="120">(AH106*20)*0.66</f>
        <v>0</v>
      </c>
      <c r="AJ106" s="50"/>
      <c r="AK106" s="51"/>
      <c r="AL106" s="53">
        <f t="shared" ref="AL106:AL126" si="121">MAX(AJ106:AK106)</f>
        <v>0</v>
      </c>
      <c r="AM106" s="52">
        <f t="shared" ref="AM106:AM126" si="122">IF((AL106)=0,"0",(AL106*750/F106))*0.66</f>
        <v>0</v>
      </c>
      <c r="AN106" s="271"/>
      <c r="AO106" s="272"/>
      <c r="AP106" s="135">
        <f t="shared" ref="AP106:AP126" si="123">MIN(AN106:AO106)</f>
        <v>0</v>
      </c>
      <c r="AQ106" s="170" t="str">
        <f t="shared" ref="AQ106:AQ126" si="124">IF((AP106)=0,"0",((16-AP106)*20+100)*0.66)</f>
        <v>0</v>
      </c>
    </row>
    <row r="107" spans="1:43" hidden="1" outlineLevel="1" x14ac:dyDescent="0.2">
      <c r="A107" s="220"/>
      <c r="B107" s="118"/>
      <c r="C107" s="118"/>
      <c r="D107" s="120" t="str">
        <f t="shared" si="108"/>
        <v/>
      </c>
      <c r="E107" s="118"/>
      <c r="F107" s="121"/>
      <c r="G107" s="38"/>
      <c r="H107" s="38"/>
      <c r="I107" s="39">
        <f t="shared" si="109"/>
        <v>0</v>
      </c>
      <c r="J107" s="40"/>
      <c r="K107" s="41"/>
      <c r="L107" s="69"/>
      <c r="M107" s="53" t="str">
        <f t="shared" si="110"/>
        <v/>
      </c>
      <c r="N107" s="43"/>
      <c r="O107" s="69"/>
      <c r="P107" s="53" t="str">
        <f t="shared" si="111"/>
        <v/>
      </c>
      <c r="Q107" s="43"/>
      <c r="R107" s="69"/>
      <c r="S107" s="46" t="str">
        <f t="shared" si="112"/>
        <v/>
      </c>
      <c r="T107" s="80">
        <f t="shared" si="113"/>
        <v>0</v>
      </c>
      <c r="U107" s="41"/>
      <c r="V107" s="69"/>
      <c r="W107" s="53" t="str">
        <f t="shared" si="114"/>
        <v/>
      </c>
      <c r="X107" s="43"/>
      <c r="Y107" s="69"/>
      <c r="Z107" s="53" t="str">
        <f t="shared" si="115"/>
        <v/>
      </c>
      <c r="AA107" s="43"/>
      <c r="AB107" s="81"/>
      <c r="AC107" s="46" t="str">
        <f t="shared" si="116"/>
        <v/>
      </c>
      <c r="AD107" s="53">
        <f t="shared" si="117"/>
        <v>0</v>
      </c>
      <c r="AE107" s="49">
        <f t="shared" si="118"/>
        <v>0</v>
      </c>
      <c r="AF107" s="50"/>
      <c r="AG107" s="51"/>
      <c r="AH107" s="53">
        <f t="shared" si="119"/>
        <v>0</v>
      </c>
      <c r="AI107" s="52">
        <f t="shared" si="120"/>
        <v>0</v>
      </c>
      <c r="AJ107" s="50"/>
      <c r="AK107" s="51"/>
      <c r="AL107" s="53">
        <f t="shared" si="121"/>
        <v>0</v>
      </c>
      <c r="AM107" s="52">
        <f t="shared" si="122"/>
        <v>0</v>
      </c>
      <c r="AN107" s="271"/>
      <c r="AO107" s="272"/>
      <c r="AP107" s="135">
        <f t="shared" si="123"/>
        <v>0</v>
      </c>
      <c r="AQ107" s="170" t="str">
        <f t="shared" si="124"/>
        <v>0</v>
      </c>
    </row>
    <row r="108" spans="1:43" hidden="1" outlineLevel="1" x14ac:dyDescent="0.2">
      <c r="A108" s="220"/>
      <c r="B108" s="118"/>
      <c r="C108" s="118"/>
      <c r="D108" s="120" t="str">
        <f t="shared" si="108"/>
        <v/>
      </c>
      <c r="E108" s="118"/>
      <c r="F108" s="121"/>
      <c r="G108" s="38"/>
      <c r="H108" s="38"/>
      <c r="I108" s="39">
        <f t="shared" si="109"/>
        <v>0</v>
      </c>
      <c r="J108" s="40"/>
      <c r="K108" s="41"/>
      <c r="L108" s="69"/>
      <c r="M108" s="53" t="str">
        <f t="shared" si="110"/>
        <v/>
      </c>
      <c r="N108" s="43"/>
      <c r="O108" s="69"/>
      <c r="P108" s="53" t="str">
        <f t="shared" si="111"/>
        <v/>
      </c>
      <c r="Q108" s="43"/>
      <c r="R108" s="69"/>
      <c r="S108" s="46" t="str">
        <f t="shared" si="112"/>
        <v/>
      </c>
      <c r="T108" s="80">
        <f t="shared" si="113"/>
        <v>0</v>
      </c>
      <c r="U108" s="41"/>
      <c r="V108" s="69"/>
      <c r="W108" s="53" t="str">
        <f t="shared" si="114"/>
        <v/>
      </c>
      <c r="X108" s="43"/>
      <c r="Y108" s="69"/>
      <c r="Z108" s="53" t="str">
        <f t="shared" si="115"/>
        <v/>
      </c>
      <c r="AA108" s="43"/>
      <c r="AB108" s="81"/>
      <c r="AC108" s="46" t="str">
        <f t="shared" si="116"/>
        <v/>
      </c>
      <c r="AD108" s="53">
        <f t="shared" si="117"/>
        <v>0</v>
      </c>
      <c r="AE108" s="49">
        <f t="shared" si="118"/>
        <v>0</v>
      </c>
      <c r="AF108" s="50"/>
      <c r="AG108" s="51"/>
      <c r="AH108" s="53">
        <f t="shared" si="119"/>
        <v>0</v>
      </c>
      <c r="AI108" s="52">
        <f t="shared" si="120"/>
        <v>0</v>
      </c>
      <c r="AJ108" s="50"/>
      <c r="AK108" s="51"/>
      <c r="AL108" s="53">
        <f t="shared" si="121"/>
        <v>0</v>
      </c>
      <c r="AM108" s="52">
        <f t="shared" si="122"/>
        <v>0</v>
      </c>
      <c r="AN108" s="271"/>
      <c r="AO108" s="272"/>
      <c r="AP108" s="135">
        <f t="shared" si="123"/>
        <v>0</v>
      </c>
      <c r="AQ108" s="170" t="str">
        <f t="shared" si="124"/>
        <v>0</v>
      </c>
    </row>
    <row r="109" spans="1:43" hidden="1" outlineLevel="1" x14ac:dyDescent="0.2">
      <c r="A109" s="220"/>
      <c r="B109" s="118"/>
      <c r="C109" s="118"/>
      <c r="D109" s="120" t="str">
        <f t="shared" si="108"/>
        <v/>
      </c>
      <c r="E109" s="118"/>
      <c r="F109" s="121"/>
      <c r="G109" s="38"/>
      <c r="H109" s="38"/>
      <c r="I109" s="39">
        <f t="shared" si="109"/>
        <v>0</v>
      </c>
      <c r="J109" s="40"/>
      <c r="K109" s="41"/>
      <c r="L109" s="69"/>
      <c r="M109" s="53" t="str">
        <f t="shared" si="110"/>
        <v/>
      </c>
      <c r="N109" s="43"/>
      <c r="O109" s="69"/>
      <c r="P109" s="53" t="str">
        <f t="shared" si="111"/>
        <v/>
      </c>
      <c r="Q109" s="43"/>
      <c r="R109" s="69"/>
      <c r="S109" s="46" t="str">
        <f t="shared" si="112"/>
        <v/>
      </c>
      <c r="T109" s="80">
        <f t="shared" si="113"/>
        <v>0</v>
      </c>
      <c r="U109" s="41"/>
      <c r="V109" s="69"/>
      <c r="W109" s="53" t="str">
        <f t="shared" si="114"/>
        <v/>
      </c>
      <c r="X109" s="43"/>
      <c r="Y109" s="69"/>
      <c r="Z109" s="53" t="str">
        <f t="shared" si="115"/>
        <v/>
      </c>
      <c r="AA109" s="43"/>
      <c r="AB109" s="81"/>
      <c r="AC109" s="46" t="str">
        <f t="shared" si="116"/>
        <v/>
      </c>
      <c r="AD109" s="53">
        <f t="shared" si="117"/>
        <v>0</v>
      </c>
      <c r="AE109" s="49">
        <f t="shared" si="118"/>
        <v>0</v>
      </c>
      <c r="AF109" s="50"/>
      <c r="AG109" s="51"/>
      <c r="AH109" s="53">
        <f t="shared" si="119"/>
        <v>0</v>
      </c>
      <c r="AI109" s="52">
        <f t="shared" si="120"/>
        <v>0</v>
      </c>
      <c r="AJ109" s="50"/>
      <c r="AK109" s="51"/>
      <c r="AL109" s="53">
        <f t="shared" si="121"/>
        <v>0</v>
      </c>
      <c r="AM109" s="52">
        <f t="shared" si="122"/>
        <v>0</v>
      </c>
      <c r="AN109" s="271"/>
      <c r="AO109" s="272"/>
      <c r="AP109" s="135">
        <f t="shared" si="123"/>
        <v>0</v>
      </c>
      <c r="AQ109" s="170" t="str">
        <f t="shared" si="124"/>
        <v>0</v>
      </c>
    </row>
    <row r="110" spans="1:43" hidden="1" outlineLevel="1" x14ac:dyDescent="0.2">
      <c r="A110" s="220"/>
      <c r="B110" s="118"/>
      <c r="C110" s="118"/>
      <c r="D110" s="120" t="str">
        <f t="shared" si="108"/>
        <v/>
      </c>
      <c r="E110" s="118"/>
      <c r="F110" s="121"/>
      <c r="G110" s="38"/>
      <c r="H110" s="38"/>
      <c r="I110" s="39">
        <f t="shared" si="109"/>
        <v>0</v>
      </c>
      <c r="J110" s="40"/>
      <c r="K110" s="41"/>
      <c r="L110" s="69"/>
      <c r="M110" s="53" t="str">
        <f t="shared" si="110"/>
        <v/>
      </c>
      <c r="N110" s="43"/>
      <c r="O110" s="69"/>
      <c r="P110" s="53" t="str">
        <f t="shared" si="111"/>
        <v/>
      </c>
      <c r="Q110" s="43"/>
      <c r="R110" s="69"/>
      <c r="S110" s="46" t="str">
        <f t="shared" si="112"/>
        <v/>
      </c>
      <c r="T110" s="80">
        <f t="shared" si="113"/>
        <v>0</v>
      </c>
      <c r="U110" s="41"/>
      <c r="V110" s="69"/>
      <c r="W110" s="53" t="str">
        <f t="shared" si="114"/>
        <v/>
      </c>
      <c r="X110" s="43"/>
      <c r="Y110" s="69"/>
      <c r="Z110" s="53" t="str">
        <f t="shared" si="115"/>
        <v/>
      </c>
      <c r="AA110" s="43"/>
      <c r="AB110" s="81"/>
      <c r="AC110" s="46" t="str">
        <f t="shared" si="116"/>
        <v/>
      </c>
      <c r="AD110" s="53">
        <f t="shared" si="117"/>
        <v>0</v>
      </c>
      <c r="AE110" s="49">
        <f t="shared" si="118"/>
        <v>0</v>
      </c>
      <c r="AF110" s="50"/>
      <c r="AG110" s="51"/>
      <c r="AH110" s="53">
        <f t="shared" si="119"/>
        <v>0</v>
      </c>
      <c r="AI110" s="52">
        <f t="shared" si="120"/>
        <v>0</v>
      </c>
      <c r="AJ110" s="50"/>
      <c r="AK110" s="51"/>
      <c r="AL110" s="53">
        <f t="shared" si="121"/>
        <v>0</v>
      </c>
      <c r="AM110" s="52">
        <f t="shared" si="122"/>
        <v>0</v>
      </c>
      <c r="AN110" s="271"/>
      <c r="AO110" s="272"/>
      <c r="AP110" s="135">
        <f t="shared" si="123"/>
        <v>0</v>
      </c>
      <c r="AQ110" s="170" t="str">
        <f t="shared" si="124"/>
        <v>0</v>
      </c>
    </row>
    <row r="111" spans="1:43" hidden="1" outlineLevel="1" x14ac:dyDescent="0.2">
      <c r="A111" s="220"/>
      <c r="B111" s="118"/>
      <c r="C111" s="118"/>
      <c r="D111" s="120" t="str">
        <f t="shared" si="108"/>
        <v/>
      </c>
      <c r="E111" s="118"/>
      <c r="F111" s="121"/>
      <c r="G111" s="38"/>
      <c r="H111" s="38"/>
      <c r="I111" s="39">
        <f t="shared" si="109"/>
        <v>0</v>
      </c>
      <c r="J111" s="40"/>
      <c r="K111" s="41"/>
      <c r="L111" s="69"/>
      <c r="M111" s="53" t="str">
        <f t="shared" si="110"/>
        <v/>
      </c>
      <c r="N111" s="43"/>
      <c r="O111" s="69"/>
      <c r="P111" s="53" t="str">
        <f t="shared" si="111"/>
        <v/>
      </c>
      <c r="Q111" s="43"/>
      <c r="R111" s="69"/>
      <c r="S111" s="46" t="str">
        <f t="shared" si="112"/>
        <v/>
      </c>
      <c r="T111" s="80">
        <f t="shared" si="113"/>
        <v>0</v>
      </c>
      <c r="U111" s="41"/>
      <c r="V111" s="69"/>
      <c r="W111" s="53" t="str">
        <f t="shared" si="114"/>
        <v/>
      </c>
      <c r="X111" s="43"/>
      <c r="Y111" s="69"/>
      <c r="Z111" s="53" t="str">
        <f t="shared" si="115"/>
        <v/>
      </c>
      <c r="AA111" s="43"/>
      <c r="AB111" s="81"/>
      <c r="AC111" s="46" t="str">
        <f t="shared" si="116"/>
        <v/>
      </c>
      <c r="AD111" s="53">
        <f t="shared" si="117"/>
        <v>0</v>
      </c>
      <c r="AE111" s="49">
        <f t="shared" si="118"/>
        <v>0</v>
      </c>
      <c r="AF111" s="50"/>
      <c r="AG111" s="51"/>
      <c r="AH111" s="53">
        <f t="shared" si="119"/>
        <v>0</v>
      </c>
      <c r="AI111" s="52">
        <f t="shared" si="120"/>
        <v>0</v>
      </c>
      <c r="AJ111" s="50"/>
      <c r="AK111" s="51"/>
      <c r="AL111" s="53">
        <f t="shared" si="121"/>
        <v>0</v>
      </c>
      <c r="AM111" s="52">
        <f t="shared" si="122"/>
        <v>0</v>
      </c>
      <c r="AN111" s="271"/>
      <c r="AO111" s="272"/>
      <c r="AP111" s="135">
        <f t="shared" si="123"/>
        <v>0</v>
      </c>
      <c r="AQ111" s="170" t="str">
        <f t="shared" si="124"/>
        <v>0</v>
      </c>
    </row>
    <row r="112" spans="1:43" hidden="1" outlineLevel="1" x14ac:dyDescent="0.2">
      <c r="A112" s="220"/>
      <c r="B112" s="118"/>
      <c r="C112" s="118"/>
      <c r="D112" s="120" t="str">
        <f t="shared" si="108"/>
        <v/>
      </c>
      <c r="E112" s="118"/>
      <c r="F112" s="121"/>
      <c r="G112" s="38"/>
      <c r="H112" s="38"/>
      <c r="I112" s="39">
        <f t="shared" si="109"/>
        <v>0</v>
      </c>
      <c r="J112" s="40"/>
      <c r="K112" s="41"/>
      <c r="L112" s="69"/>
      <c r="M112" s="53" t="str">
        <f t="shared" si="110"/>
        <v/>
      </c>
      <c r="N112" s="43"/>
      <c r="O112" s="69"/>
      <c r="P112" s="53" t="str">
        <f t="shared" si="111"/>
        <v/>
      </c>
      <c r="Q112" s="43"/>
      <c r="R112" s="69"/>
      <c r="S112" s="46" t="str">
        <f t="shared" si="112"/>
        <v/>
      </c>
      <c r="T112" s="80">
        <f t="shared" si="113"/>
        <v>0</v>
      </c>
      <c r="U112" s="41"/>
      <c r="V112" s="69"/>
      <c r="W112" s="53" t="str">
        <f t="shared" si="114"/>
        <v/>
      </c>
      <c r="X112" s="43"/>
      <c r="Y112" s="69"/>
      <c r="Z112" s="53" t="str">
        <f t="shared" si="115"/>
        <v/>
      </c>
      <c r="AA112" s="43"/>
      <c r="AB112" s="81"/>
      <c r="AC112" s="46" t="str">
        <f t="shared" si="116"/>
        <v/>
      </c>
      <c r="AD112" s="53">
        <f t="shared" si="117"/>
        <v>0</v>
      </c>
      <c r="AE112" s="49">
        <f t="shared" si="118"/>
        <v>0</v>
      </c>
      <c r="AF112" s="50"/>
      <c r="AG112" s="51"/>
      <c r="AH112" s="53">
        <f t="shared" si="119"/>
        <v>0</v>
      </c>
      <c r="AI112" s="52">
        <f t="shared" si="120"/>
        <v>0</v>
      </c>
      <c r="AJ112" s="50"/>
      <c r="AK112" s="51"/>
      <c r="AL112" s="53">
        <f t="shared" si="121"/>
        <v>0</v>
      </c>
      <c r="AM112" s="52">
        <f t="shared" si="122"/>
        <v>0</v>
      </c>
      <c r="AN112" s="271"/>
      <c r="AO112" s="272"/>
      <c r="AP112" s="135">
        <f t="shared" si="123"/>
        <v>0</v>
      </c>
      <c r="AQ112" s="170" t="str">
        <f t="shared" si="124"/>
        <v>0</v>
      </c>
    </row>
    <row r="113" spans="1:43" hidden="1" outlineLevel="1" x14ac:dyDescent="0.2">
      <c r="A113" s="220"/>
      <c r="B113" s="118"/>
      <c r="C113" s="118"/>
      <c r="D113" s="120" t="str">
        <f t="shared" si="108"/>
        <v/>
      </c>
      <c r="E113" s="118"/>
      <c r="F113" s="121"/>
      <c r="G113" s="38"/>
      <c r="H113" s="38"/>
      <c r="I113" s="39">
        <f t="shared" si="109"/>
        <v>0</v>
      </c>
      <c r="J113" s="40"/>
      <c r="K113" s="41"/>
      <c r="L113" s="69"/>
      <c r="M113" s="53" t="str">
        <f t="shared" si="110"/>
        <v/>
      </c>
      <c r="N113" s="43"/>
      <c r="O113" s="69"/>
      <c r="P113" s="53" t="str">
        <f t="shared" si="111"/>
        <v/>
      </c>
      <c r="Q113" s="43"/>
      <c r="R113" s="69"/>
      <c r="S113" s="46" t="str">
        <f t="shared" si="112"/>
        <v/>
      </c>
      <c r="T113" s="80">
        <f t="shared" si="113"/>
        <v>0</v>
      </c>
      <c r="U113" s="41"/>
      <c r="V113" s="69"/>
      <c r="W113" s="53" t="str">
        <f t="shared" si="114"/>
        <v/>
      </c>
      <c r="X113" s="43"/>
      <c r="Y113" s="69"/>
      <c r="Z113" s="53" t="str">
        <f t="shared" si="115"/>
        <v/>
      </c>
      <c r="AA113" s="43"/>
      <c r="AB113" s="81"/>
      <c r="AC113" s="46" t="str">
        <f t="shared" si="116"/>
        <v/>
      </c>
      <c r="AD113" s="53">
        <f t="shared" si="117"/>
        <v>0</v>
      </c>
      <c r="AE113" s="49">
        <f t="shared" si="118"/>
        <v>0</v>
      </c>
      <c r="AF113" s="50"/>
      <c r="AG113" s="51"/>
      <c r="AH113" s="53">
        <f t="shared" si="119"/>
        <v>0</v>
      </c>
      <c r="AI113" s="52">
        <f t="shared" si="120"/>
        <v>0</v>
      </c>
      <c r="AJ113" s="50"/>
      <c r="AK113" s="51"/>
      <c r="AL113" s="53">
        <f t="shared" si="121"/>
        <v>0</v>
      </c>
      <c r="AM113" s="52">
        <f t="shared" si="122"/>
        <v>0</v>
      </c>
      <c r="AN113" s="271"/>
      <c r="AO113" s="272"/>
      <c r="AP113" s="135">
        <f t="shared" si="123"/>
        <v>0</v>
      </c>
      <c r="AQ113" s="170" t="str">
        <f t="shared" si="124"/>
        <v>0</v>
      </c>
    </row>
    <row r="114" spans="1:43" hidden="1" outlineLevel="1" x14ac:dyDescent="0.2">
      <c r="A114" s="220"/>
      <c r="B114" s="118"/>
      <c r="C114" s="118"/>
      <c r="D114" s="120" t="str">
        <f t="shared" si="108"/>
        <v/>
      </c>
      <c r="E114" s="118"/>
      <c r="F114" s="121"/>
      <c r="G114" s="38"/>
      <c r="H114" s="38"/>
      <c r="I114" s="39">
        <f t="shared" si="109"/>
        <v>0</v>
      </c>
      <c r="J114" s="40"/>
      <c r="K114" s="41"/>
      <c r="L114" s="69"/>
      <c r="M114" s="53" t="str">
        <f t="shared" si="110"/>
        <v/>
      </c>
      <c r="N114" s="43"/>
      <c r="O114" s="69"/>
      <c r="P114" s="53" t="str">
        <f t="shared" si="111"/>
        <v/>
      </c>
      <c r="Q114" s="43"/>
      <c r="R114" s="69"/>
      <c r="S114" s="46" t="str">
        <f t="shared" si="112"/>
        <v/>
      </c>
      <c r="T114" s="80">
        <f t="shared" si="113"/>
        <v>0</v>
      </c>
      <c r="U114" s="41"/>
      <c r="V114" s="69"/>
      <c r="W114" s="53" t="str">
        <f t="shared" si="114"/>
        <v/>
      </c>
      <c r="X114" s="43"/>
      <c r="Y114" s="69"/>
      <c r="Z114" s="53" t="str">
        <f t="shared" si="115"/>
        <v/>
      </c>
      <c r="AA114" s="43"/>
      <c r="AB114" s="81"/>
      <c r="AC114" s="46" t="str">
        <f t="shared" si="116"/>
        <v/>
      </c>
      <c r="AD114" s="53">
        <f t="shared" si="117"/>
        <v>0</v>
      </c>
      <c r="AE114" s="49">
        <f t="shared" si="118"/>
        <v>0</v>
      </c>
      <c r="AF114" s="50"/>
      <c r="AG114" s="51"/>
      <c r="AH114" s="53">
        <f t="shared" si="119"/>
        <v>0</v>
      </c>
      <c r="AI114" s="52">
        <f t="shared" si="120"/>
        <v>0</v>
      </c>
      <c r="AJ114" s="50"/>
      <c r="AK114" s="51"/>
      <c r="AL114" s="53">
        <f t="shared" si="121"/>
        <v>0</v>
      </c>
      <c r="AM114" s="52">
        <f t="shared" si="122"/>
        <v>0</v>
      </c>
      <c r="AN114" s="271"/>
      <c r="AO114" s="272"/>
      <c r="AP114" s="135">
        <f t="shared" si="123"/>
        <v>0</v>
      </c>
      <c r="AQ114" s="170" t="str">
        <f t="shared" si="124"/>
        <v>0</v>
      </c>
    </row>
    <row r="115" spans="1:43" hidden="1" outlineLevel="1" x14ac:dyDescent="0.2">
      <c r="A115" s="220"/>
      <c r="B115" s="118"/>
      <c r="C115" s="118"/>
      <c r="D115" s="120" t="str">
        <f t="shared" si="108"/>
        <v/>
      </c>
      <c r="E115" s="118"/>
      <c r="F115" s="121"/>
      <c r="G115" s="38"/>
      <c r="H115" s="38"/>
      <c r="I115" s="39">
        <f t="shared" si="109"/>
        <v>0</v>
      </c>
      <c r="J115" s="40"/>
      <c r="K115" s="41"/>
      <c r="L115" s="69"/>
      <c r="M115" s="53" t="str">
        <f t="shared" si="110"/>
        <v/>
      </c>
      <c r="N115" s="43"/>
      <c r="O115" s="69"/>
      <c r="P115" s="53" t="str">
        <f t="shared" si="111"/>
        <v/>
      </c>
      <c r="Q115" s="43"/>
      <c r="R115" s="69"/>
      <c r="S115" s="46" t="str">
        <f t="shared" si="112"/>
        <v/>
      </c>
      <c r="T115" s="80">
        <f t="shared" si="113"/>
        <v>0</v>
      </c>
      <c r="U115" s="41"/>
      <c r="V115" s="69"/>
      <c r="W115" s="53" t="str">
        <f t="shared" si="114"/>
        <v/>
      </c>
      <c r="X115" s="43"/>
      <c r="Y115" s="69"/>
      <c r="Z115" s="53" t="str">
        <f t="shared" si="115"/>
        <v/>
      </c>
      <c r="AA115" s="43"/>
      <c r="AB115" s="81"/>
      <c r="AC115" s="46" t="str">
        <f t="shared" si="116"/>
        <v/>
      </c>
      <c r="AD115" s="53">
        <f t="shared" si="117"/>
        <v>0</v>
      </c>
      <c r="AE115" s="49">
        <f t="shared" si="118"/>
        <v>0</v>
      </c>
      <c r="AF115" s="50"/>
      <c r="AG115" s="51"/>
      <c r="AH115" s="53">
        <f t="shared" si="119"/>
        <v>0</v>
      </c>
      <c r="AI115" s="52">
        <f t="shared" si="120"/>
        <v>0</v>
      </c>
      <c r="AJ115" s="50"/>
      <c r="AK115" s="51"/>
      <c r="AL115" s="53">
        <f t="shared" si="121"/>
        <v>0</v>
      </c>
      <c r="AM115" s="52">
        <f t="shared" si="122"/>
        <v>0</v>
      </c>
      <c r="AN115" s="271"/>
      <c r="AO115" s="272"/>
      <c r="AP115" s="135">
        <f t="shared" si="123"/>
        <v>0</v>
      </c>
      <c r="AQ115" s="170" t="str">
        <f t="shared" si="124"/>
        <v>0</v>
      </c>
    </row>
    <row r="116" spans="1:43" hidden="1" outlineLevel="1" x14ac:dyDescent="0.2">
      <c r="A116" s="220"/>
      <c r="B116" s="118"/>
      <c r="C116" s="118"/>
      <c r="D116" s="120" t="str">
        <f t="shared" si="108"/>
        <v/>
      </c>
      <c r="E116" s="118"/>
      <c r="F116" s="121"/>
      <c r="G116" s="38"/>
      <c r="H116" s="38"/>
      <c r="I116" s="39">
        <f t="shared" si="109"/>
        <v>0</v>
      </c>
      <c r="J116" s="40"/>
      <c r="K116" s="41"/>
      <c r="L116" s="69"/>
      <c r="M116" s="53" t="str">
        <f t="shared" si="110"/>
        <v/>
      </c>
      <c r="N116" s="43"/>
      <c r="O116" s="69"/>
      <c r="P116" s="53" t="str">
        <f t="shared" si="111"/>
        <v/>
      </c>
      <c r="Q116" s="43"/>
      <c r="R116" s="69"/>
      <c r="S116" s="46" t="str">
        <f t="shared" si="112"/>
        <v/>
      </c>
      <c r="T116" s="80">
        <f t="shared" si="113"/>
        <v>0</v>
      </c>
      <c r="U116" s="41"/>
      <c r="V116" s="69"/>
      <c r="W116" s="53" t="str">
        <f t="shared" si="114"/>
        <v/>
      </c>
      <c r="X116" s="43"/>
      <c r="Y116" s="69"/>
      <c r="Z116" s="53" t="str">
        <f t="shared" si="115"/>
        <v/>
      </c>
      <c r="AA116" s="43"/>
      <c r="AB116" s="81"/>
      <c r="AC116" s="46" t="str">
        <f t="shared" si="116"/>
        <v/>
      </c>
      <c r="AD116" s="53">
        <f t="shared" si="117"/>
        <v>0</v>
      </c>
      <c r="AE116" s="49">
        <f t="shared" si="118"/>
        <v>0</v>
      </c>
      <c r="AF116" s="50"/>
      <c r="AG116" s="51"/>
      <c r="AH116" s="53">
        <f t="shared" si="119"/>
        <v>0</v>
      </c>
      <c r="AI116" s="52">
        <f t="shared" si="120"/>
        <v>0</v>
      </c>
      <c r="AJ116" s="50"/>
      <c r="AK116" s="51"/>
      <c r="AL116" s="53">
        <f t="shared" si="121"/>
        <v>0</v>
      </c>
      <c r="AM116" s="52">
        <f t="shared" si="122"/>
        <v>0</v>
      </c>
      <c r="AN116" s="271"/>
      <c r="AO116" s="272"/>
      <c r="AP116" s="135">
        <f t="shared" si="123"/>
        <v>0</v>
      </c>
      <c r="AQ116" s="170" t="str">
        <f t="shared" si="124"/>
        <v>0</v>
      </c>
    </row>
    <row r="117" spans="1:43" hidden="1" outlineLevel="1" x14ac:dyDescent="0.2">
      <c r="A117" s="220"/>
      <c r="B117" s="118"/>
      <c r="C117" s="118"/>
      <c r="D117" s="120" t="str">
        <f t="shared" si="108"/>
        <v/>
      </c>
      <c r="E117" s="118"/>
      <c r="F117" s="121"/>
      <c r="G117" s="38"/>
      <c r="H117" s="38"/>
      <c r="I117" s="39">
        <f t="shared" si="109"/>
        <v>0</v>
      </c>
      <c r="J117" s="40"/>
      <c r="K117" s="41"/>
      <c r="L117" s="69"/>
      <c r="M117" s="53" t="str">
        <f t="shared" si="110"/>
        <v/>
      </c>
      <c r="N117" s="43"/>
      <c r="O117" s="69"/>
      <c r="P117" s="53" t="str">
        <f t="shared" si="111"/>
        <v/>
      </c>
      <c r="Q117" s="43"/>
      <c r="R117" s="69"/>
      <c r="S117" s="46" t="str">
        <f t="shared" si="112"/>
        <v/>
      </c>
      <c r="T117" s="80">
        <f t="shared" si="113"/>
        <v>0</v>
      </c>
      <c r="U117" s="41"/>
      <c r="V117" s="69"/>
      <c r="W117" s="53" t="str">
        <f t="shared" si="114"/>
        <v/>
      </c>
      <c r="X117" s="43"/>
      <c r="Y117" s="69"/>
      <c r="Z117" s="53" t="str">
        <f t="shared" si="115"/>
        <v/>
      </c>
      <c r="AA117" s="43"/>
      <c r="AB117" s="81"/>
      <c r="AC117" s="46" t="str">
        <f t="shared" si="116"/>
        <v/>
      </c>
      <c r="AD117" s="53">
        <f t="shared" si="117"/>
        <v>0</v>
      </c>
      <c r="AE117" s="49">
        <f t="shared" si="118"/>
        <v>0</v>
      </c>
      <c r="AF117" s="50"/>
      <c r="AG117" s="51"/>
      <c r="AH117" s="53">
        <f t="shared" si="119"/>
        <v>0</v>
      </c>
      <c r="AI117" s="52">
        <f t="shared" si="120"/>
        <v>0</v>
      </c>
      <c r="AJ117" s="50"/>
      <c r="AK117" s="51"/>
      <c r="AL117" s="53">
        <f t="shared" si="121"/>
        <v>0</v>
      </c>
      <c r="AM117" s="52">
        <f t="shared" si="122"/>
        <v>0</v>
      </c>
      <c r="AN117" s="271"/>
      <c r="AO117" s="272"/>
      <c r="AP117" s="135">
        <f t="shared" si="123"/>
        <v>0</v>
      </c>
      <c r="AQ117" s="170" t="str">
        <f t="shared" si="124"/>
        <v>0</v>
      </c>
    </row>
    <row r="118" spans="1:43" hidden="1" outlineLevel="1" x14ac:dyDescent="0.2">
      <c r="A118" s="220"/>
      <c r="B118" s="118"/>
      <c r="C118" s="118"/>
      <c r="D118" s="120" t="str">
        <f t="shared" si="108"/>
        <v/>
      </c>
      <c r="E118" s="118"/>
      <c r="F118" s="121"/>
      <c r="G118" s="38"/>
      <c r="H118" s="38"/>
      <c r="I118" s="39">
        <f t="shared" si="109"/>
        <v>0</v>
      </c>
      <c r="J118" s="40"/>
      <c r="K118" s="41"/>
      <c r="L118" s="69"/>
      <c r="M118" s="53" t="str">
        <f t="shared" si="110"/>
        <v/>
      </c>
      <c r="N118" s="43"/>
      <c r="O118" s="69"/>
      <c r="P118" s="53" t="str">
        <f t="shared" si="111"/>
        <v/>
      </c>
      <c r="Q118" s="43"/>
      <c r="R118" s="69"/>
      <c r="S118" s="46" t="str">
        <f t="shared" si="112"/>
        <v/>
      </c>
      <c r="T118" s="80">
        <f t="shared" si="113"/>
        <v>0</v>
      </c>
      <c r="U118" s="41"/>
      <c r="V118" s="69"/>
      <c r="W118" s="53" t="str">
        <f t="shared" si="114"/>
        <v/>
      </c>
      <c r="X118" s="43"/>
      <c r="Y118" s="69"/>
      <c r="Z118" s="53" t="str">
        <f t="shared" si="115"/>
        <v/>
      </c>
      <c r="AA118" s="43"/>
      <c r="AB118" s="81"/>
      <c r="AC118" s="46" t="str">
        <f t="shared" si="116"/>
        <v/>
      </c>
      <c r="AD118" s="53">
        <f t="shared" si="117"/>
        <v>0</v>
      </c>
      <c r="AE118" s="49">
        <f t="shared" si="118"/>
        <v>0</v>
      </c>
      <c r="AF118" s="50"/>
      <c r="AG118" s="51"/>
      <c r="AH118" s="53">
        <f t="shared" si="119"/>
        <v>0</v>
      </c>
      <c r="AI118" s="52">
        <f t="shared" si="120"/>
        <v>0</v>
      </c>
      <c r="AJ118" s="50"/>
      <c r="AK118" s="51"/>
      <c r="AL118" s="53">
        <f t="shared" si="121"/>
        <v>0</v>
      </c>
      <c r="AM118" s="52">
        <f t="shared" si="122"/>
        <v>0</v>
      </c>
      <c r="AN118" s="271"/>
      <c r="AO118" s="272"/>
      <c r="AP118" s="135">
        <f t="shared" si="123"/>
        <v>0</v>
      </c>
      <c r="AQ118" s="170" t="str">
        <f t="shared" si="124"/>
        <v>0</v>
      </c>
    </row>
    <row r="119" spans="1:43" hidden="1" outlineLevel="1" x14ac:dyDescent="0.2">
      <c r="A119" s="220"/>
      <c r="B119" s="118"/>
      <c r="C119" s="118"/>
      <c r="D119" s="120" t="str">
        <f t="shared" si="108"/>
        <v/>
      </c>
      <c r="E119" s="118"/>
      <c r="F119" s="121"/>
      <c r="G119" s="38"/>
      <c r="H119" s="38"/>
      <c r="I119" s="39">
        <f t="shared" si="109"/>
        <v>0</v>
      </c>
      <c r="J119" s="40"/>
      <c r="K119" s="41"/>
      <c r="L119" s="69"/>
      <c r="M119" s="53" t="str">
        <f t="shared" si="110"/>
        <v/>
      </c>
      <c r="N119" s="43"/>
      <c r="O119" s="69"/>
      <c r="P119" s="53" t="str">
        <f t="shared" si="111"/>
        <v/>
      </c>
      <c r="Q119" s="43"/>
      <c r="R119" s="69"/>
      <c r="S119" s="46" t="str">
        <f t="shared" si="112"/>
        <v/>
      </c>
      <c r="T119" s="80">
        <f t="shared" si="113"/>
        <v>0</v>
      </c>
      <c r="U119" s="41"/>
      <c r="V119" s="69"/>
      <c r="W119" s="53" t="str">
        <f t="shared" si="114"/>
        <v/>
      </c>
      <c r="X119" s="43"/>
      <c r="Y119" s="69"/>
      <c r="Z119" s="53" t="str">
        <f t="shared" si="115"/>
        <v/>
      </c>
      <c r="AA119" s="43"/>
      <c r="AB119" s="81"/>
      <c r="AC119" s="46" t="str">
        <f t="shared" si="116"/>
        <v/>
      </c>
      <c r="AD119" s="53">
        <f t="shared" si="117"/>
        <v>0</v>
      </c>
      <c r="AE119" s="49">
        <f t="shared" si="118"/>
        <v>0</v>
      </c>
      <c r="AF119" s="50"/>
      <c r="AG119" s="51"/>
      <c r="AH119" s="53">
        <f t="shared" si="119"/>
        <v>0</v>
      </c>
      <c r="AI119" s="52">
        <f t="shared" si="120"/>
        <v>0</v>
      </c>
      <c r="AJ119" s="50"/>
      <c r="AK119" s="51"/>
      <c r="AL119" s="53">
        <f t="shared" si="121"/>
        <v>0</v>
      </c>
      <c r="AM119" s="52">
        <f t="shared" si="122"/>
        <v>0</v>
      </c>
      <c r="AN119" s="271"/>
      <c r="AO119" s="272"/>
      <c r="AP119" s="135">
        <f t="shared" si="123"/>
        <v>0</v>
      </c>
      <c r="AQ119" s="170" t="str">
        <f t="shared" si="124"/>
        <v>0</v>
      </c>
    </row>
    <row r="120" spans="1:43" hidden="1" outlineLevel="1" x14ac:dyDescent="0.2">
      <c r="A120" s="220"/>
      <c r="B120" s="118"/>
      <c r="C120" s="118"/>
      <c r="D120" s="120" t="str">
        <f t="shared" si="108"/>
        <v/>
      </c>
      <c r="E120" s="118"/>
      <c r="F120" s="121"/>
      <c r="G120" s="38"/>
      <c r="H120" s="38"/>
      <c r="I120" s="39">
        <f t="shared" si="109"/>
        <v>0</v>
      </c>
      <c r="J120" s="40"/>
      <c r="K120" s="41"/>
      <c r="L120" s="69"/>
      <c r="M120" s="53" t="str">
        <f t="shared" si="110"/>
        <v/>
      </c>
      <c r="N120" s="43"/>
      <c r="O120" s="69"/>
      <c r="P120" s="53" t="str">
        <f t="shared" si="111"/>
        <v/>
      </c>
      <c r="Q120" s="43"/>
      <c r="R120" s="69"/>
      <c r="S120" s="46" t="str">
        <f t="shared" si="112"/>
        <v/>
      </c>
      <c r="T120" s="80">
        <f t="shared" si="113"/>
        <v>0</v>
      </c>
      <c r="U120" s="41"/>
      <c r="V120" s="69"/>
      <c r="W120" s="53" t="str">
        <f t="shared" si="114"/>
        <v/>
      </c>
      <c r="X120" s="43"/>
      <c r="Y120" s="69"/>
      <c r="Z120" s="53" t="str">
        <f t="shared" si="115"/>
        <v/>
      </c>
      <c r="AA120" s="43"/>
      <c r="AB120" s="81"/>
      <c r="AC120" s="46" t="str">
        <f t="shared" si="116"/>
        <v/>
      </c>
      <c r="AD120" s="53">
        <f t="shared" si="117"/>
        <v>0</v>
      </c>
      <c r="AE120" s="49">
        <f t="shared" si="118"/>
        <v>0</v>
      </c>
      <c r="AF120" s="50"/>
      <c r="AG120" s="51"/>
      <c r="AH120" s="53">
        <f t="shared" si="119"/>
        <v>0</v>
      </c>
      <c r="AI120" s="52">
        <f t="shared" si="120"/>
        <v>0</v>
      </c>
      <c r="AJ120" s="50"/>
      <c r="AK120" s="51"/>
      <c r="AL120" s="53">
        <f t="shared" si="121"/>
        <v>0</v>
      </c>
      <c r="AM120" s="52">
        <f t="shared" si="122"/>
        <v>0</v>
      </c>
      <c r="AN120" s="271"/>
      <c r="AO120" s="272"/>
      <c r="AP120" s="135">
        <f t="shared" si="123"/>
        <v>0</v>
      </c>
      <c r="AQ120" s="170" t="str">
        <f t="shared" si="124"/>
        <v>0</v>
      </c>
    </row>
    <row r="121" spans="1:43" hidden="1" outlineLevel="1" x14ac:dyDescent="0.2">
      <c r="A121" s="220"/>
      <c r="B121" s="118"/>
      <c r="C121" s="118"/>
      <c r="D121" s="120" t="str">
        <f t="shared" si="108"/>
        <v/>
      </c>
      <c r="E121" s="118"/>
      <c r="F121" s="121"/>
      <c r="G121" s="38"/>
      <c r="H121" s="38"/>
      <c r="I121" s="39">
        <f t="shared" si="109"/>
        <v>0</v>
      </c>
      <c r="J121" s="40"/>
      <c r="K121" s="41"/>
      <c r="L121" s="69"/>
      <c r="M121" s="53" t="str">
        <f t="shared" si="110"/>
        <v/>
      </c>
      <c r="N121" s="43"/>
      <c r="O121" s="69"/>
      <c r="P121" s="53" t="str">
        <f t="shared" si="111"/>
        <v/>
      </c>
      <c r="Q121" s="43"/>
      <c r="R121" s="69"/>
      <c r="S121" s="46" t="str">
        <f t="shared" si="112"/>
        <v/>
      </c>
      <c r="T121" s="80">
        <f t="shared" si="113"/>
        <v>0</v>
      </c>
      <c r="U121" s="41"/>
      <c r="V121" s="69"/>
      <c r="W121" s="53" t="str">
        <f t="shared" si="114"/>
        <v/>
      </c>
      <c r="X121" s="43"/>
      <c r="Y121" s="69"/>
      <c r="Z121" s="53" t="str">
        <f t="shared" si="115"/>
        <v/>
      </c>
      <c r="AA121" s="43"/>
      <c r="AB121" s="81"/>
      <c r="AC121" s="46" t="str">
        <f t="shared" si="116"/>
        <v/>
      </c>
      <c r="AD121" s="53">
        <f t="shared" si="117"/>
        <v>0</v>
      </c>
      <c r="AE121" s="49">
        <f t="shared" si="118"/>
        <v>0</v>
      </c>
      <c r="AF121" s="50"/>
      <c r="AG121" s="51"/>
      <c r="AH121" s="53">
        <f t="shared" si="119"/>
        <v>0</v>
      </c>
      <c r="AI121" s="52">
        <f t="shared" si="120"/>
        <v>0</v>
      </c>
      <c r="AJ121" s="50"/>
      <c r="AK121" s="51"/>
      <c r="AL121" s="53">
        <f t="shared" si="121"/>
        <v>0</v>
      </c>
      <c r="AM121" s="52">
        <f t="shared" si="122"/>
        <v>0</v>
      </c>
      <c r="AN121" s="271"/>
      <c r="AO121" s="272"/>
      <c r="AP121" s="135">
        <f t="shared" si="123"/>
        <v>0</v>
      </c>
      <c r="AQ121" s="170" t="str">
        <f t="shared" si="124"/>
        <v>0</v>
      </c>
    </row>
    <row r="122" spans="1:43" hidden="1" outlineLevel="1" x14ac:dyDescent="0.2">
      <c r="A122" s="220"/>
      <c r="B122" s="118"/>
      <c r="C122" s="118"/>
      <c r="D122" s="120" t="str">
        <f t="shared" si="108"/>
        <v/>
      </c>
      <c r="E122" s="118"/>
      <c r="F122" s="121"/>
      <c r="G122" s="38"/>
      <c r="H122" s="38"/>
      <c r="I122" s="39">
        <f t="shared" si="109"/>
        <v>0</v>
      </c>
      <c r="J122" s="40"/>
      <c r="K122" s="41"/>
      <c r="L122" s="69"/>
      <c r="M122" s="53" t="str">
        <f t="shared" si="110"/>
        <v/>
      </c>
      <c r="N122" s="43"/>
      <c r="O122" s="69"/>
      <c r="P122" s="53" t="str">
        <f t="shared" si="111"/>
        <v/>
      </c>
      <c r="Q122" s="43"/>
      <c r="R122" s="69"/>
      <c r="S122" s="46" t="str">
        <f t="shared" si="112"/>
        <v/>
      </c>
      <c r="T122" s="80">
        <f t="shared" si="113"/>
        <v>0</v>
      </c>
      <c r="U122" s="41"/>
      <c r="V122" s="69"/>
      <c r="W122" s="53" t="str">
        <f t="shared" si="114"/>
        <v/>
      </c>
      <c r="X122" s="43"/>
      <c r="Y122" s="69"/>
      <c r="Z122" s="53" t="str">
        <f t="shared" si="115"/>
        <v/>
      </c>
      <c r="AA122" s="43"/>
      <c r="AB122" s="81"/>
      <c r="AC122" s="46" t="str">
        <f t="shared" si="116"/>
        <v/>
      </c>
      <c r="AD122" s="53">
        <f t="shared" si="117"/>
        <v>0</v>
      </c>
      <c r="AE122" s="49">
        <f t="shared" si="118"/>
        <v>0</v>
      </c>
      <c r="AF122" s="50"/>
      <c r="AG122" s="51"/>
      <c r="AH122" s="53">
        <f t="shared" si="119"/>
        <v>0</v>
      </c>
      <c r="AI122" s="52">
        <f t="shared" si="120"/>
        <v>0</v>
      </c>
      <c r="AJ122" s="50"/>
      <c r="AK122" s="51"/>
      <c r="AL122" s="53">
        <f t="shared" si="121"/>
        <v>0</v>
      </c>
      <c r="AM122" s="52">
        <f t="shared" si="122"/>
        <v>0</v>
      </c>
      <c r="AN122" s="271"/>
      <c r="AO122" s="272"/>
      <c r="AP122" s="135">
        <f t="shared" si="123"/>
        <v>0</v>
      </c>
      <c r="AQ122" s="170" t="str">
        <f t="shared" si="124"/>
        <v>0</v>
      </c>
    </row>
    <row r="123" spans="1:43" hidden="1" outlineLevel="1" x14ac:dyDescent="0.2">
      <c r="A123" s="220"/>
      <c r="B123" s="118"/>
      <c r="C123" s="118"/>
      <c r="D123" s="120" t="str">
        <f t="shared" si="108"/>
        <v/>
      </c>
      <c r="E123" s="118"/>
      <c r="F123" s="121"/>
      <c r="G123" s="38"/>
      <c r="H123" s="38"/>
      <c r="I123" s="39">
        <f t="shared" si="109"/>
        <v>0</v>
      </c>
      <c r="J123" s="40"/>
      <c r="K123" s="41"/>
      <c r="L123" s="69"/>
      <c r="M123" s="53" t="str">
        <f t="shared" si="110"/>
        <v/>
      </c>
      <c r="N123" s="43"/>
      <c r="O123" s="69"/>
      <c r="P123" s="53" t="str">
        <f t="shared" si="111"/>
        <v/>
      </c>
      <c r="Q123" s="43"/>
      <c r="R123" s="69"/>
      <c r="S123" s="46" t="str">
        <f t="shared" si="112"/>
        <v/>
      </c>
      <c r="T123" s="80">
        <f t="shared" si="113"/>
        <v>0</v>
      </c>
      <c r="U123" s="41"/>
      <c r="V123" s="69"/>
      <c r="W123" s="53" t="str">
        <f t="shared" si="114"/>
        <v/>
      </c>
      <c r="X123" s="43"/>
      <c r="Y123" s="69"/>
      <c r="Z123" s="53" t="str">
        <f t="shared" si="115"/>
        <v/>
      </c>
      <c r="AA123" s="43"/>
      <c r="AB123" s="81"/>
      <c r="AC123" s="46" t="str">
        <f t="shared" si="116"/>
        <v/>
      </c>
      <c r="AD123" s="53">
        <f t="shared" si="117"/>
        <v>0</v>
      </c>
      <c r="AE123" s="49">
        <f t="shared" si="118"/>
        <v>0</v>
      </c>
      <c r="AF123" s="50"/>
      <c r="AG123" s="51"/>
      <c r="AH123" s="53">
        <f t="shared" si="119"/>
        <v>0</v>
      </c>
      <c r="AI123" s="52">
        <f t="shared" si="120"/>
        <v>0</v>
      </c>
      <c r="AJ123" s="50"/>
      <c r="AK123" s="51"/>
      <c r="AL123" s="53">
        <f t="shared" si="121"/>
        <v>0</v>
      </c>
      <c r="AM123" s="52">
        <f t="shared" si="122"/>
        <v>0</v>
      </c>
      <c r="AN123" s="271"/>
      <c r="AO123" s="272"/>
      <c r="AP123" s="135">
        <f t="shared" si="123"/>
        <v>0</v>
      </c>
      <c r="AQ123" s="170" t="str">
        <f t="shared" si="124"/>
        <v>0</v>
      </c>
    </row>
    <row r="124" spans="1:43" hidden="1" outlineLevel="1" x14ac:dyDescent="0.2">
      <c r="A124" s="220"/>
      <c r="B124" s="118"/>
      <c r="C124" s="118"/>
      <c r="D124" s="120" t="str">
        <f t="shared" si="108"/>
        <v/>
      </c>
      <c r="E124" s="118"/>
      <c r="F124" s="121"/>
      <c r="G124" s="38"/>
      <c r="H124" s="38"/>
      <c r="I124" s="39">
        <f t="shared" si="109"/>
        <v>0</v>
      </c>
      <c r="J124" s="40"/>
      <c r="K124" s="41"/>
      <c r="L124" s="69"/>
      <c r="M124" s="53" t="str">
        <f t="shared" si="110"/>
        <v/>
      </c>
      <c r="N124" s="43"/>
      <c r="O124" s="69"/>
      <c r="P124" s="53" t="str">
        <f t="shared" si="111"/>
        <v/>
      </c>
      <c r="Q124" s="43"/>
      <c r="R124" s="69"/>
      <c r="S124" s="46" t="str">
        <f t="shared" si="112"/>
        <v/>
      </c>
      <c r="T124" s="80">
        <f t="shared" si="113"/>
        <v>0</v>
      </c>
      <c r="U124" s="41"/>
      <c r="V124" s="69"/>
      <c r="W124" s="53" t="str">
        <f t="shared" si="114"/>
        <v/>
      </c>
      <c r="X124" s="43"/>
      <c r="Y124" s="69"/>
      <c r="Z124" s="53" t="str">
        <f t="shared" si="115"/>
        <v/>
      </c>
      <c r="AA124" s="43"/>
      <c r="AB124" s="81"/>
      <c r="AC124" s="46" t="str">
        <f t="shared" si="116"/>
        <v/>
      </c>
      <c r="AD124" s="53">
        <f t="shared" si="117"/>
        <v>0</v>
      </c>
      <c r="AE124" s="49">
        <f t="shared" si="118"/>
        <v>0</v>
      </c>
      <c r="AF124" s="50"/>
      <c r="AG124" s="51"/>
      <c r="AH124" s="53">
        <f t="shared" si="119"/>
        <v>0</v>
      </c>
      <c r="AI124" s="52">
        <f t="shared" si="120"/>
        <v>0</v>
      </c>
      <c r="AJ124" s="50"/>
      <c r="AK124" s="51"/>
      <c r="AL124" s="53">
        <f t="shared" si="121"/>
        <v>0</v>
      </c>
      <c r="AM124" s="52">
        <f t="shared" si="122"/>
        <v>0</v>
      </c>
      <c r="AN124" s="271"/>
      <c r="AO124" s="272"/>
      <c r="AP124" s="135">
        <f t="shared" si="123"/>
        <v>0</v>
      </c>
      <c r="AQ124" s="170" t="str">
        <f t="shared" si="124"/>
        <v>0</v>
      </c>
    </row>
    <row r="125" spans="1:43" hidden="1" outlineLevel="1" x14ac:dyDescent="0.2">
      <c r="A125" s="220"/>
      <c r="B125" s="118"/>
      <c r="C125" s="118"/>
      <c r="D125" s="120" t="str">
        <f t="shared" si="108"/>
        <v/>
      </c>
      <c r="E125" s="118"/>
      <c r="F125" s="121"/>
      <c r="G125" s="38"/>
      <c r="H125" s="38"/>
      <c r="I125" s="39">
        <f t="shared" si="109"/>
        <v>0</v>
      </c>
      <c r="J125" s="40"/>
      <c r="K125" s="41"/>
      <c r="L125" s="69"/>
      <c r="M125" s="53" t="str">
        <f t="shared" si="110"/>
        <v/>
      </c>
      <c r="N125" s="43"/>
      <c r="O125" s="69"/>
      <c r="P125" s="53" t="str">
        <f t="shared" si="111"/>
        <v/>
      </c>
      <c r="Q125" s="43"/>
      <c r="R125" s="69"/>
      <c r="S125" s="46" t="str">
        <f t="shared" si="112"/>
        <v/>
      </c>
      <c r="T125" s="80">
        <f t="shared" si="113"/>
        <v>0</v>
      </c>
      <c r="U125" s="41"/>
      <c r="V125" s="69"/>
      <c r="W125" s="53" t="str">
        <f t="shared" si="114"/>
        <v/>
      </c>
      <c r="X125" s="43"/>
      <c r="Y125" s="69"/>
      <c r="Z125" s="53" t="str">
        <f t="shared" si="115"/>
        <v/>
      </c>
      <c r="AA125" s="43"/>
      <c r="AB125" s="81"/>
      <c r="AC125" s="46" t="str">
        <f t="shared" si="116"/>
        <v/>
      </c>
      <c r="AD125" s="53">
        <f t="shared" si="117"/>
        <v>0</v>
      </c>
      <c r="AE125" s="49">
        <f t="shared" si="118"/>
        <v>0</v>
      </c>
      <c r="AF125" s="50"/>
      <c r="AG125" s="51"/>
      <c r="AH125" s="53">
        <f t="shared" si="119"/>
        <v>0</v>
      </c>
      <c r="AI125" s="52">
        <f t="shared" si="120"/>
        <v>0</v>
      </c>
      <c r="AJ125" s="50"/>
      <c r="AK125" s="51"/>
      <c r="AL125" s="53">
        <f t="shared" si="121"/>
        <v>0</v>
      </c>
      <c r="AM125" s="52">
        <f t="shared" si="122"/>
        <v>0</v>
      </c>
      <c r="AN125" s="271"/>
      <c r="AO125" s="272"/>
      <c r="AP125" s="135">
        <f t="shared" si="123"/>
        <v>0</v>
      </c>
      <c r="AQ125" s="170" t="str">
        <f t="shared" si="124"/>
        <v>0</v>
      </c>
    </row>
    <row r="126" spans="1:43" hidden="1" outlineLevel="1" x14ac:dyDescent="0.2">
      <c r="A126" s="220"/>
      <c r="B126" s="118"/>
      <c r="C126" s="118"/>
      <c r="D126" s="120" t="str">
        <f t="shared" si="108"/>
        <v/>
      </c>
      <c r="E126" s="118"/>
      <c r="F126" s="121"/>
      <c r="G126" s="38"/>
      <c r="H126" s="38"/>
      <c r="I126" s="39">
        <f t="shared" si="109"/>
        <v>0</v>
      </c>
      <c r="J126" s="40"/>
      <c r="K126" s="41"/>
      <c r="L126" s="69"/>
      <c r="M126" s="53" t="str">
        <f t="shared" si="110"/>
        <v/>
      </c>
      <c r="N126" s="43"/>
      <c r="O126" s="69"/>
      <c r="P126" s="53" t="str">
        <f t="shared" si="111"/>
        <v/>
      </c>
      <c r="Q126" s="43"/>
      <c r="R126" s="69"/>
      <c r="S126" s="46" t="str">
        <f t="shared" si="112"/>
        <v/>
      </c>
      <c r="T126" s="80">
        <f t="shared" si="113"/>
        <v>0</v>
      </c>
      <c r="U126" s="41"/>
      <c r="V126" s="69"/>
      <c r="W126" s="53" t="str">
        <f t="shared" si="114"/>
        <v/>
      </c>
      <c r="X126" s="43"/>
      <c r="Y126" s="69"/>
      <c r="Z126" s="53" t="str">
        <f t="shared" si="115"/>
        <v/>
      </c>
      <c r="AA126" s="43"/>
      <c r="AB126" s="81"/>
      <c r="AC126" s="46" t="str">
        <f t="shared" si="116"/>
        <v/>
      </c>
      <c r="AD126" s="53">
        <f t="shared" si="117"/>
        <v>0</v>
      </c>
      <c r="AE126" s="49">
        <f t="shared" si="118"/>
        <v>0</v>
      </c>
      <c r="AF126" s="50"/>
      <c r="AG126" s="51"/>
      <c r="AH126" s="53">
        <f t="shared" si="119"/>
        <v>0</v>
      </c>
      <c r="AI126" s="52">
        <f t="shared" si="120"/>
        <v>0</v>
      </c>
      <c r="AJ126" s="50"/>
      <c r="AK126" s="51"/>
      <c r="AL126" s="53">
        <f t="shared" si="121"/>
        <v>0</v>
      </c>
      <c r="AM126" s="52">
        <f t="shared" si="122"/>
        <v>0</v>
      </c>
      <c r="AN126" s="271"/>
      <c r="AO126" s="272"/>
      <c r="AP126" s="135">
        <f t="shared" si="123"/>
        <v>0</v>
      </c>
      <c r="AQ126" s="170" t="str">
        <f t="shared" si="124"/>
        <v>0</v>
      </c>
    </row>
    <row r="127" spans="1:43" hidden="1" outlineLevel="1" x14ac:dyDescent="0.2">
      <c r="A127" s="220"/>
      <c r="B127" s="118"/>
      <c r="C127" s="118"/>
      <c r="D127" s="120" t="str">
        <f t="shared" si="108"/>
        <v/>
      </c>
      <c r="E127" s="118"/>
      <c r="F127" s="121"/>
      <c r="G127" s="38"/>
      <c r="H127" s="38"/>
      <c r="I127" s="39">
        <f t="shared" si="86"/>
        <v>0</v>
      </c>
      <c r="J127" s="40"/>
      <c r="K127" s="41"/>
      <c r="L127" s="69"/>
      <c r="M127" s="53" t="str">
        <f t="shared" si="87"/>
        <v/>
      </c>
      <c r="N127" s="43"/>
      <c r="O127" s="69"/>
      <c r="P127" s="53" t="str">
        <f t="shared" si="88"/>
        <v/>
      </c>
      <c r="Q127" s="43"/>
      <c r="R127" s="69"/>
      <c r="S127" s="46" t="str">
        <f t="shared" si="89"/>
        <v/>
      </c>
      <c r="T127" s="80">
        <f t="shared" si="90"/>
        <v>0</v>
      </c>
      <c r="U127" s="41"/>
      <c r="V127" s="69"/>
      <c r="W127" s="53" t="str">
        <f t="shared" si="91"/>
        <v/>
      </c>
      <c r="X127" s="43"/>
      <c r="Y127" s="69"/>
      <c r="Z127" s="53" t="str">
        <f t="shared" si="92"/>
        <v/>
      </c>
      <c r="AA127" s="43"/>
      <c r="AB127" s="81"/>
      <c r="AC127" s="46" t="str">
        <f t="shared" si="93"/>
        <v/>
      </c>
      <c r="AD127" s="53">
        <f t="shared" si="94"/>
        <v>0</v>
      </c>
      <c r="AE127" s="49">
        <f t="shared" si="95"/>
        <v>0</v>
      </c>
      <c r="AF127" s="50"/>
      <c r="AG127" s="51"/>
      <c r="AH127" s="53">
        <f t="shared" si="96"/>
        <v>0</v>
      </c>
      <c r="AI127" s="52">
        <f t="shared" si="97"/>
        <v>0</v>
      </c>
      <c r="AJ127" s="50"/>
      <c r="AK127" s="51"/>
      <c r="AL127" s="53">
        <f t="shared" si="98"/>
        <v>0</v>
      </c>
      <c r="AM127" s="52">
        <f t="shared" si="101"/>
        <v>0</v>
      </c>
      <c r="AN127" s="271"/>
      <c r="AO127" s="272"/>
      <c r="AP127" s="135">
        <f t="shared" si="99"/>
        <v>0</v>
      </c>
      <c r="AQ127" s="170" t="str">
        <f t="shared" si="100"/>
        <v>0</v>
      </c>
    </row>
    <row r="128" spans="1:43" hidden="1" outlineLevel="1" x14ac:dyDescent="0.2">
      <c r="A128" s="220"/>
      <c r="B128" s="118"/>
      <c r="C128" s="118"/>
      <c r="D128" s="120" t="str">
        <f t="shared" si="108"/>
        <v/>
      </c>
      <c r="E128" s="118"/>
      <c r="F128" s="121"/>
      <c r="G128" s="38"/>
      <c r="H128" s="38"/>
      <c r="I128" s="39">
        <f t="shared" si="86"/>
        <v>0</v>
      </c>
      <c r="J128" s="40"/>
      <c r="K128" s="41"/>
      <c r="L128" s="69"/>
      <c r="M128" s="53" t="str">
        <f t="shared" si="87"/>
        <v/>
      </c>
      <c r="N128" s="43"/>
      <c r="O128" s="69"/>
      <c r="P128" s="53" t="str">
        <f t="shared" si="88"/>
        <v/>
      </c>
      <c r="Q128" s="43"/>
      <c r="R128" s="69"/>
      <c r="S128" s="46" t="str">
        <f t="shared" si="89"/>
        <v/>
      </c>
      <c r="T128" s="80">
        <f t="shared" si="90"/>
        <v>0</v>
      </c>
      <c r="U128" s="41"/>
      <c r="V128" s="69"/>
      <c r="W128" s="53" t="str">
        <f t="shared" si="91"/>
        <v/>
      </c>
      <c r="X128" s="43"/>
      <c r="Y128" s="69"/>
      <c r="Z128" s="53" t="str">
        <f t="shared" si="92"/>
        <v/>
      </c>
      <c r="AA128" s="43"/>
      <c r="AB128" s="81"/>
      <c r="AC128" s="46" t="str">
        <f t="shared" si="93"/>
        <v/>
      </c>
      <c r="AD128" s="53">
        <f t="shared" si="94"/>
        <v>0</v>
      </c>
      <c r="AE128" s="49">
        <f t="shared" si="95"/>
        <v>0</v>
      </c>
      <c r="AF128" s="50"/>
      <c r="AG128" s="51"/>
      <c r="AH128" s="53">
        <f t="shared" si="96"/>
        <v>0</v>
      </c>
      <c r="AI128" s="52">
        <f t="shared" si="97"/>
        <v>0</v>
      </c>
      <c r="AJ128" s="50"/>
      <c r="AK128" s="51"/>
      <c r="AL128" s="53">
        <f t="shared" si="98"/>
        <v>0</v>
      </c>
      <c r="AM128" s="52">
        <f t="shared" si="101"/>
        <v>0</v>
      </c>
      <c r="AN128" s="271"/>
      <c r="AO128" s="272"/>
      <c r="AP128" s="135">
        <f t="shared" si="99"/>
        <v>0</v>
      </c>
      <c r="AQ128" s="170" t="str">
        <f t="shared" si="100"/>
        <v>0</v>
      </c>
    </row>
    <row r="129" spans="1:43" hidden="1" outlineLevel="1" x14ac:dyDescent="0.2">
      <c r="A129" s="220"/>
      <c r="B129" s="118"/>
      <c r="C129" s="118"/>
      <c r="D129" s="120" t="str">
        <f t="shared" si="108"/>
        <v/>
      </c>
      <c r="E129" s="118"/>
      <c r="F129" s="121"/>
      <c r="G129" s="38"/>
      <c r="H129" s="38"/>
      <c r="I129" s="39">
        <f t="shared" si="86"/>
        <v>0</v>
      </c>
      <c r="J129" s="40"/>
      <c r="K129" s="41"/>
      <c r="L129" s="69"/>
      <c r="M129" s="53" t="str">
        <f t="shared" si="87"/>
        <v/>
      </c>
      <c r="N129" s="43"/>
      <c r="O129" s="69"/>
      <c r="P129" s="53" t="str">
        <f t="shared" si="88"/>
        <v/>
      </c>
      <c r="Q129" s="43"/>
      <c r="R129" s="69"/>
      <c r="S129" s="46" t="str">
        <f t="shared" si="89"/>
        <v/>
      </c>
      <c r="T129" s="80">
        <f t="shared" si="90"/>
        <v>0</v>
      </c>
      <c r="U129" s="41"/>
      <c r="V129" s="69"/>
      <c r="W129" s="53" t="str">
        <f t="shared" si="91"/>
        <v/>
      </c>
      <c r="X129" s="43"/>
      <c r="Y129" s="69"/>
      <c r="Z129" s="53" t="str">
        <f t="shared" si="92"/>
        <v/>
      </c>
      <c r="AA129" s="43"/>
      <c r="AB129" s="81"/>
      <c r="AC129" s="46" t="str">
        <f t="shared" si="93"/>
        <v/>
      </c>
      <c r="AD129" s="53">
        <f t="shared" si="94"/>
        <v>0</v>
      </c>
      <c r="AE129" s="49">
        <f t="shared" si="95"/>
        <v>0</v>
      </c>
      <c r="AF129" s="50"/>
      <c r="AG129" s="51"/>
      <c r="AH129" s="53">
        <f t="shared" si="96"/>
        <v>0</v>
      </c>
      <c r="AI129" s="52">
        <f t="shared" si="97"/>
        <v>0</v>
      </c>
      <c r="AJ129" s="50"/>
      <c r="AK129" s="51"/>
      <c r="AL129" s="53">
        <f t="shared" si="98"/>
        <v>0</v>
      </c>
      <c r="AM129" s="52">
        <f t="shared" si="101"/>
        <v>0</v>
      </c>
      <c r="AN129" s="271"/>
      <c r="AO129" s="272"/>
      <c r="AP129" s="135">
        <f t="shared" si="99"/>
        <v>0</v>
      </c>
      <c r="AQ129" s="170" t="str">
        <f t="shared" si="100"/>
        <v>0</v>
      </c>
    </row>
    <row r="130" spans="1:43" hidden="1" outlineLevel="1" x14ac:dyDescent="0.2">
      <c r="A130" s="220"/>
      <c r="B130" s="118"/>
      <c r="C130" s="118"/>
      <c r="D130" s="120" t="str">
        <f t="shared" si="108"/>
        <v/>
      </c>
      <c r="E130" s="118"/>
      <c r="F130" s="121"/>
      <c r="G130" s="38"/>
      <c r="H130" s="38"/>
      <c r="I130" s="39">
        <f t="shared" si="86"/>
        <v>0</v>
      </c>
      <c r="J130" s="40"/>
      <c r="K130" s="41"/>
      <c r="L130" s="69"/>
      <c r="M130" s="53" t="str">
        <f t="shared" si="87"/>
        <v/>
      </c>
      <c r="N130" s="43"/>
      <c r="O130" s="69"/>
      <c r="P130" s="53" t="str">
        <f t="shared" si="88"/>
        <v/>
      </c>
      <c r="Q130" s="43"/>
      <c r="R130" s="69"/>
      <c r="S130" s="46" t="str">
        <f t="shared" si="89"/>
        <v/>
      </c>
      <c r="T130" s="80">
        <f t="shared" si="90"/>
        <v>0</v>
      </c>
      <c r="U130" s="41"/>
      <c r="V130" s="69"/>
      <c r="W130" s="53" t="str">
        <f t="shared" si="91"/>
        <v/>
      </c>
      <c r="X130" s="43"/>
      <c r="Y130" s="69"/>
      <c r="Z130" s="53" t="str">
        <f t="shared" si="92"/>
        <v/>
      </c>
      <c r="AA130" s="43"/>
      <c r="AB130" s="81"/>
      <c r="AC130" s="46" t="str">
        <f t="shared" si="93"/>
        <v/>
      </c>
      <c r="AD130" s="53">
        <f t="shared" si="94"/>
        <v>0</v>
      </c>
      <c r="AE130" s="49">
        <f t="shared" si="95"/>
        <v>0</v>
      </c>
      <c r="AF130" s="50"/>
      <c r="AG130" s="51"/>
      <c r="AH130" s="53">
        <f t="shared" si="96"/>
        <v>0</v>
      </c>
      <c r="AI130" s="52">
        <f t="shared" si="97"/>
        <v>0</v>
      </c>
      <c r="AJ130" s="50"/>
      <c r="AK130" s="51"/>
      <c r="AL130" s="53">
        <f t="shared" si="98"/>
        <v>0</v>
      </c>
      <c r="AM130" s="52">
        <f t="shared" si="101"/>
        <v>0</v>
      </c>
      <c r="AN130" s="271"/>
      <c r="AO130" s="272"/>
      <c r="AP130" s="135">
        <f t="shared" si="99"/>
        <v>0</v>
      </c>
      <c r="AQ130" s="170" t="str">
        <f t="shared" si="100"/>
        <v>0</v>
      </c>
    </row>
    <row r="131" spans="1:43" hidden="1" outlineLevel="1" x14ac:dyDescent="0.2">
      <c r="A131" s="220"/>
      <c r="B131" s="118"/>
      <c r="C131" s="118"/>
      <c r="D131" s="120" t="str">
        <f t="shared" si="108"/>
        <v/>
      </c>
      <c r="E131" s="118"/>
      <c r="F131" s="121"/>
      <c r="G131" s="38"/>
      <c r="H131" s="38"/>
      <c r="I131" s="39">
        <f t="shared" si="86"/>
        <v>0</v>
      </c>
      <c r="J131" s="40"/>
      <c r="K131" s="41"/>
      <c r="L131" s="69"/>
      <c r="M131" s="53" t="str">
        <f t="shared" si="87"/>
        <v/>
      </c>
      <c r="N131" s="43"/>
      <c r="O131" s="69"/>
      <c r="P131" s="53" t="str">
        <f t="shared" si="88"/>
        <v/>
      </c>
      <c r="Q131" s="43"/>
      <c r="R131" s="69"/>
      <c r="S131" s="46" t="str">
        <f t="shared" si="89"/>
        <v/>
      </c>
      <c r="T131" s="80">
        <f t="shared" si="90"/>
        <v>0</v>
      </c>
      <c r="U131" s="41"/>
      <c r="V131" s="69"/>
      <c r="W131" s="53" t="str">
        <f t="shared" si="91"/>
        <v/>
      </c>
      <c r="X131" s="43"/>
      <c r="Y131" s="69"/>
      <c r="Z131" s="53" t="str">
        <f t="shared" si="92"/>
        <v/>
      </c>
      <c r="AA131" s="43"/>
      <c r="AB131" s="81"/>
      <c r="AC131" s="46" t="str">
        <f t="shared" si="93"/>
        <v/>
      </c>
      <c r="AD131" s="53">
        <f t="shared" si="94"/>
        <v>0</v>
      </c>
      <c r="AE131" s="49">
        <f t="shared" si="95"/>
        <v>0</v>
      </c>
      <c r="AF131" s="50"/>
      <c r="AG131" s="51"/>
      <c r="AH131" s="53">
        <f t="shared" si="96"/>
        <v>0</v>
      </c>
      <c r="AI131" s="52">
        <f t="shared" si="97"/>
        <v>0</v>
      </c>
      <c r="AJ131" s="50"/>
      <c r="AK131" s="51"/>
      <c r="AL131" s="53">
        <f t="shared" si="98"/>
        <v>0</v>
      </c>
      <c r="AM131" s="52">
        <f t="shared" si="101"/>
        <v>0</v>
      </c>
      <c r="AN131" s="271"/>
      <c r="AO131" s="272"/>
      <c r="AP131" s="135">
        <f t="shared" si="99"/>
        <v>0</v>
      </c>
      <c r="AQ131" s="170" t="str">
        <f t="shared" si="100"/>
        <v>0</v>
      </c>
    </row>
    <row r="132" spans="1:43" hidden="1" outlineLevel="1" x14ac:dyDescent="0.2">
      <c r="A132" s="220"/>
      <c r="B132" s="118"/>
      <c r="C132" s="118"/>
      <c r="D132" s="120" t="str">
        <f t="shared" si="108"/>
        <v/>
      </c>
      <c r="E132" s="118"/>
      <c r="F132" s="121"/>
      <c r="G132" s="38"/>
      <c r="H132" s="38"/>
      <c r="I132" s="39">
        <f t="shared" si="86"/>
        <v>0</v>
      </c>
      <c r="J132" s="40"/>
      <c r="K132" s="41"/>
      <c r="L132" s="69"/>
      <c r="M132" s="53" t="str">
        <f t="shared" si="87"/>
        <v/>
      </c>
      <c r="N132" s="43"/>
      <c r="O132" s="69"/>
      <c r="P132" s="53" t="str">
        <f t="shared" si="88"/>
        <v/>
      </c>
      <c r="Q132" s="43"/>
      <c r="R132" s="69"/>
      <c r="S132" s="46" t="str">
        <f t="shared" si="89"/>
        <v/>
      </c>
      <c r="T132" s="80">
        <f t="shared" si="90"/>
        <v>0</v>
      </c>
      <c r="U132" s="41"/>
      <c r="V132" s="69"/>
      <c r="W132" s="53" t="str">
        <f t="shared" si="91"/>
        <v/>
      </c>
      <c r="X132" s="43"/>
      <c r="Y132" s="69"/>
      <c r="Z132" s="53" t="str">
        <f t="shared" si="92"/>
        <v/>
      </c>
      <c r="AA132" s="43"/>
      <c r="AB132" s="81"/>
      <c r="AC132" s="46" t="str">
        <f t="shared" si="93"/>
        <v/>
      </c>
      <c r="AD132" s="53">
        <f t="shared" si="94"/>
        <v>0</v>
      </c>
      <c r="AE132" s="49">
        <f t="shared" si="95"/>
        <v>0</v>
      </c>
      <c r="AF132" s="50"/>
      <c r="AG132" s="51"/>
      <c r="AH132" s="53">
        <f t="shared" si="96"/>
        <v>0</v>
      </c>
      <c r="AI132" s="52">
        <f t="shared" si="97"/>
        <v>0</v>
      </c>
      <c r="AJ132" s="50"/>
      <c r="AK132" s="51"/>
      <c r="AL132" s="53">
        <f t="shared" si="98"/>
        <v>0</v>
      </c>
      <c r="AM132" s="52">
        <f t="shared" si="101"/>
        <v>0</v>
      </c>
      <c r="AN132" s="271"/>
      <c r="AO132" s="272"/>
      <c r="AP132" s="135">
        <f t="shared" si="99"/>
        <v>0</v>
      </c>
      <c r="AQ132" s="170" t="str">
        <f t="shared" si="100"/>
        <v>0</v>
      </c>
    </row>
    <row r="133" spans="1:43" hidden="1" outlineLevel="1" x14ac:dyDescent="0.2">
      <c r="A133" s="220"/>
      <c r="B133" s="118"/>
      <c r="C133" s="118"/>
      <c r="D133" s="120" t="str">
        <f t="shared" si="108"/>
        <v/>
      </c>
      <c r="E133" s="118"/>
      <c r="F133" s="121"/>
      <c r="G133" s="38"/>
      <c r="H133" s="38"/>
      <c r="I133" s="39">
        <f t="shared" si="86"/>
        <v>0</v>
      </c>
      <c r="J133" s="40"/>
      <c r="K133" s="41"/>
      <c r="L133" s="69"/>
      <c r="M133" s="53" t="str">
        <f t="shared" si="87"/>
        <v/>
      </c>
      <c r="N133" s="43"/>
      <c r="O133" s="69"/>
      <c r="P133" s="53" t="str">
        <f t="shared" si="88"/>
        <v/>
      </c>
      <c r="Q133" s="43"/>
      <c r="R133" s="69"/>
      <c r="S133" s="46" t="str">
        <f t="shared" si="89"/>
        <v/>
      </c>
      <c r="T133" s="80">
        <f t="shared" si="90"/>
        <v>0</v>
      </c>
      <c r="U133" s="41"/>
      <c r="V133" s="69"/>
      <c r="W133" s="53" t="str">
        <f t="shared" si="91"/>
        <v/>
      </c>
      <c r="X133" s="43"/>
      <c r="Y133" s="69"/>
      <c r="Z133" s="53" t="str">
        <f t="shared" si="92"/>
        <v/>
      </c>
      <c r="AA133" s="43"/>
      <c r="AB133" s="81"/>
      <c r="AC133" s="46" t="str">
        <f t="shared" si="93"/>
        <v/>
      </c>
      <c r="AD133" s="53">
        <f t="shared" si="94"/>
        <v>0</v>
      </c>
      <c r="AE133" s="49">
        <f t="shared" si="95"/>
        <v>0</v>
      </c>
      <c r="AF133" s="50"/>
      <c r="AG133" s="51"/>
      <c r="AH133" s="53">
        <f t="shared" si="96"/>
        <v>0</v>
      </c>
      <c r="AI133" s="52">
        <f t="shared" si="97"/>
        <v>0</v>
      </c>
      <c r="AJ133" s="50"/>
      <c r="AK133" s="51"/>
      <c r="AL133" s="53">
        <f t="shared" si="98"/>
        <v>0</v>
      </c>
      <c r="AM133" s="52">
        <f t="shared" si="101"/>
        <v>0</v>
      </c>
      <c r="AN133" s="271"/>
      <c r="AO133" s="272"/>
      <c r="AP133" s="135">
        <f t="shared" si="99"/>
        <v>0</v>
      </c>
      <c r="AQ133" s="170" t="str">
        <f t="shared" si="100"/>
        <v>0</v>
      </c>
    </row>
    <row r="134" spans="1:43" hidden="1" outlineLevel="1" x14ac:dyDescent="0.2">
      <c r="A134" s="220"/>
      <c r="B134" s="118"/>
      <c r="C134" s="118"/>
      <c r="D134" s="120" t="str">
        <f t="shared" si="85"/>
        <v/>
      </c>
      <c r="E134" s="118"/>
      <c r="F134" s="121"/>
      <c r="G134" s="38"/>
      <c r="H134" s="38"/>
      <c r="I134" s="39">
        <f t="shared" si="86"/>
        <v>0</v>
      </c>
      <c r="J134" s="40"/>
      <c r="K134" s="41"/>
      <c r="L134" s="69"/>
      <c r="M134" s="53" t="str">
        <f t="shared" si="87"/>
        <v/>
      </c>
      <c r="N134" s="43"/>
      <c r="O134" s="69"/>
      <c r="P134" s="53" t="str">
        <f t="shared" si="88"/>
        <v/>
      </c>
      <c r="Q134" s="43"/>
      <c r="R134" s="69"/>
      <c r="S134" s="46" t="str">
        <f t="shared" si="89"/>
        <v/>
      </c>
      <c r="T134" s="80">
        <f t="shared" si="90"/>
        <v>0</v>
      </c>
      <c r="U134" s="41"/>
      <c r="V134" s="69"/>
      <c r="W134" s="53" t="str">
        <f t="shared" si="91"/>
        <v/>
      </c>
      <c r="X134" s="43"/>
      <c r="Y134" s="69"/>
      <c r="Z134" s="53" t="str">
        <f t="shared" si="92"/>
        <v/>
      </c>
      <c r="AA134" s="43"/>
      <c r="AB134" s="81"/>
      <c r="AC134" s="46" t="str">
        <f t="shared" si="93"/>
        <v/>
      </c>
      <c r="AD134" s="53">
        <f t="shared" si="94"/>
        <v>0</v>
      </c>
      <c r="AE134" s="49">
        <f t="shared" si="95"/>
        <v>0</v>
      </c>
      <c r="AF134" s="50"/>
      <c r="AG134" s="51"/>
      <c r="AH134" s="53">
        <f t="shared" si="96"/>
        <v>0</v>
      </c>
      <c r="AI134" s="52">
        <f t="shared" si="97"/>
        <v>0</v>
      </c>
      <c r="AJ134" s="50"/>
      <c r="AK134" s="51"/>
      <c r="AL134" s="53">
        <f t="shared" si="98"/>
        <v>0</v>
      </c>
      <c r="AM134" s="52">
        <f t="shared" si="101"/>
        <v>0</v>
      </c>
      <c r="AN134" s="271"/>
      <c r="AO134" s="272"/>
      <c r="AP134" s="135">
        <f t="shared" si="99"/>
        <v>0</v>
      </c>
      <c r="AQ134" s="170" t="str">
        <f t="shared" si="100"/>
        <v>0</v>
      </c>
    </row>
    <row r="135" spans="1:43" hidden="1" outlineLevel="1" x14ac:dyDescent="0.2">
      <c r="A135" s="220"/>
      <c r="B135" s="118"/>
      <c r="C135" s="118"/>
      <c r="D135" s="120" t="str">
        <f t="shared" si="85"/>
        <v/>
      </c>
      <c r="E135" s="118"/>
      <c r="F135" s="121"/>
      <c r="G135" s="38"/>
      <c r="H135" s="38"/>
      <c r="I135" s="39">
        <f t="shared" si="86"/>
        <v>0</v>
      </c>
      <c r="J135" s="40"/>
      <c r="K135" s="41"/>
      <c r="L135" s="69"/>
      <c r="M135" s="53" t="str">
        <f t="shared" si="87"/>
        <v/>
      </c>
      <c r="N135" s="43"/>
      <c r="O135" s="69"/>
      <c r="P135" s="53" t="str">
        <f t="shared" si="88"/>
        <v/>
      </c>
      <c r="Q135" s="43"/>
      <c r="R135" s="69"/>
      <c r="S135" s="46" t="str">
        <f t="shared" si="89"/>
        <v/>
      </c>
      <c r="T135" s="80">
        <f t="shared" si="90"/>
        <v>0</v>
      </c>
      <c r="U135" s="41"/>
      <c r="V135" s="69"/>
      <c r="W135" s="53" t="str">
        <f t="shared" si="91"/>
        <v/>
      </c>
      <c r="X135" s="43"/>
      <c r="Y135" s="69"/>
      <c r="Z135" s="53" t="str">
        <f t="shared" si="92"/>
        <v/>
      </c>
      <c r="AA135" s="43"/>
      <c r="AB135" s="81"/>
      <c r="AC135" s="46" t="str">
        <f t="shared" si="93"/>
        <v/>
      </c>
      <c r="AD135" s="53">
        <f t="shared" si="94"/>
        <v>0</v>
      </c>
      <c r="AE135" s="49">
        <f t="shared" si="95"/>
        <v>0</v>
      </c>
      <c r="AF135" s="50"/>
      <c r="AG135" s="51"/>
      <c r="AH135" s="53">
        <f t="shared" si="96"/>
        <v>0</v>
      </c>
      <c r="AI135" s="52">
        <f t="shared" si="97"/>
        <v>0</v>
      </c>
      <c r="AJ135" s="50"/>
      <c r="AK135" s="51"/>
      <c r="AL135" s="53">
        <f t="shared" si="98"/>
        <v>0</v>
      </c>
      <c r="AM135" s="52">
        <f t="shared" si="101"/>
        <v>0</v>
      </c>
      <c r="AN135" s="271"/>
      <c r="AO135" s="272"/>
      <c r="AP135" s="135">
        <f t="shared" si="99"/>
        <v>0</v>
      </c>
      <c r="AQ135" s="170" t="str">
        <f t="shared" si="100"/>
        <v>0</v>
      </c>
    </row>
    <row r="136" spans="1:43" hidden="1" outlineLevel="1" x14ac:dyDescent="0.2">
      <c r="A136" s="220"/>
      <c r="B136" s="118"/>
      <c r="C136" s="118"/>
      <c r="D136" s="120" t="str">
        <f t="shared" si="85"/>
        <v/>
      </c>
      <c r="E136" s="118"/>
      <c r="F136" s="121"/>
      <c r="G136" s="38"/>
      <c r="H136" s="38"/>
      <c r="I136" s="39">
        <f t="shared" si="86"/>
        <v>0</v>
      </c>
      <c r="J136" s="40"/>
      <c r="K136" s="41"/>
      <c r="L136" s="69"/>
      <c r="M136" s="53" t="str">
        <f t="shared" si="87"/>
        <v/>
      </c>
      <c r="N136" s="43"/>
      <c r="O136" s="69"/>
      <c r="P136" s="53" t="str">
        <f t="shared" si="88"/>
        <v/>
      </c>
      <c r="Q136" s="43"/>
      <c r="R136" s="69"/>
      <c r="S136" s="46" t="str">
        <f t="shared" si="89"/>
        <v/>
      </c>
      <c r="T136" s="80">
        <f t="shared" si="90"/>
        <v>0</v>
      </c>
      <c r="U136" s="41"/>
      <c r="V136" s="69"/>
      <c r="W136" s="53" t="str">
        <f t="shared" si="91"/>
        <v/>
      </c>
      <c r="X136" s="43"/>
      <c r="Y136" s="69"/>
      <c r="Z136" s="53" t="str">
        <f t="shared" si="92"/>
        <v/>
      </c>
      <c r="AA136" s="43"/>
      <c r="AB136" s="81"/>
      <c r="AC136" s="46" t="str">
        <f t="shared" si="93"/>
        <v/>
      </c>
      <c r="AD136" s="53">
        <f t="shared" si="94"/>
        <v>0</v>
      </c>
      <c r="AE136" s="49">
        <f t="shared" si="95"/>
        <v>0</v>
      </c>
      <c r="AF136" s="50"/>
      <c r="AG136" s="51"/>
      <c r="AH136" s="53">
        <f t="shared" si="96"/>
        <v>0</v>
      </c>
      <c r="AI136" s="52">
        <f t="shared" si="97"/>
        <v>0</v>
      </c>
      <c r="AJ136" s="50"/>
      <c r="AK136" s="51"/>
      <c r="AL136" s="53">
        <f t="shared" si="98"/>
        <v>0</v>
      </c>
      <c r="AM136" s="52">
        <f t="shared" si="101"/>
        <v>0</v>
      </c>
      <c r="AN136" s="271"/>
      <c r="AO136" s="272"/>
      <c r="AP136" s="135">
        <f t="shared" si="99"/>
        <v>0</v>
      </c>
      <c r="AQ136" s="170" t="str">
        <f t="shared" si="100"/>
        <v>0</v>
      </c>
    </row>
    <row r="137" spans="1:43" ht="13.5" hidden="1" outlineLevel="1" thickBot="1" x14ac:dyDescent="0.25">
      <c r="A137" s="249"/>
      <c r="B137" s="186"/>
      <c r="C137" s="186"/>
      <c r="D137" s="224" t="str">
        <f t="shared" si="85"/>
        <v/>
      </c>
      <c r="E137" s="186"/>
      <c r="F137" s="250"/>
      <c r="G137" s="227"/>
      <c r="H137" s="227"/>
      <c r="I137" s="228">
        <f t="shared" si="86"/>
        <v>0</v>
      </c>
      <c r="J137" s="229"/>
      <c r="K137" s="230"/>
      <c r="L137" s="231"/>
      <c r="M137" s="251" t="str">
        <f t="shared" si="87"/>
        <v/>
      </c>
      <c r="N137" s="233"/>
      <c r="O137" s="231"/>
      <c r="P137" s="251" t="str">
        <f t="shared" si="88"/>
        <v/>
      </c>
      <c r="Q137" s="233"/>
      <c r="R137" s="231"/>
      <c r="S137" s="237" t="str">
        <f t="shared" si="89"/>
        <v/>
      </c>
      <c r="T137" s="252">
        <f t="shared" si="90"/>
        <v>0</v>
      </c>
      <c r="U137" s="230"/>
      <c r="V137" s="231"/>
      <c r="W137" s="251" t="str">
        <f t="shared" si="91"/>
        <v/>
      </c>
      <c r="X137" s="233"/>
      <c r="Y137" s="231"/>
      <c r="Z137" s="251" t="str">
        <f t="shared" si="92"/>
        <v/>
      </c>
      <c r="AA137" s="233"/>
      <c r="AB137" s="253"/>
      <c r="AC137" s="237" t="str">
        <f t="shared" si="93"/>
        <v/>
      </c>
      <c r="AD137" s="251">
        <f t="shared" si="94"/>
        <v>0</v>
      </c>
      <c r="AE137" s="240">
        <f t="shared" si="95"/>
        <v>0</v>
      </c>
      <c r="AF137" s="241"/>
      <c r="AG137" s="242"/>
      <c r="AH137" s="251">
        <f t="shared" si="96"/>
        <v>0</v>
      </c>
      <c r="AI137" s="244">
        <f t="shared" si="97"/>
        <v>0</v>
      </c>
      <c r="AJ137" s="241"/>
      <c r="AK137" s="242"/>
      <c r="AL137" s="251">
        <f t="shared" si="98"/>
        <v>0</v>
      </c>
      <c r="AM137" s="244">
        <f t="shared" si="101"/>
        <v>0</v>
      </c>
      <c r="AN137" s="273"/>
      <c r="AO137" s="274"/>
      <c r="AP137" s="168">
        <f t="shared" si="99"/>
        <v>0</v>
      </c>
      <c r="AQ137" s="171" t="str">
        <f t="shared" si="100"/>
        <v>0</v>
      </c>
    </row>
    <row r="138" spans="1:43" ht="22.5" customHeight="1" collapsed="1" x14ac:dyDescent="0.2">
      <c r="I138" s="8"/>
      <c r="J138" s="8"/>
    </row>
    <row r="139" spans="1:43" x14ac:dyDescent="0.2">
      <c r="I139" s="8"/>
      <c r="J139" s="8"/>
    </row>
    <row r="140" spans="1:43" ht="13.5" hidden="1" outlineLevel="1" thickBot="1" x14ac:dyDescent="0.25">
      <c r="A140" s="5" t="s">
        <v>42</v>
      </c>
      <c r="B140" s="63"/>
      <c r="C140" s="6"/>
      <c r="D140" s="6"/>
      <c r="E140" s="8"/>
      <c r="F140" s="9"/>
      <c r="G140" s="9"/>
      <c r="H140" s="9"/>
      <c r="I140" s="8"/>
      <c r="J140" s="8"/>
      <c r="K140" s="298" t="s">
        <v>6</v>
      </c>
      <c r="L140" s="298"/>
      <c r="M140" s="298"/>
      <c r="N140" s="298"/>
      <c r="O140" s="298"/>
      <c r="P140" s="298"/>
      <c r="Q140" s="298"/>
      <c r="R140" s="298"/>
      <c r="S140" s="10"/>
      <c r="T140" s="10"/>
      <c r="U140" s="298" t="s">
        <v>7</v>
      </c>
      <c r="V140" s="298"/>
      <c r="W140" s="298"/>
      <c r="X140" s="298"/>
      <c r="Y140" s="298"/>
      <c r="Z140" s="298"/>
      <c r="AA140" s="298"/>
      <c r="AB140" s="298"/>
      <c r="AC140" s="8"/>
      <c r="AD140" s="8"/>
      <c r="AE140" s="8"/>
      <c r="AF140" s="298" t="s">
        <v>8</v>
      </c>
      <c r="AG140" s="298"/>
      <c r="AH140" s="298"/>
      <c r="AI140" s="298"/>
      <c r="AJ140" s="298"/>
      <c r="AK140" s="298"/>
      <c r="AL140" s="298"/>
      <c r="AM140" s="298"/>
      <c r="AN140" s="298"/>
      <c r="AO140" s="298"/>
      <c r="AP140" s="298"/>
      <c r="AQ140" s="298"/>
    </row>
    <row r="141" spans="1:43" ht="36" hidden="1" customHeight="1" outlineLevel="1" thickBot="1" x14ac:dyDescent="0.25">
      <c r="A141" s="14" t="s">
        <v>33</v>
      </c>
      <c r="B141" s="19" t="s">
        <v>34</v>
      </c>
      <c r="C141" s="64"/>
      <c r="D141" s="16" t="s">
        <v>36</v>
      </c>
      <c r="E141" s="16" t="s">
        <v>10</v>
      </c>
      <c r="F141" s="17" t="s">
        <v>11</v>
      </c>
      <c r="G141" s="18"/>
      <c r="H141" s="18"/>
      <c r="I141" s="317" t="s">
        <v>12</v>
      </c>
      <c r="J141" s="318" t="s">
        <v>13</v>
      </c>
      <c r="K141" s="304" t="s">
        <v>14</v>
      </c>
      <c r="L141" s="304"/>
      <c r="M141" s="19"/>
      <c r="N141" s="315" t="s">
        <v>15</v>
      </c>
      <c r="O141" s="315"/>
      <c r="P141" s="19"/>
      <c r="Q141" s="305" t="s">
        <v>40</v>
      </c>
      <c r="R141" s="305"/>
      <c r="S141" s="10"/>
      <c r="T141" s="10"/>
      <c r="U141" s="304" t="s">
        <v>14</v>
      </c>
      <c r="V141" s="304"/>
      <c r="W141" s="19"/>
      <c r="X141" s="315" t="s">
        <v>15</v>
      </c>
      <c r="Y141" s="315"/>
      <c r="Z141" s="19"/>
      <c r="AA141" s="305" t="s">
        <v>40</v>
      </c>
      <c r="AB141" s="305"/>
      <c r="AC141" s="10"/>
      <c r="AD141" s="10"/>
      <c r="AE141" s="316" t="s">
        <v>16</v>
      </c>
      <c r="AF141" s="299" t="s">
        <v>17</v>
      </c>
      <c r="AG141" s="299"/>
      <c r="AH141" s="299"/>
      <c r="AI141" s="299"/>
      <c r="AJ141" s="297"/>
      <c r="AK141" s="297"/>
      <c r="AL141" s="297"/>
      <c r="AM141" s="297"/>
      <c r="AN141" s="299"/>
      <c r="AO141" s="299"/>
      <c r="AP141" s="299"/>
      <c r="AQ141" s="299"/>
    </row>
    <row r="142" spans="1:43" ht="13.5" hidden="1" outlineLevel="1" thickBot="1" x14ac:dyDescent="0.25">
      <c r="A142" s="20" t="s">
        <v>18</v>
      </c>
      <c r="B142" s="21" t="s">
        <v>19</v>
      </c>
      <c r="C142" s="22"/>
      <c r="D142" s="23"/>
      <c r="E142" s="23"/>
      <c r="F142" s="24" t="s">
        <v>21</v>
      </c>
      <c r="G142" s="75"/>
      <c r="H142" s="75"/>
      <c r="I142" s="317"/>
      <c r="J142" s="318"/>
      <c r="K142" s="76" t="s">
        <v>22</v>
      </c>
      <c r="L142" s="27"/>
      <c r="M142" s="28" t="s">
        <v>24</v>
      </c>
      <c r="N142" s="28" t="s">
        <v>22</v>
      </c>
      <c r="O142" s="27"/>
      <c r="P142" s="28" t="s">
        <v>24</v>
      </c>
      <c r="Q142" s="28" t="s">
        <v>22</v>
      </c>
      <c r="R142" s="77"/>
      <c r="S142" s="78" t="s">
        <v>24</v>
      </c>
      <c r="T142" s="79" t="s">
        <v>25</v>
      </c>
      <c r="U142" s="76" t="s">
        <v>22</v>
      </c>
      <c r="V142" s="27" t="s">
        <v>23</v>
      </c>
      <c r="W142" s="28" t="s">
        <v>24</v>
      </c>
      <c r="X142" s="28" t="s">
        <v>22</v>
      </c>
      <c r="Y142" s="27" t="s">
        <v>23</v>
      </c>
      <c r="Z142" s="28" t="s">
        <v>24</v>
      </c>
      <c r="AA142" s="28" t="s">
        <v>22</v>
      </c>
      <c r="AB142" s="77" t="s">
        <v>23</v>
      </c>
      <c r="AC142" s="78" t="s">
        <v>24</v>
      </c>
      <c r="AD142" s="79" t="s">
        <v>25</v>
      </c>
      <c r="AE142" s="316"/>
      <c r="AF142" s="265" t="s">
        <v>26</v>
      </c>
      <c r="AG142" s="260" t="s">
        <v>27</v>
      </c>
      <c r="AH142" s="260"/>
      <c r="AI142" s="34" t="s">
        <v>23</v>
      </c>
      <c r="AJ142" s="263" t="s">
        <v>26</v>
      </c>
      <c r="AK142" s="260" t="s">
        <v>27</v>
      </c>
      <c r="AL142" s="260"/>
      <c r="AM142" s="65" t="s">
        <v>23</v>
      </c>
      <c r="AN142" s="263" t="s">
        <v>26</v>
      </c>
      <c r="AO142" s="260" t="s">
        <v>27</v>
      </c>
      <c r="AP142" s="260" t="s">
        <v>28</v>
      </c>
      <c r="AQ142" s="34" t="s">
        <v>23</v>
      </c>
    </row>
    <row r="143" spans="1:43" hidden="1" outlineLevel="1" x14ac:dyDescent="0.2">
      <c r="A143" s="71"/>
      <c r="B143" s="35"/>
      <c r="C143" s="35"/>
      <c r="D143" s="68" t="str">
        <f t="shared" ref="D143:D171" si="125">IF(C143&lt;1,"",IF(C143&lt;150.9,-150,IF(C143&lt;158.9,-158,IF(C143&lt;168.9,-168,IF(C143&gt;168,"+168")))))</f>
        <v/>
      </c>
      <c r="E143" s="36"/>
      <c r="F143" s="37"/>
      <c r="G143" s="38"/>
      <c r="H143" s="38"/>
      <c r="I143" s="39">
        <f t="shared" ref="I143:I171" si="126">SUM(AE143+AI143+AM143+AQ143)</f>
        <v>0</v>
      </c>
      <c r="J143" s="40"/>
      <c r="K143" s="41"/>
      <c r="L143" s="69"/>
      <c r="M143" s="53" t="str">
        <f>IF(F143&lt;1,"",(K143*135)/F143)</f>
        <v/>
      </c>
      <c r="N143" s="43"/>
      <c r="O143" s="69"/>
      <c r="P143" s="53" t="str">
        <f>IF(F143&lt;1,"",(N143*135)/F143)</f>
        <v/>
      </c>
      <c r="Q143" s="43"/>
      <c r="R143" s="69"/>
      <c r="S143" s="53" t="str">
        <f>IF(F143&lt;1,"",(Q143*135)/F143)</f>
        <v/>
      </c>
      <c r="T143" s="80">
        <f t="shared" ref="T143:T171" si="127">MAX(M143,P143,S143)</f>
        <v>0</v>
      </c>
      <c r="U143" s="41"/>
      <c r="V143" s="69"/>
      <c r="W143" s="53" t="str">
        <f>IF(F143&lt;1,"",(U143*100)/F143)</f>
        <v/>
      </c>
      <c r="X143" s="43"/>
      <c r="Y143" s="69"/>
      <c r="Z143" s="53" t="str">
        <f>IF(F143&lt;1,"",(X143*100)/F143)</f>
        <v/>
      </c>
      <c r="AA143" s="43"/>
      <c r="AB143" s="81"/>
      <c r="AC143" s="53" t="str">
        <f>IF(F143&lt;1,"",(AA143*100)/F143)</f>
        <v/>
      </c>
      <c r="AD143" s="53">
        <f t="shared" ref="AD143:AD148" si="128">MAX(W143,Z143,AC143)</f>
        <v>0</v>
      </c>
      <c r="AE143" s="49">
        <f t="shared" ref="AE143:AE171" si="129">SUM(T143,AD143)</f>
        <v>0</v>
      </c>
      <c r="AF143" s="50"/>
      <c r="AG143" s="51"/>
      <c r="AH143" s="53">
        <f t="shared" ref="AH143:AH148" si="130">MAX(AF143:AG143)</f>
        <v>0</v>
      </c>
      <c r="AI143" s="52">
        <f t="shared" ref="AI143:AI171" si="131">(AH143*20)*0.66</f>
        <v>0</v>
      </c>
      <c r="AJ143" s="50"/>
      <c r="AK143" s="51"/>
      <c r="AL143" s="53">
        <f t="shared" ref="AL143:AL171" si="132">MAX(AJ143:AK143)</f>
        <v>0</v>
      </c>
      <c r="AM143" s="52">
        <f t="shared" ref="AM143:AM171" si="133">IF((AL143)=0,"0",(AL143*750/F143))*0.66</f>
        <v>0</v>
      </c>
      <c r="AN143" s="277"/>
      <c r="AO143" s="276"/>
      <c r="AP143" s="53">
        <f t="shared" ref="AP143:AP171" si="134">MIN(AN143:AO143)</f>
        <v>0</v>
      </c>
      <c r="AQ143" s="55" t="str">
        <f t="shared" ref="AQ143:AQ171" si="135">IF((AP143)=0,"0",((16-AP143)*20+100)*0.66)</f>
        <v>0</v>
      </c>
    </row>
    <row r="144" spans="1:43" hidden="1" outlineLevel="1" x14ac:dyDescent="0.2">
      <c r="A144" s="82"/>
      <c r="B144" s="56"/>
      <c r="C144" s="56"/>
      <c r="D144" s="84" t="str">
        <f t="shared" si="125"/>
        <v/>
      </c>
      <c r="E144" s="57"/>
      <c r="F144" s="58"/>
      <c r="G144" s="38"/>
      <c r="H144" s="38"/>
      <c r="I144" s="39">
        <f t="shared" si="126"/>
        <v>0</v>
      </c>
      <c r="J144" s="40"/>
      <c r="K144" s="41"/>
      <c r="L144" s="69"/>
      <c r="M144" s="53" t="str">
        <f t="shared" ref="M144:M171" si="136">IF(F144&lt;1,"",(K144*135)/F144)</f>
        <v/>
      </c>
      <c r="N144" s="43"/>
      <c r="O144" s="69"/>
      <c r="P144" s="53" t="str">
        <f t="shared" ref="P144:P171" si="137">IF(F144&lt;1,"",(N144*135)/F144)</f>
        <v/>
      </c>
      <c r="Q144" s="43"/>
      <c r="R144" s="69"/>
      <c r="S144" s="53" t="str">
        <f t="shared" ref="S144:S171" si="138">IF(F144&lt;1,"",(Q144*135)/F144)</f>
        <v/>
      </c>
      <c r="T144" s="80">
        <f t="shared" si="127"/>
        <v>0</v>
      </c>
      <c r="U144" s="41"/>
      <c r="V144" s="69"/>
      <c r="W144" s="53" t="str">
        <f t="shared" ref="W144:W171" si="139">IF(F144&lt;1,"",(U144*100)/F144)</f>
        <v/>
      </c>
      <c r="X144" s="43"/>
      <c r="Y144" s="69"/>
      <c r="Z144" s="53" t="str">
        <f t="shared" ref="Z144:Z171" si="140">IF(F144&lt;1,"",(X144*100)/F144)</f>
        <v/>
      </c>
      <c r="AA144" s="43"/>
      <c r="AB144" s="81"/>
      <c r="AC144" s="53" t="str">
        <f t="shared" ref="AC144:AC171" si="141">IF(F144&lt;1,"",(AA144*100)/F144)</f>
        <v/>
      </c>
      <c r="AD144" s="53">
        <f t="shared" si="128"/>
        <v>0</v>
      </c>
      <c r="AE144" s="49">
        <f t="shared" si="129"/>
        <v>0</v>
      </c>
      <c r="AF144" s="50"/>
      <c r="AG144" s="51"/>
      <c r="AH144" s="53">
        <f t="shared" si="130"/>
        <v>0</v>
      </c>
      <c r="AI144" s="52">
        <f t="shared" si="131"/>
        <v>0</v>
      </c>
      <c r="AJ144" s="50"/>
      <c r="AK144" s="51"/>
      <c r="AL144" s="53">
        <f t="shared" si="132"/>
        <v>0</v>
      </c>
      <c r="AM144" s="52">
        <f t="shared" si="133"/>
        <v>0</v>
      </c>
      <c r="AN144" s="277"/>
      <c r="AO144" s="276"/>
      <c r="AP144" s="53">
        <f t="shared" si="134"/>
        <v>0</v>
      </c>
      <c r="AQ144" s="55" t="str">
        <f t="shared" si="135"/>
        <v>0</v>
      </c>
    </row>
    <row r="145" spans="1:43" hidden="1" outlineLevel="1" x14ac:dyDescent="0.2">
      <c r="A145" s="82"/>
      <c r="B145" s="56"/>
      <c r="C145" s="56"/>
      <c r="D145" s="84" t="str">
        <f t="shared" si="125"/>
        <v/>
      </c>
      <c r="E145" s="57"/>
      <c r="F145" s="58"/>
      <c r="G145" s="38"/>
      <c r="H145" s="38"/>
      <c r="I145" s="39">
        <f t="shared" si="126"/>
        <v>0</v>
      </c>
      <c r="J145" s="40"/>
      <c r="K145" s="41"/>
      <c r="L145" s="69"/>
      <c r="M145" s="53" t="str">
        <f t="shared" si="136"/>
        <v/>
      </c>
      <c r="N145" s="43"/>
      <c r="O145" s="69"/>
      <c r="P145" s="53" t="str">
        <f t="shared" si="137"/>
        <v/>
      </c>
      <c r="Q145" s="43"/>
      <c r="R145" s="69"/>
      <c r="S145" s="53" t="str">
        <f t="shared" si="138"/>
        <v/>
      </c>
      <c r="T145" s="80">
        <f t="shared" si="127"/>
        <v>0</v>
      </c>
      <c r="U145" s="41"/>
      <c r="V145" s="69"/>
      <c r="W145" s="53" t="str">
        <f t="shared" si="139"/>
        <v/>
      </c>
      <c r="X145" s="43"/>
      <c r="Y145" s="69"/>
      <c r="Z145" s="53" t="str">
        <f t="shared" si="140"/>
        <v/>
      </c>
      <c r="AA145" s="43"/>
      <c r="AB145" s="81"/>
      <c r="AC145" s="53" t="str">
        <f t="shared" si="141"/>
        <v/>
      </c>
      <c r="AD145" s="53">
        <f t="shared" si="128"/>
        <v>0</v>
      </c>
      <c r="AE145" s="49">
        <f t="shared" si="129"/>
        <v>0</v>
      </c>
      <c r="AF145" s="50"/>
      <c r="AG145" s="51"/>
      <c r="AH145" s="53">
        <f t="shared" si="130"/>
        <v>0</v>
      </c>
      <c r="AI145" s="52">
        <f t="shared" si="131"/>
        <v>0</v>
      </c>
      <c r="AJ145" s="50"/>
      <c r="AK145" s="51"/>
      <c r="AL145" s="53">
        <f t="shared" si="132"/>
        <v>0</v>
      </c>
      <c r="AM145" s="52">
        <f t="shared" si="133"/>
        <v>0</v>
      </c>
      <c r="AN145" s="277"/>
      <c r="AO145" s="276"/>
      <c r="AP145" s="53">
        <f t="shared" si="134"/>
        <v>0</v>
      </c>
      <c r="AQ145" s="55" t="str">
        <f t="shared" si="135"/>
        <v>0</v>
      </c>
    </row>
    <row r="146" spans="1:43" hidden="1" outlineLevel="1" x14ac:dyDescent="0.2">
      <c r="A146" s="82"/>
      <c r="B146" s="56"/>
      <c r="C146" s="56"/>
      <c r="D146" s="84" t="str">
        <f t="shared" si="125"/>
        <v/>
      </c>
      <c r="E146" s="57"/>
      <c r="F146" s="58"/>
      <c r="G146" s="38"/>
      <c r="H146" s="38"/>
      <c r="I146" s="39">
        <f t="shared" si="126"/>
        <v>0</v>
      </c>
      <c r="J146" s="40"/>
      <c r="K146" s="41"/>
      <c r="L146" s="69"/>
      <c r="M146" s="53" t="str">
        <f t="shared" si="136"/>
        <v/>
      </c>
      <c r="N146" s="43"/>
      <c r="O146" s="69"/>
      <c r="P146" s="53" t="str">
        <f t="shared" si="137"/>
        <v/>
      </c>
      <c r="Q146" s="43"/>
      <c r="R146" s="69"/>
      <c r="S146" s="53" t="str">
        <f t="shared" si="138"/>
        <v/>
      </c>
      <c r="T146" s="80">
        <f t="shared" si="127"/>
        <v>0</v>
      </c>
      <c r="U146" s="41"/>
      <c r="V146" s="69"/>
      <c r="W146" s="53" t="str">
        <f t="shared" si="139"/>
        <v/>
      </c>
      <c r="X146" s="43"/>
      <c r="Y146" s="69"/>
      <c r="Z146" s="53" t="str">
        <f t="shared" si="140"/>
        <v/>
      </c>
      <c r="AA146" s="43"/>
      <c r="AB146" s="81"/>
      <c r="AC146" s="53" t="str">
        <f t="shared" si="141"/>
        <v/>
      </c>
      <c r="AD146" s="53">
        <f t="shared" si="128"/>
        <v>0</v>
      </c>
      <c r="AE146" s="49">
        <f t="shared" si="129"/>
        <v>0</v>
      </c>
      <c r="AF146" s="50"/>
      <c r="AG146" s="51"/>
      <c r="AH146" s="53">
        <f t="shared" si="130"/>
        <v>0</v>
      </c>
      <c r="AI146" s="52">
        <f t="shared" si="131"/>
        <v>0</v>
      </c>
      <c r="AJ146" s="50"/>
      <c r="AK146" s="51"/>
      <c r="AL146" s="53">
        <f t="shared" si="132"/>
        <v>0</v>
      </c>
      <c r="AM146" s="52">
        <f t="shared" si="133"/>
        <v>0</v>
      </c>
      <c r="AN146" s="277"/>
      <c r="AO146" s="276"/>
      <c r="AP146" s="53">
        <f t="shared" si="134"/>
        <v>0</v>
      </c>
      <c r="AQ146" s="55" t="str">
        <f t="shared" si="135"/>
        <v>0</v>
      </c>
    </row>
    <row r="147" spans="1:43" hidden="1" outlineLevel="1" x14ac:dyDescent="0.2">
      <c r="A147" s="82"/>
      <c r="B147" s="56"/>
      <c r="C147" s="56"/>
      <c r="D147" s="84" t="str">
        <f t="shared" si="125"/>
        <v/>
      </c>
      <c r="E147" s="57"/>
      <c r="F147" s="58"/>
      <c r="G147" s="38"/>
      <c r="H147" s="38"/>
      <c r="I147" s="39">
        <f t="shared" si="126"/>
        <v>0</v>
      </c>
      <c r="J147" s="40"/>
      <c r="K147" s="41"/>
      <c r="L147" s="69"/>
      <c r="M147" s="53" t="str">
        <f t="shared" si="136"/>
        <v/>
      </c>
      <c r="N147" s="43"/>
      <c r="O147" s="69"/>
      <c r="P147" s="53" t="str">
        <f t="shared" si="137"/>
        <v/>
      </c>
      <c r="Q147" s="43"/>
      <c r="R147" s="69"/>
      <c r="S147" s="53" t="str">
        <f t="shared" si="138"/>
        <v/>
      </c>
      <c r="T147" s="80">
        <f t="shared" si="127"/>
        <v>0</v>
      </c>
      <c r="U147" s="41"/>
      <c r="V147" s="69"/>
      <c r="W147" s="53" t="str">
        <f t="shared" si="139"/>
        <v/>
      </c>
      <c r="X147" s="43"/>
      <c r="Y147" s="69"/>
      <c r="Z147" s="53" t="str">
        <f t="shared" si="140"/>
        <v/>
      </c>
      <c r="AA147" s="43"/>
      <c r="AB147" s="81"/>
      <c r="AC147" s="53" t="str">
        <f t="shared" si="141"/>
        <v/>
      </c>
      <c r="AD147" s="53">
        <f t="shared" si="128"/>
        <v>0</v>
      </c>
      <c r="AE147" s="49">
        <f t="shared" si="129"/>
        <v>0</v>
      </c>
      <c r="AF147" s="50"/>
      <c r="AG147" s="51"/>
      <c r="AH147" s="53">
        <f t="shared" si="130"/>
        <v>0</v>
      </c>
      <c r="AI147" s="52">
        <f t="shared" si="131"/>
        <v>0</v>
      </c>
      <c r="AJ147" s="50"/>
      <c r="AK147" s="51"/>
      <c r="AL147" s="53">
        <f t="shared" si="132"/>
        <v>0</v>
      </c>
      <c r="AM147" s="52">
        <f t="shared" si="133"/>
        <v>0</v>
      </c>
      <c r="AN147" s="277"/>
      <c r="AO147" s="276"/>
      <c r="AP147" s="53">
        <f t="shared" si="134"/>
        <v>0</v>
      </c>
      <c r="AQ147" s="55" t="str">
        <f t="shared" si="135"/>
        <v>0</v>
      </c>
    </row>
    <row r="148" spans="1:43" hidden="1" outlineLevel="1" x14ac:dyDescent="0.2">
      <c r="A148" s="66"/>
      <c r="B148" s="56"/>
      <c r="C148" s="56"/>
      <c r="D148" s="84" t="str">
        <f t="shared" si="125"/>
        <v/>
      </c>
      <c r="E148" s="57"/>
      <c r="F148" s="58"/>
      <c r="G148" s="38"/>
      <c r="H148" s="38"/>
      <c r="I148" s="39">
        <f t="shared" si="126"/>
        <v>0</v>
      </c>
      <c r="J148" s="40"/>
      <c r="K148" s="41"/>
      <c r="L148" s="69"/>
      <c r="M148" s="53" t="str">
        <f t="shared" si="136"/>
        <v/>
      </c>
      <c r="N148" s="43"/>
      <c r="O148" s="69"/>
      <c r="P148" s="53" t="str">
        <f t="shared" si="137"/>
        <v/>
      </c>
      <c r="Q148" s="43"/>
      <c r="R148" s="69"/>
      <c r="S148" s="53" t="str">
        <f t="shared" si="138"/>
        <v/>
      </c>
      <c r="T148" s="80">
        <f t="shared" si="127"/>
        <v>0</v>
      </c>
      <c r="U148" s="41"/>
      <c r="V148" s="69"/>
      <c r="W148" s="53" t="str">
        <f t="shared" si="139"/>
        <v/>
      </c>
      <c r="X148" s="43"/>
      <c r="Y148" s="69"/>
      <c r="Z148" s="53" t="str">
        <f t="shared" si="140"/>
        <v/>
      </c>
      <c r="AA148" s="43"/>
      <c r="AB148" s="81"/>
      <c r="AC148" s="53" t="str">
        <f t="shared" si="141"/>
        <v/>
      </c>
      <c r="AD148" s="53">
        <f t="shared" si="128"/>
        <v>0</v>
      </c>
      <c r="AE148" s="49">
        <f t="shared" si="129"/>
        <v>0</v>
      </c>
      <c r="AF148" s="50"/>
      <c r="AG148" s="51"/>
      <c r="AH148" s="53">
        <f t="shared" si="130"/>
        <v>0</v>
      </c>
      <c r="AI148" s="52">
        <f t="shared" si="131"/>
        <v>0</v>
      </c>
      <c r="AJ148" s="50"/>
      <c r="AK148" s="51"/>
      <c r="AL148" s="53">
        <f t="shared" si="132"/>
        <v>0</v>
      </c>
      <c r="AM148" s="52">
        <f t="shared" si="133"/>
        <v>0</v>
      </c>
      <c r="AN148" s="277"/>
      <c r="AO148" s="276"/>
      <c r="AP148" s="53">
        <f t="shared" si="134"/>
        <v>0</v>
      </c>
      <c r="AQ148" s="55" t="str">
        <f t="shared" si="135"/>
        <v>0</v>
      </c>
    </row>
    <row r="149" spans="1:43" hidden="1" outlineLevel="1" x14ac:dyDescent="0.2">
      <c r="A149" s="66"/>
      <c r="B149" s="56"/>
      <c r="C149" s="67"/>
      <c r="D149" s="84" t="str">
        <f t="shared" si="125"/>
        <v/>
      </c>
      <c r="E149" s="57"/>
      <c r="F149" s="58"/>
      <c r="G149" s="38"/>
      <c r="H149" s="38"/>
      <c r="I149" s="39">
        <f t="shared" si="126"/>
        <v>0</v>
      </c>
      <c r="J149" s="40"/>
      <c r="K149" s="41"/>
      <c r="L149" s="69"/>
      <c r="M149" s="53" t="str">
        <f t="shared" si="136"/>
        <v/>
      </c>
      <c r="N149" s="43"/>
      <c r="O149" s="69"/>
      <c r="P149" s="53" t="str">
        <f t="shared" si="137"/>
        <v/>
      </c>
      <c r="Q149" s="43"/>
      <c r="R149" s="69"/>
      <c r="S149" s="53" t="str">
        <f t="shared" si="138"/>
        <v/>
      </c>
      <c r="T149" s="80">
        <f t="shared" si="127"/>
        <v>0</v>
      </c>
      <c r="U149" s="41"/>
      <c r="V149" s="69"/>
      <c r="W149" s="53" t="str">
        <f t="shared" si="139"/>
        <v/>
      </c>
      <c r="X149" s="43"/>
      <c r="Y149" s="69"/>
      <c r="Z149" s="53" t="str">
        <f t="shared" si="140"/>
        <v/>
      </c>
      <c r="AA149" s="43"/>
      <c r="AB149" s="81"/>
      <c r="AC149" s="53" t="str">
        <f t="shared" si="141"/>
        <v/>
      </c>
      <c r="AD149" s="53">
        <f>MAX(W149,Z149,AC149)</f>
        <v>0</v>
      </c>
      <c r="AE149" s="49">
        <f t="shared" si="129"/>
        <v>0</v>
      </c>
      <c r="AF149" s="50"/>
      <c r="AG149" s="51"/>
      <c r="AH149" s="53">
        <f>MAX(AF149:AG149)</f>
        <v>0</v>
      </c>
      <c r="AI149" s="52">
        <f t="shared" si="131"/>
        <v>0</v>
      </c>
      <c r="AJ149" s="50"/>
      <c r="AK149" s="51"/>
      <c r="AL149" s="53">
        <f t="shared" si="132"/>
        <v>0</v>
      </c>
      <c r="AM149" s="52">
        <f t="shared" si="133"/>
        <v>0</v>
      </c>
      <c r="AN149" s="277"/>
      <c r="AO149" s="276"/>
      <c r="AP149" s="53">
        <f t="shared" si="134"/>
        <v>0</v>
      </c>
      <c r="AQ149" s="55" t="str">
        <f t="shared" si="135"/>
        <v>0</v>
      </c>
    </row>
    <row r="150" spans="1:43" hidden="1" outlineLevel="1" x14ac:dyDescent="0.2">
      <c r="A150" s="82"/>
      <c r="B150" s="56"/>
      <c r="C150" s="56"/>
      <c r="D150" s="84" t="str">
        <f t="shared" si="125"/>
        <v/>
      </c>
      <c r="E150" s="57"/>
      <c r="F150" s="58"/>
      <c r="G150" s="38"/>
      <c r="H150" s="38"/>
      <c r="I150" s="39">
        <f t="shared" si="126"/>
        <v>0</v>
      </c>
      <c r="J150" s="40"/>
      <c r="K150" s="41"/>
      <c r="L150" s="69"/>
      <c r="M150" s="53" t="str">
        <f t="shared" si="136"/>
        <v/>
      </c>
      <c r="N150" s="43"/>
      <c r="O150" s="69"/>
      <c r="P150" s="53" t="str">
        <f t="shared" si="137"/>
        <v/>
      </c>
      <c r="Q150" s="43"/>
      <c r="R150" s="69"/>
      <c r="S150" s="53" t="str">
        <f t="shared" si="138"/>
        <v/>
      </c>
      <c r="T150" s="80">
        <f t="shared" si="127"/>
        <v>0</v>
      </c>
      <c r="U150" s="41"/>
      <c r="V150" s="69"/>
      <c r="W150" s="53" t="str">
        <f t="shared" si="139"/>
        <v/>
      </c>
      <c r="X150" s="43"/>
      <c r="Y150" s="69"/>
      <c r="Z150" s="53" t="str">
        <f t="shared" si="140"/>
        <v/>
      </c>
      <c r="AA150" s="43"/>
      <c r="AB150" s="81"/>
      <c r="AC150" s="53" t="str">
        <f t="shared" si="141"/>
        <v/>
      </c>
      <c r="AD150" s="53">
        <f t="shared" ref="AD150:AD171" si="142">MAX(W150,Z150,AC150)</f>
        <v>0</v>
      </c>
      <c r="AE150" s="49">
        <f t="shared" si="129"/>
        <v>0</v>
      </c>
      <c r="AF150" s="50"/>
      <c r="AG150" s="51"/>
      <c r="AH150" s="53">
        <f t="shared" ref="AH150:AH171" si="143">MAX(AF150:AG150)</f>
        <v>0</v>
      </c>
      <c r="AI150" s="52">
        <f t="shared" si="131"/>
        <v>0</v>
      </c>
      <c r="AJ150" s="50"/>
      <c r="AK150" s="51"/>
      <c r="AL150" s="53">
        <f t="shared" si="132"/>
        <v>0</v>
      </c>
      <c r="AM150" s="52">
        <f t="shared" si="133"/>
        <v>0</v>
      </c>
      <c r="AN150" s="277"/>
      <c r="AO150" s="276"/>
      <c r="AP150" s="53">
        <f t="shared" si="134"/>
        <v>0</v>
      </c>
      <c r="AQ150" s="55" t="str">
        <f t="shared" si="135"/>
        <v>0</v>
      </c>
    </row>
    <row r="151" spans="1:43" hidden="1" outlineLevel="1" x14ac:dyDescent="0.2">
      <c r="A151" s="82"/>
      <c r="B151" s="56"/>
      <c r="C151" s="56"/>
      <c r="D151" s="84" t="str">
        <f t="shared" si="125"/>
        <v/>
      </c>
      <c r="E151" s="57"/>
      <c r="F151" s="58"/>
      <c r="G151" s="38"/>
      <c r="H151" s="38"/>
      <c r="I151" s="39">
        <f t="shared" si="126"/>
        <v>0</v>
      </c>
      <c r="J151" s="40"/>
      <c r="K151" s="41"/>
      <c r="L151" s="69"/>
      <c r="M151" s="53" t="str">
        <f t="shared" si="136"/>
        <v/>
      </c>
      <c r="N151" s="43"/>
      <c r="O151" s="69"/>
      <c r="P151" s="53" t="str">
        <f t="shared" si="137"/>
        <v/>
      </c>
      <c r="Q151" s="43"/>
      <c r="R151" s="69"/>
      <c r="S151" s="53" t="str">
        <f t="shared" si="138"/>
        <v/>
      </c>
      <c r="T151" s="80">
        <f t="shared" si="127"/>
        <v>0</v>
      </c>
      <c r="U151" s="41"/>
      <c r="V151" s="69"/>
      <c r="W151" s="53" t="str">
        <f t="shared" si="139"/>
        <v/>
      </c>
      <c r="X151" s="43"/>
      <c r="Y151" s="69"/>
      <c r="Z151" s="53" t="str">
        <f t="shared" si="140"/>
        <v/>
      </c>
      <c r="AA151" s="43"/>
      <c r="AB151" s="81"/>
      <c r="AC151" s="53" t="str">
        <f t="shared" si="141"/>
        <v/>
      </c>
      <c r="AD151" s="53">
        <f t="shared" si="142"/>
        <v>0</v>
      </c>
      <c r="AE151" s="49">
        <f t="shared" si="129"/>
        <v>0</v>
      </c>
      <c r="AF151" s="50"/>
      <c r="AG151" s="51"/>
      <c r="AH151" s="53">
        <f t="shared" si="143"/>
        <v>0</v>
      </c>
      <c r="AI151" s="52">
        <f t="shared" si="131"/>
        <v>0</v>
      </c>
      <c r="AJ151" s="50"/>
      <c r="AK151" s="51"/>
      <c r="AL151" s="53">
        <f t="shared" si="132"/>
        <v>0</v>
      </c>
      <c r="AM151" s="52">
        <f t="shared" si="133"/>
        <v>0</v>
      </c>
      <c r="AN151" s="277"/>
      <c r="AO151" s="276"/>
      <c r="AP151" s="53">
        <f t="shared" si="134"/>
        <v>0</v>
      </c>
      <c r="AQ151" s="55" t="str">
        <f t="shared" si="135"/>
        <v>0</v>
      </c>
    </row>
    <row r="152" spans="1:43" hidden="1" outlineLevel="1" x14ac:dyDescent="0.2">
      <c r="A152" s="82"/>
      <c r="B152" s="56"/>
      <c r="C152" s="56"/>
      <c r="D152" s="84" t="str">
        <f t="shared" si="125"/>
        <v/>
      </c>
      <c r="E152" s="57"/>
      <c r="F152" s="58"/>
      <c r="G152" s="38"/>
      <c r="H152" s="38"/>
      <c r="I152" s="39">
        <f t="shared" si="126"/>
        <v>0</v>
      </c>
      <c r="J152" s="40"/>
      <c r="K152" s="41"/>
      <c r="L152" s="69"/>
      <c r="M152" s="53" t="str">
        <f t="shared" si="136"/>
        <v/>
      </c>
      <c r="N152" s="43"/>
      <c r="O152" s="69"/>
      <c r="P152" s="53" t="str">
        <f t="shared" si="137"/>
        <v/>
      </c>
      <c r="Q152" s="43"/>
      <c r="R152" s="69"/>
      <c r="S152" s="53" t="str">
        <f t="shared" si="138"/>
        <v/>
      </c>
      <c r="T152" s="80">
        <f t="shared" si="127"/>
        <v>0</v>
      </c>
      <c r="U152" s="41"/>
      <c r="V152" s="69"/>
      <c r="W152" s="53" t="str">
        <f t="shared" si="139"/>
        <v/>
      </c>
      <c r="X152" s="43"/>
      <c r="Y152" s="69"/>
      <c r="Z152" s="53" t="str">
        <f t="shared" si="140"/>
        <v/>
      </c>
      <c r="AA152" s="43"/>
      <c r="AB152" s="81"/>
      <c r="AC152" s="53" t="str">
        <f t="shared" si="141"/>
        <v/>
      </c>
      <c r="AD152" s="53">
        <f t="shared" si="142"/>
        <v>0</v>
      </c>
      <c r="AE152" s="49">
        <f t="shared" si="129"/>
        <v>0</v>
      </c>
      <c r="AF152" s="50"/>
      <c r="AG152" s="51"/>
      <c r="AH152" s="53">
        <f t="shared" si="143"/>
        <v>0</v>
      </c>
      <c r="AI152" s="52">
        <f t="shared" si="131"/>
        <v>0</v>
      </c>
      <c r="AJ152" s="50"/>
      <c r="AK152" s="51"/>
      <c r="AL152" s="53">
        <f t="shared" si="132"/>
        <v>0</v>
      </c>
      <c r="AM152" s="52">
        <f t="shared" si="133"/>
        <v>0</v>
      </c>
      <c r="AN152" s="277"/>
      <c r="AO152" s="276"/>
      <c r="AP152" s="53">
        <f t="shared" si="134"/>
        <v>0</v>
      </c>
      <c r="AQ152" s="55" t="str">
        <f t="shared" si="135"/>
        <v>0</v>
      </c>
    </row>
    <row r="153" spans="1:43" hidden="1" outlineLevel="1" x14ac:dyDescent="0.2">
      <c r="A153" s="82"/>
      <c r="B153" s="56"/>
      <c r="C153" s="56"/>
      <c r="D153" s="84" t="str">
        <f t="shared" si="125"/>
        <v/>
      </c>
      <c r="E153" s="57"/>
      <c r="F153" s="58"/>
      <c r="G153" s="38"/>
      <c r="H153" s="38"/>
      <c r="I153" s="39">
        <f t="shared" si="126"/>
        <v>0</v>
      </c>
      <c r="J153" s="40"/>
      <c r="K153" s="41"/>
      <c r="L153" s="69"/>
      <c r="M153" s="53" t="str">
        <f t="shared" si="136"/>
        <v/>
      </c>
      <c r="N153" s="43"/>
      <c r="O153" s="69"/>
      <c r="P153" s="53" t="str">
        <f t="shared" si="137"/>
        <v/>
      </c>
      <c r="Q153" s="43"/>
      <c r="R153" s="69"/>
      <c r="S153" s="53" t="str">
        <f t="shared" si="138"/>
        <v/>
      </c>
      <c r="T153" s="80">
        <f t="shared" si="127"/>
        <v>0</v>
      </c>
      <c r="U153" s="41"/>
      <c r="V153" s="69"/>
      <c r="W153" s="53" t="str">
        <f t="shared" si="139"/>
        <v/>
      </c>
      <c r="X153" s="43"/>
      <c r="Y153" s="69"/>
      <c r="Z153" s="53" t="str">
        <f t="shared" si="140"/>
        <v/>
      </c>
      <c r="AA153" s="43"/>
      <c r="AB153" s="81"/>
      <c r="AC153" s="53" t="str">
        <f t="shared" si="141"/>
        <v/>
      </c>
      <c r="AD153" s="53">
        <f t="shared" si="142"/>
        <v>0</v>
      </c>
      <c r="AE153" s="49">
        <f t="shared" si="129"/>
        <v>0</v>
      </c>
      <c r="AF153" s="50"/>
      <c r="AG153" s="51"/>
      <c r="AH153" s="53">
        <f t="shared" si="143"/>
        <v>0</v>
      </c>
      <c r="AI153" s="52">
        <f t="shared" si="131"/>
        <v>0</v>
      </c>
      <c r="AJ153" s="50"/>
      <c r="AK153" s="51"/>
      <c r="AL153" s="53">
        <f t="shared" si="132"/>
        <v>0</v>
      </c>
      <c r="AM153" s="52">
        <f t="shared" si="133"/>
        <v>0</v>
      </c>
      <c r="AN153" s="277"/>
      <c r="AO153" s="276"/>
      <c r="AP153" s="53">
        <f t="shared" si="134"/>
        <v>0</v>
      </c>
      <c r="AQ153" s="55" t="str">
        <f t="shared" si="135"/>
        <v>0</v>
      </c>
    </row>
    <row r="154" spans="1:43" hidden="1" outlineLevel="1" x14ac:dyDescent="0.2">
      <c r="A154" s="82"/>
      <c r="B154" s="56"/>
      <c r="C154" s="56"/>
      <c r="D154" s="84" t="str">
        <f t="shared" si="125"/>
        <v/>
      </c>
      <c r="E154" s="57"/>
      <c r="F154" s="58"/>
      <c r="G154" s="38"/>
      <c r="H154" s="38"/>
      <c r="I154" s="39">
        <f t="shared" si="126"/>
        <v>0</v>
      </c>
      <c r="J154" s="40"/>
      <c r="K154" s="41"/>
      <c r="L154" s="69"/>
      <c r="M154" s="53" t="str">
        <f t="shared" si="136"/>
        <v/>
      </c>
      <c r="N154" s="43"/>
      <c r="O154" s="69"/>
      <c r="P154" s="53" t="str">
        <f t="shared" si="137"/>
        <v/>
      </c>
      <c r="Q154" s="43"/>
      <c r="R154" s="69"/>
      <c r="S154" s="53" t="str">
        <f t="shared" si="138"/>
        <v/>
      </c>
      <c r="T154" s="80">
        <f t="shared" si="127"/>
        <v>0</v>
      </c>
      <c r="U154" s="41"/>
      <c r="V154" s="69"/>
      <c r="W154" s="53" t="str">
        <f t="shared" si="139"/>
        <v/>
      </c>
      <c r="X154" s="43"/>
      <c r="Y154" s="69"/>
      <c r="Z154" s="53" t="str">
        <f t="shared" si="140"/>
        <v/>
      </c>
      <c r="AA154" s="43"/>
      <c r="AB154" s="81"/>
      <c r="AC154" s="53" t="str">
        <f t="shared" si="141"/>
        <v/>
      </c>
      <c r="AD154" s="53">
        <f t="shared" si="142"/>
        <v>0</v>
      </c>
      <c r="AE154" s="49">
        <f t="shared" si="129"/>
        <v>0</v>
      </c>
      <c r="AF154" s="50"/>
      <c r="AG154" s="51"/>
      <c r="AH154" s="53">
        <f t="shared" si="143"/>
        <v>0</v>
      </c>
      <c r="AI154" s="52">
        <f t="shared" si="131"/>
        <v>0</v>
      </c>
      <c r="AJ154" s="50"/>
      <c r="AK154" s="51"/>
      <c r="AL154" s="53">
        <f t="shared" si="132"/>
        <v>0</v>
      </c>
      <c r="AM154" s="52">
        <f t="shared" si="133"/>
        <v>0</v>
      </c>
      <c r="AN154" s="277"/>
      <c r="AO154" s="276"/>
      <c r="AP154" s="53">
        <f t="shared" si="134"/>
        <v>0</v>
      </c>
      <c r="AQ154" s="55" t="str">
        <f t="shared" si="135"/>
        <v>0</v>
      </c>
    </row>
    <row r="155" spans="1:43" hidden="1" outlineLevel="1" x14ac:dyDescent="0.2">
      <c r="A155" s="82"/>
      <c r="B155" s="56"/>
      <c r="C155" s="56"/>
      <c r="D155" s="84" t="str">
        <f t="shared" si="125"/>
        <v/>
      </c>
      <c r="E155" s="57"/>
      <c r="F155" s="58"/>
      <c r="G155" s="38"/>
      <c r="H155" s="38"/>
      <c r="I155" s="39">
        <f t="shared" si="126"/>
        <v>0</v>
      </c>
      <c r="J155" s="40"/>
      <c r="K155" s="41"/>
      <c r="L155" s="69"/>
      <c r="M155" s="53" t="str">
        <f t="shared" si="136"/>
        <v/>
      </c>
      <c r="N155" s="43"/>
      <c r="O155" s="69"/>
      <c r="P155" s="53" t="str">
        <f t="shared" si="137"/>
        <v/>
      </c>
      <c r="Q155" s="43"/>
      <c r="R155" s="69"/>
      <c r="S155" s="53" t="str">
        <f t="shared" si="138"/>
        <v/>
      </c>
      <c r="T155" s="80">
        <f t="shared" si="127"/>
        <v>0</v>
      </c>
      <c r="U155" s="41"/>
      <c r="V155" s="69"/>
      <c r="W155" s="53" t="str">
        <f t="shared" si="139"/>
        <v/>
      </c>
      <c r="X155" s="43"/>
      <c r="Y155" s="69"/>
      <c r="Z155" s="53" t="str">
        <f t="shared" si="140"/>
        <v/>
      </c>
      <c r="AA155" s="43"/>
      <c r="AB155" s="81"/>
      <c r="AC155" s="53" t="str">
        <f t="shared" si="141"/>
        <v/>
      </c>
      <c r="AD155" s="53">
        <f t="shared" si="142"/>
        <v>0</v>
      </c>
      <c r="AE155" s="49">
        <f t="shared" si="129"/>
        <v>0</v>
      </c>
      <c r="AF155" s="50"/>
      <c r="AG155" s="51"/>
      <c r="AH155" s="53">
        <f t="shared" si="143"/>
        <v>0</v>
      </c>
      <c r="AI155" s="52">
        <f t="shared" si="131"/>
        <v>0</v>
      </c>
      <c r="AJ155" s="50"/>
      <c r="AK155" s="51"/>
      <c r="AL155" s="53">
        <f t="shared" si="132"/>
        <v>0</v>
      </c>
      <c r="AM155" s="52">
        <f t="shared" si="133"/>
        <v>0</v>
      </c>
      <c r="AN155" s="277"/>
      <c r="AO155" s="276"/>
      <c r="AP155" s="53">
        <f t="shared" si="134"/>
        <v>0</v>
      </c>
      <c r="AQ155" s="55" t="str">
        <f t="shared" si="135"/>
        <v>0</v>
      </c>
    </row>
    <row r="156" spans="1:43" hidden="1" outlineLevel="1" x14ac:dyDescent="0.2">
      <c r="A156" s="82"/>
      <c r="B156" s="56"/>
      <c r="C156" s="56"/>
      <c r="D156" s="84" t="str">
        <f t="shared" si="125"/>
        <v/>
      </c>
      <c r="E156" s="57"/>
      <c r="F156" s="58"/>
      <c r="G156" s="38"/>
      <c r="H156" s="38"/>
      <c r="I156" s="39">
        <f t="shared" si="126"/>
        <v>0</v>
      </c>
      <c r="J156" s="40"/>
      <c r="K156" s="41"/>
      <c r="L156" s="69"/>
      <c r="M156" s="53" t="str">
        <f t="shared" si="136"/>
        <v/>
      </c>
      <c r="N156" s="43"/>
      <c r="O156" s="69"/>
      <c r="P156" s="53" t="str">
        <f t="shared" si="137"/>
        <v/>
      </c>
      <c r="Q156" s="43"/>
      <c r="R156" s="69"/>
      <c r="S156" s="53" t="str">
        <f t="shared" si="138"/>
        <v/>
      </c>
      <c r="T156" s="80">
        <f t="shared" si="127"/>
        <v>0</v>
      </c>
      <c r="U156" s="41"/>
      <c r="V156" s="69"/>
      <c r="W156" s="53" t="str">
        <f t="shared" si="139"/>
        <v/>
      </c>
      <c r="X156" s="43"/>
      <c r="Y156" s="69"/>
      <c r="Z156" s="53" t="str">
        <f t="shared" si="140"/>
        <v/>
      </c>
      <c r="AA156" s="43"/>
      <c r="AB156" s="81"/>
      <c r="AC156" s="53" t="str">
        <f t="shared" si="141"/>
        <v/>
      </c>
      <c r="AD156" s="53">
        <f t="shared" si="142"/>
        <v>0</v>
      </c>
      <c r="AE156" s="49">
        <f t="shared" si="129"/>
        <v>0</v>
      </c>
      <c r="AF156" s="50"/>
      <c r="AG156" s="51"/>
      <c r="AH156" s="53">
        <f t="shared" si="143"/>
        <v>0</v>
      </c>
      <c r="AI156" s="52">
        <f t="shared" si="131"/>
        <v>0</v>
      </c>
      <c r="AJ156" s="50"/>
      <c r="AK156" s="51"/>
      <c r="AL156" s="53">
        <f t="shared" si="132"/>
        <v>0</v>
      </c>
      <c r="AM156" s="52">
        <f t="shared" si="133"/>
        <v>0</v>
      </c>
      <c r="AN156" s="277"/>
      <c r="AO156" s="276"/>
      <c r="AP156" s="53">
        <f t="shared" si="134"/>
        <v>0</v>
      </c>
      <c r="AQ156" s="55" t="str">
        <f t="shared" si="135"/>
        <v>0</v>
      </c>
    </row>
    <row r="157" spans="1:43" hidden="1" outlineLevel="1" x14ac:dyDescent="0.2">
      <c r="A157" s="82"/>
      <c r="B157" s="56"/>
      <c r="C157" s="56"/>
      <c r="D157" s="84" t="str">
        <f t="shared" si="125"/>
        <v/>
      </c>
      <c r="E157" s="57"/>
      <c r="F157" s="58"/>
      <c r="G157" s="38"/>
      <c r="H157" s="38"/>
      <c r="I157" s="39">
        <f t="shared" si="126"/>
        <v>0</v>
      </c>
      <c r="J157" s="40"/>
      <c r="K157" s="41"/>
      <c r="L157" s="69"/>
      <c r="M157" s="53" t="str">
        <f t="shared" si="136"/>
        <v/>
      </c>
      <c r="N157" s="43"/>
      <c r="O157" s="69"/>
      <c r="P157" s="53" t="str">
        <f t="shared" si="137"/>
        <v/>
      </c>
      <c r="Q157" s="43"/>
      <c r="R157" s="69"/>
      <c r="S157" s="53" t="str">
        <f t="shared" si="138"/>
        <v/>
      </c>
      <c r="T157" s="80">
        <f t="shared" si="127"/>
        <v>0</v>
      </c>
      <c r="U157" s="41"/>
      <c r="V157" s="69"/>
      <c r="W157" s="53" t="str">
        <f t="shared" si="139"/>
        <v/>
      </c>
      <c r="X157" s="43"/>
      <c r="Y157" s="69"/>
      <c r="Z157" s="53" t="str">
        <f t="shared" si="140"/>
        <v/>
      </c>
      <c r="AA157" s="43"/>
      <c r="AB157" s="81"/>
      <c r="AC157" s="53" t="str">
        <f t="shared" si="141"/>
        <v/>
      </c>
      <c r="AD157" s="53">
        <f t="shared" si="142"/>
        <v>0</v>
      </c>
      <c r="AE157" s="49">
        <f t="shared" si="129"/>
        <v>0</v>
      </c>
      <c r="AF157" s="50"/>
      <c r="AG157" s="51"/>
      <c r="AH157" s="53">
        <f t="shared" si="143"/>
        <v>0</v>
      </c>
      <c r="AI157" s="52">
        <f t="shared" si="131"/>
        <v>0</v>
      </c>
      <c r="AJ157" s="50"/>
      <c r="AK157" s="51"/>
      <c r="AL157" s="53">
        <f t="shared" si="132"/>
        <v>0</v>
      </c>
      <c r="AM157" s="52">
        <f t="shared" si="133"/>
        <v>0</v>
      </c>
      <c r="AN157" s="277"/>
      <c r="AO157" s="276"/>
      <c r="AP157" s="53">
        <f t="shared" si="134"/>
        <v>0</v>
      </c>
      <c r="AQ157" s="55" t="str">
        <f t="shared" si="135"/>
        <v>0</v>
      </c>
    </row>
    <row r="158" spans="1:43" hidden="1" outlineLevel="1" x14ac:dyDescent="0.2">
      <c r="A158" s="82"/>
      <c r="B158" s="56"/>
      <c r="C158" s="56"/>
      <c r="D158" s="84" t="str">
        <f t="shared" si="125"/>
        <v/>
      </c>
      <c r="E158" s="57"/>
      <c r="F158" s="58"/>
      <c r="G158" s="38"/>
      <c r="H158" s="38"/>
      <c r="I158" s="39">
        <f t="shared" si="126"/>
        <v>0</v>
      </c>
      <c r="J158" s="40"/>
      <c r="K158" s="41"/>
      <c r="L158" s="69"/>
      <c r="M158" s="53" t="str">
        <f t="shared" si="136"/>
        <v/>
      </c>
      <c r="N158" s="43"/>
      <c r="O158" s="69"/>
      <c r="P158" s="53" t="str">
        <f t="shared" si="137"/>
        <v/>
      </c>
      <c r="Q158" s="43"/>
      <c r="R158" s="69"/>
      <c r="S158" s="53" t="str">
        <f t="shared" si="138"/>
        <v/>
      </c>
      <c r="T158" s="80">
        <f t="shared" si="127"/>
        <v>0</v>
      </c>
      <c r="U158" s="41"/>
      <c r="V158" s="69"/>
      <c r="W158" s="53" t="str">
        <f t="shared" si="139"/>
        <v/>
      </c>
      <c r="X158" s="43"/>
      <c r="Y158" s="69"/>
      <c r="Z158" s="53" t="str">
        <f t="shared" si="140"/>
        <v/>
      </c>
      <c r="AA158" s="43"/>
      <c r="AB158" s="81"/>
      <c r="AC158" s="53" t="str">
        <f t="shared" si="141"/>
        <v/>
      </c>
      <c r="AD158" s="53">
        <f t="shared" si="142"/>
        <v>0</v>
      </c>
      <c r="AE158" s="49">
        <f t="shared" si="129"/>
        <v>0</v>
      </c>
      <c r="AF158" s="50"/>
      <c r="AG158" s="51"/>
      <c r="AH158" s="53">
        <f t="shared" si="143"/>
        <v>0</v>
      </c>
      <c r="AI158" s="52">
        <f t="shared" si="131"/>
        <v>0</v>
      </c>
      <c r="AJ158" s="50"/>
      <c r="AK158" s="51"/>
      <c r="AL158" s="53">
        <f t="shared" si="132"/>
        <v>0</v>
      </c>
      <c r="AM158" s="52">
        <f t="shared" si="133"/>
        <v>0</v>
      </c>
      <c r="AN158" s="277"/>
      <c r="AO158" s="276"/>
      <c r="AP158" s="53">
        <f t="shared" si="134"/>
        <v>0</v>
      </c>
      <c r="AQ158" s="55" t="str">
        <f t="shared" si="135"/>
        <v>0</v>
      </c>
    </row>
    <row r="159" spans="1:43" hidden="1" outlineLevel="1" x14ac:dyDescent="0.2">
      <c r="A159" s="82"/>
      <c r="B159" s="56"/>
      <c r="C159" s="56"/>
      <c r="D159" s="84" t="str">
        <f t="shared" si="125"/>
        <v/>
      </c>
      <c r="E159" s="57"/>
      <c r="F159" s="58"/>
      <c r="G159" s="38"/>
      <c r="H159" s="38"/>
      <c r="I159" s="39">
        <f t="shared" si="126"/>
        <v>0</v>
      </c>
      <c r="J159" s="40"/>
      <c r="K159" s="41"/>
      <c r="L159" s="69"/>
      <c r="M159" s="53" t="str">
        <f t="shared" si="136"/>
        <v/>
      </c>
      <c r="N159" s="43"/>
      <c r="O159" s="69"/>
      <c r="P159" s="53" t="str">
        <f t="shared" si="137"/>
        <v/>
      </c>
      <c r="Q159" s="43"/>
      <c r="R159" s="69"/>
      <c r="S159" s="53" t="str">
        <f t="shared" si="138"/>
        <v/>
      </c>
      <c r="T159" s="80">
        <f t="shared" si="127"/>
        <v>0</v>
      </c>
      <c r="U159" s="41"/>
      <c r="V159" s="69"/>
      <c r="W159" s="53" t="str">
        <f t="shared" si="139"/>
        <v/>
      </c>
      <c r="X159" s="43"/>
      <c r="Y159" s="69"/>
      <c r="Z159" s="53" t="str">
        <f t="shared" si="140"/>
        <v/>
      </c>
      <c r="AA159" s="43"/>
      <c r="AB159" s="81"/>
      <c r="AC159" s="53" t="str">
        <f t="shared" si="141"/>
        <v/>
      </c>
      <c r="AD159" s="53">
        <f t="shared" si="142"/>
        <v>0</v>
      </c>
      <c r="AE159" s="49">
        <f t="shared" si="129"/>
        <v>0</v>
      </c>
      <c r="AF159" s="50"/>
      <c r="AG159" s="51"/>
      <c r="AH159" s="53">
        <f t="shared" si="143"/>
        <v>0</v>
      </c>
      <c r="AI159" s="52">
        <f t="shared" si="131"/>
        <v>0</v>
      </c>
      <c r="AJ159" s="50"/>
      <c r="AK159" s="51"/>
      <c r="AL159" s="53">
        <f t="shared" si="132"/>
        <v>0</v>
      </c>
      <c r="AM159" s="52">
        <f t="shared" si="133"/>
        <v>0</v>
      </c>
      <c r="AN159" s="277"/>
      <c r="AO159" s="276"/>
      <c r="AP159" s="53">
        <f t="shared" si="134"/>
        <v>0</v>
      </c>
      <c r="AQ159" s="55" t="str">
        <f t="shared" si="135"/>
        <v>0</v>
      </c>
    </row>
    <row r="160" spans="1:43" hidden="1" outlineLevel="1" x14ac:dyDescent="0.2">
      <c r="A160" s="82"/>
      <c r="B160" s="56"/>
      <c r="C160" s="56"/>
      <c r="D160" s="84" t="str">
        <f t="shared" si="125"/>
        <v/>
      </c>
      <c r="E160" s="57"/>
      <c r="F160" s="58"/>
      <c r="G160" s="38"/>
      <c r="H160" s="38"/>
      <c r="I160" s="39">
        <f t="shared" si="126"/>
        <v>0</v>
      </c>
      <c r="J160" s="40"/>
      <c r="K160" s="41"/>
      <c r="L160" s="69"/>
      <c r="M160" s="53" t="str">
        <f t="shared" si="136"/>
        <v/>
      </c>
      <c r="N160" s="43"/>
      <c r="O160" s="69"/>
      <c r="P160" s="53" t="str">
        <f t="shared" si="137"/>
        <v/>
      </c>
      <c r="Q160" s="43"/>
      <c r="R160" s="69"/>
      <c r="S160" s="53" t="str">
        <f t="shared" si="138"/>
        <v/>
      </c>
      <c r="T160" s="80">
        <f t="shared" si="127"/>
        <v>0</v>
      </c>
      <c r="U160" s="41"/>
      <c r="V160" s="69"/>
      <c r="W160" s="53" t="str">
        <f t="shared" si="139"/>
        <v/>
      </c>
      <c r="X160" s="43"/>
      <c r="Y160" s="69"/>
      <c r="Z160" s="53" t="str">
        <f t="shared" si="140"/>
        <v/>
      </c>
      <c r="AA160" s="43"/>
      <c r="AB160" s="81"/>
      <c r="AC160" s="53" t="str">
        <f t="shared" si="141"/>
        <v/>
      </c>
      <c r="AD160" s="53">
        <f t="shared" si="142"/>
        <v>0</v>
      </c>
      <c r="AE160" s="49">
        <f t="shared" si="129"/>
        <v>0</v>
      </c>
      <c r="AF160" s="50"/>
      <c r="AG160" s="51"/>
      <c r="AH160" s="53">
        <f t="shared" si="143"/>
        <v>0</v>
      </c>
      <c r="AI160" s="52">
        <f t="shared" si="131"/>
        <v>0</v>
      </c>
      <c r="AJ160" s="50"/>
      <c r="AK160" s="51"/>
      <c r="AL160" s="53">
        <f t="shared" si="132"/>
        <v>0</v>
      </c>
      <c r="AM160" s="52">
        <f t="shared" si="133"/>
        <v>0</v>
      </c>
      <c r="AN160" s="277"/>
      <c r="AO160" s="276"/>
      <c r="AP160" s="53">
        <f t="shared" si="134"/>
        <v>0</v>
      </c>
      <c r="AQ160" s="55" t="str">
        <f t="shared" si="135"/>
        <v>0</v>
      </c>
    </row>
    <row r="161" spans="1:43" hidden="1" outlineLevel="1" x14ac:dyDescent="0.2">
      <c r="A161" s="82"/>
      <c r="B161" s="56"/>
      <c r="C161" s="56"/>
      <c r="D161" s="84" t="str">
        <f t="shared" si="125"/>
        <v/>
      </c>
      <c r="E161" s="57"/>
      <c r="F161" s="58"/>
      <c r="G161" s="38"/>
      <c r="H161" s="38"/>
      <c r="I161" s="39">
        <f t="shared" si="126"/>
        <v>0</v>
      </c>
      <c r="J161" s="40"/>
      <c r="K161" s="41"/>
      <c r="L161" s="69"/>
      <c r="M161" s="53" t="str">
        <f t="shared" si="136"/>
        <v/>
      </c>
      <c r="N161" s="43"/>
      <c r="O161" s="69"/>
      <c r="P161" s="53" t="str">
        <f t="shared" si="137"/>
        <v/>
      </c>
      <c r="Q161" s="43"/>
      <c r="R161" s="69"/>
      <c r="S161" s="53" t="str">
        <f t="shared" si="138"/>
        <v/>
      </c>
      <c r="T161" s="80">
        <f t="shared" si="127"/>
        <v>0</v>
      </c>
      <c r="U161" s="41"/>
      <c r="V161" s="69"/>
      <c r="W161" s="53" t="str">
        <f t="shared" si="139"/>
        <v/>
      </c>
      <c r="X161" s="43"/>
      <c r="Y161" s="69"/>
      <c r="Z161" s="53" t="str">
        <f t="shared" si="140"/>
        <v/>
      </c>
      <c r="AA161" s="43"/>
      <c r="AB161" s="81"/>
      <c r="AC161" s="53" t="str">
        <f t="shared" si="141"/>
        <v/>
      </c>
      <c r="AD161" s="53">
        <f t="shared" si="142"/>
        <v>0</v>
      </c>
      <c r="AE161" s="49">
        <f t="shared" si="129"/>
        <v>0</v>
      </c>
      <c r="AF161" s="50"/>
      <c r="AG161" s="51"/>
      <c r="AH161" s="53">
        <f t="shared" si="143"/>
        <v>0</v>
      </c>
      <c r="AI161" s="52">
        <f t="shared" si="131"/>
        <v>0</v>
      </c>
      <c r="AJ161" s="50"/>
      <c r="AK161" s="51"/>
      <c r="AL161" s="53">
        <f t="shared" si="132"/>
        <v>0</v>
      </c>
      <c r="AM161" s="52">
        <f t="shared" si="133"/>
        <v>0</v>
      </c>
      <c r="AN161" s="277"/>
      <c r="AO161" s="276"/>
      <c r="AP161" s="53">
        <f t="shared" si="134"/>
        <v>0</v>
      </c>
      <c r="AQ161" s="55" t="str">
        <f t="shared" si="135"/>
        <v>0</v>
      </c>
    </row>
    <row r="162" spans="1:43" hidden="1" outlineLevel="1" x14ac:dyDescent="0.2">
      <c r="A162" s="82"/>
      <c r="B162" s="56"/>
      <c r="C162" s="56"/>
      <c r="D162" s="84" t="str">
        <f t="shared" si="125"/>
        <v/>
      </c>
      <c r="E162" s="57"/>
      <c r="F162" s="58"/>
      <c r="G162" s="38"/>
      <c r="H162" s="38"/>
      <c r="I162" s="39">
        <f t="shared" si="126"/>
        <v>0</v>
      </c>
      <c r="J162" s="40"/>
      <c r="K162" s="41"/>
      <c r="L162" s="69"/>
      <c r="M162" s="53" t="str">
        <f t="shared" si="136"/>
        <v/>
      </c>
      <c r="N162" s="43"/>
      <c r="O162" s="69"/>
      <c r="P162" s="53" t="str">
        <f t="shared" si="137"/>
        <v/>
      </c>
      <c r="Q162" s="43"/>
      <c r="R162" s="69"/>
      <c r="S162" s="53" t="str">
        <f t="shared" si="138"/>
        <v/>
      </c>
      <c r="T162" s="80">
        <f t="shared" si="127"/>
        <v>0</v>
      </c>
      <c r="U162" s="41"/>
      <c r="V162" s="69"/>
      <c r="W162" s="53" t="str">
        <f t="shared" si="139"/>
        <v/>
      </c>
      <c r="X162" s="43"/>
      <c r="Y162" s="69"/>
      <c r="Z162" s="53" t="str">
        <f t="shared" si="140"/>
        <v/>
      </c>
      <c r="AA162" s="43"/>
      <c r="AB162" s="81"/>
      <c r="AC162" s="53" t="str">
        <f t="shared" si="141"/>
        <v/>
      </c>
      <c r="AD162" s="53">
        <f t="shared" si="142"/>
        <v>0</v>
      </c>
      <c r="AE162" s="49">
        <f t="shared" si="129"/>
        <v>0</v>
      </c>
      <c r="AF162" s="50"/>
      <c r="AG162" s="51"/>
      <c r="AH162" s="53">
        <f t="shared" si="143"/>
        <v>0</v>
      </c>
      <c r="AI162" s="52">
        <f t="shared" si="131"/>
        <v>0</v>
      </c>
      <c r="AJ162" s="50"/>
      <c r="AK162" s="51"/>
      <c r="AL162" s="53">
        <f t="shared" si="132"/>
        <v>0</v>
      </c>
      <c r="AM162" s="52">
        <f t="shared" si="133"/>
        <v>0</v>
      </c>
      <c r="AN162" s="277"/>
      <c r="AO162" s="276"/>
      <c r="AP162" s="53">
        <f t="shared" si="134"/>
        <v>0</v>
      </c>
      <c r="AQ162" s="55" t="str">
        <f t="shared" si="135"/>
        <v>0</v>
      </c>
    </row>
    <row r="163" spans="1:43" hidden="1" outlineLevel="1" x14ac:dyDescent="0.2">
      <c r="A163" s="82"/>
      <c r="B163" s="56"/>
      <c r="C163" s="56"/>
      <c r="D163" s="84" t="str">
        <f t="shared" si="125"/>
        <v/>
      </c>
      <c r="E163" s="57"/>
      <c r="F163" s="58"/>
      <c r="G163" s="38"/>
      <c r="H163" s="38"/>
      <c r="I163" s="39">
        <f t="shared" si="126"/>
        <v>0</v>
      </c>
      <c r="J163" s="40"/>
      <c r="K163" s="41"/>
      <c r="L163" s="69"/>
      <c r="M163" s="53" t="str">
        <f t="shared" si="136"/>
        <v/>
      </c>
      <c r="N163" s="43"/>
      <c r="O163" s="69"/>
      <c r="P163" s="53" t="str">
        <f t="shared" si="137"/>
        <v/>
      </c>
      <c r="Q163" s="43"/>
      <c r="R163" s="69"/>
      <c r="S163" s="53" t="str">
        <f t="shared" si="138"/>
        <v/>
      </c>
      <c r="T163" s="80">
        <f t="shared" si="127"/>
        <v>0</v>
      </c>
      <c r="U163" s="41"/>
      <c r="V163" s="69"/>
      <c r="W163" s="53" t="str">
        <f t="shared" si="139"/>
        <v/>
      </c>
      <c r="X163" s="43"/>
      <c r="Y163" s="69"/>
      <c r="Z163" s="53" t="str">
        <f t="shared" si="140"/>
        <v/>
      </c>
      <c r="AA163" s="43"/>
      <c r="AB163" s="81"/>
      <c r="AC163" s="53" t="str">
        <f t="shared" si="141"/>
        <v/>
      </c>
      <c r="AD163" s="53">
        <f t="shared" si="142"/>
        <v>0</v>
      </c>
      <c r="AE163" s="49">
        <f t="shared" si="129"/>
        <v>0</v>
      </c>
      <c r="AF163" s="50"/>
      <c r="AG163" s="51"/>
      <c r="AH163" s="53">
        <f t="shared" si="143"/>
        <v>0</v>
      </c>
      <c r="AI163" s="52">
        <f t="shared" si="131"/>
        <v>0</v>
      </c>
      <c r="AJ163" s="50"/>
      <c r="AK163" s="51"/>
      <c r="AL163" s="53">
        <f t="shared" si="132"/>
        <v>0</v>
      </c>
      <c r="AM163" s="52">
        <f t="shared" si="133"/>
        <v>0</v>
      </c>
      <c r="AN163" s="277"/>
      <c r="AO163" s="276"/>
      <c r="AP163" s="53">
        <f t="shared" si="134"/>
        <v>0</v>
      </c>
      <c r="AQ163" s="55" t="str">
        <f t="shared" si="135"/>
        <v>0</v>
      </c>
    </row>
    <row r="164" spans="1:43" hidden="1" outlineLevel="1" x14ac:dyDescent="0.2">
      <c r="A164" s="82"/>
      <c r="B164" s="56"/>
      <c r="C164" s="56"/>
      <c r="D164" s="84" t="str">
        <f t="shared" si="125"/>
        <v/>
      </c>
      <c r="E164" s="57"/>
      <c r="F164" s="58"/>
      <c r="G164" s="38"/>
      <c r="H164" s="38"/>
      <c r="I164" s="39">
        <f t="shared" si="126"/>
        <v>0</v>
      </c>
      <c r="J164" s="40"/>
      <c r="K164" s="41"/>
      <c r="L164" s="69"/>
      <c r="M164" s="53" t="str">
        <f t="shared" si="136"/>
        <v/>
      </c>
      <c r="N164" s="43"/>
      <c r="O164" s="69"/>
      <c r="P164" s="53" t="str">
        <f t="shared" si="137"/>
        <v/>
      </c>
      <c r="Q164" s="43"/>
      <c r="R164" s="69"/>
      <c r="S164" s="53" t="str">
        <f t="shared" si="138"/>
        <v/>
      </c>
      <c r="T164" s="80">
        <f t="shared" si="127"/>
        <v>0</v>
      </c>
      <c r="U164" s="41"/>
      <c r="V164" s="69"/>
      <c r="W164" s="53" t="str">
        <f t="shared" si="139"/>
        <v/>
      </c>
      <c r="X164" s="43"/>
      <c r="Y164" s="69"/>
      <c r="Z164" s="53" t="str">
        <f t="shared" si="140"/>
        <v/>
      </c>
      <c r="AA164" s="43"/>
      <c r="AB164" s="81"/>
      <c r="AC164" s="53" t="str">
        <f t="shared" si="141"/>
        <v/>
      </c>
      <c r="AD164" s="53">
        <f t="shared" si="142"/>
        <v>0</v>
      </c>
      <c r="AE164" s="49">
        <f t="shared" si="129"/>
        <v>0</v>
      </c>
      <c r="AF164" s="50"/>
      <c r="AG164" s="51"/>
      <c r="AH164" s="53">
        <f t="shared" si="143"/>
        <v>0</v>
      </c>
      <c r="AI164" s="52">
        <f t="shared" si="131"/>
        <v>0</v>
      </c>
      <c r="AJ164" s="50"/>
      <c r="AK164" s="51"/>
      <c r="AL164" s="53">
        <f t="shared" si="132"/>
        <v>0</v>
      </c>
      <c r="AM164" s="52">
        <f t="shared" si="133"/>
        <v>0</v>
      </c>
      <c r="AN164" s="277"/>
      <c r="AO164" s="276"/>
      <c r="AP164" s="53">
        <f t="shared" si="134"/>
        <v>0</v>
      </c>
      <c r="AQ164" s="55" t="str">
        <f t="shared" si="135"/>
        <v>0</v>
      </c>
    </row>
    <row r="165" spans="1:43" hidden="1" outlineLevel="1" x14ac:dyDescent="0.2">
      <c r="A165" s="82"/>
      <c r="B165" s="56"/>
      <c r="C165" s="56"/>
      <c r="D165" s="84" t="str">
        <f t="shared" si="125"/>
        <v/>
      </c>
      <c r="E165" s="57"/>
      <c r="F165" s="58"/>
      <c r="G165" s="38"/>
      <c r="H165" s="38"/>
      <c r="I165" s="39">
        <f t="shared" si="126"/>
        <v>0</v>
      </c>
      <c r="J165" s="40"/>
      <c r="K165" s="41"/>
      <c r="L165" s="69"/>
      <c r="M165" s="53" t="str">
        <f t="shared" si="136"/>
        <v/>
      </c>
      <c r="N165" s="43"/>
      <c r="O165" s="69"/>
      <c r="P165" s="53" t="str">
        <f t="shared" si="137"/>
        <v/>
      </c>
      <c r="Q165" s="43"/>
      <c r="R165" s="69"/>
      <c r="S165" s="53" t="str">
        <f t="shared" si="138"/>
        <v/>
      </c>
      <c r="T165" s="80">
        <f t="shared" si="127"/>
        <v>0</v>
      </c>
      <c r="U165" s="41"/>
      <c r="V165" s="69"/>
      <c r="W165" s="53" t="str">
        <f t="shared" si="139"/>
        <v/>
      </c>
      <c r="X165" s="43"/>
      <c r="Y165" s="69"/>
      <c r="Z165" s="53" t="str">
        <f t="shared" si="140"/>
        <v/>
      </c>
      <c r="AA165" s="43"/>
      <c r="AB165" s="81"/>
      <c r="AC165" s="53" t="str">
        <f t="shared" si="141"/>
        <v/>
      </c>
      <c r="AD165" s="53">
        <f t="shared" si="142"/>
        <v>0</v>
      </c>
      <c r="AE165" s="49">
        <f t="shared" si="129"/>
        <v>0</v>
      </c>
      <c r="AF165" s="50"/>
      <c r="AG165" s="51"/>
      <c r="AH165" s="53">
        <f t="shared" si="143"/>
        <v>0</v>
      </c>
      <c r="AI165" s="52">
        <f t="shared" si="131"/>
        <v>0</v>
      </c>
      <c r="AJ165" s="50"/>
      <c r="AK165" s="51"/>
      <c r="AL165" s="53">
        <f t="shared" si="132"/>
        <v>0</v>
      </c>
      <c r="AM165" s="52">
        <f t="shared" si="133"/>
        <v>0</v>
      </c>
      <c r="AN165" s="277"/>
      <c r="AO165" s="276"/>
      <c r="AP165" s="53">
        <f t="shared" si="134"/>
        <v>0</v>
      </c>
      <c r="AQ165" s="55" t="str">
        <f t="shared" si="135"/>
        <v>0</v>
      </c>
    </row>
    <row r="166" spans="1:43" hidden="1" outlineLevel="1" x14ac:dyDescent="0.2">
      <c r="A166" s="82"/>
      <c r="B166" s="56"/>
      <c r="C166" s="56"/>
      <c r="D166" s="84" t="str">
        <f t="shared" si="125"/>
        <v/>
      </c>
      <c r="E166" s="57"/>
      <c r="F166" s="58"/>
      <c r="G166" s="38"/>
      <c r="H166" s="38"/>
      <c r="I166" s="39">
        <f t="shared" si="126"/>
        <v>0</v>
      </c>
      <c r="J166" s="40"/>
      <c r="K166" s="41"/>
      <c r="L166" s="69"/>
      <c r="M166" s="53" t="str">
        <f t="shared" si="136"/>
        <v/>
      </c>
      <c r="N166" s="43"/>
      <c r="O166" s="69"/>
      <c r="P166" s="53" t="str">
        <f t="shared" si="137"/>
        <v/>
      </c>
      <c r="Q166" s="43"/>
      <c r="R166" s="69"/>
      <c r="S166" s="53" t="str">
        <f t="shared" si="138"/>
        <v/>
      </c>
      <c r="T166" s="80">
        <f t="shared" si="127"/>
        <v>0</v>
      </c>
      <c r="U166" s="41"/>
      <c r="V166" s="69"/>
      <c r="W166" s="53" t="str">
        <f t="shared" si="139"/>
        <v/>
      </c>
      <c r="X166" s="43"/>
      <c r="Y166" s="69"/>
      <c r="Z166" s="53" t="str">
        <f t="shared" si="140"/>
        <v/>
      </c>
      <c r="AA166" s="43"/>
      <c r="AB166" s="81"/>
      <c r="AC166" s="53" t="str">
        <f t="shared" si="141"/>
        <v/>
      </c>
      <c r="AD166" s="53">
        <f t="shared" si="142"/>
        <v>0</v>
      </c>
      <c r="AE166" s="49">
        <f t="shared" si="129"/>
        <v>0</v>
      </c>
      <c r="AF166" s="50"/>
      <c r="AG166" s="51"/>
      <c r="AH166" s="53">
        <f t="shared" si="143"/>
        <v>0</v>
      </c>
      <c r="AI166" s="52">
        <f t="shared" si="131"/>
        <v>0</v>
      </c>
      <c r="AJ166" s="50"/>
      <c r="AK166" s="51"/>
      <c r="AL166" s="53">
        <f t="shared" si="132"/>
        <v>0</v>
      </c>
      <c r="AM166" s="52">
        <f t="shared" si="133"/>
        <v>0</v>
      </c>
      <c r="AN166" s="277"/>
      <c r="AO166" s="276"/>
      <c r="AP166" s="53">
        <f t="shared" si="134"/>
        <v>0</v>
      </c>
      <c r="AQ166" s="55" t="str">
        <f t="shared" si="135"/>
        <v>0</v>
      </c>
    </row>
    <row r="167" spans="1:43" hidden="1" outlineLevel="1" x14ac:dyDescent="0.2">
      <c r="A167" s="82"/>
      <c r="B167" s="56"/>
      <c r="C167" s="56"/>
      <c r="D167" s="84" t="str">
        <f t="shared" si="125"/>
        <v/>
      </c>
      <c r="E167" s="57"/>
      <c r="F167" s="58"/>
      <c r="G167" s="38"/>
      <c r="H167" s="38"/>
      <c r="I167" s="39">
        <f t="shared" si="126"/>
        <v>0</v>
      </c>
      <c r="J167" s="40"/>
      <c r="K167" s="41"/>
      <c r="L167" s="69"/>
      <c r="M167" s="53" t="str">
        <f t="shared" si="136"/>
        <v/>
      </c>
      <c r="N167" s="43"/>
      <c r="O167" s="69"/>
      <c r="P167" s="53" t="str">
        <f t="shared" si="137"/>
        <v/>
      </c>
      <c r="Q167" s="43"/>
      <c r="R167" s="69"/>
      <c r="S167" s="53" t="str">
        <f t="shared" si="138"/>
        <v/>
      </c>
      <c r="T167" s="80">
        <f t="shared" si="127"/>
        <v>0</v>
      </c>
      <c r="U167" s="41"/>
      <c r="V167" s="69"/>
      <c r="W167" s="53" t="str">
        <f t="shared" si="139"/>
        <v/>
      </c>
      <c r="X167" s="43"/>
      <c r="Y167" s="69"/>
      <c r="Z167" s="53" t="str">
        <f t="shared" si="140"/>
        <v/>
      </c>
      <c r="AA167" s="43"/>
      <c r="AB167" s="81"/>
      <c r="AC167" s="53" t="str">
        <f t="shared" si="141"/>
        <v/>
      </c>
      <c r="AD167" s="53">
        <f t="shared" si="142"/>
        <v>0</v>
      </c>
      <c r="AE167" s="49">
        <f t="shared" si="129"/>
        <v>0</v>
      </c>
      <c r="AF167" s="50"/>
      <c r="AG167" s="51"/>
      <c r="AH167" s="53">
        <f t="shared" si="143"/>
        <v>0</v>
      </c>
      <c r="AI167" s="52">
        <f t="shared" si="131"/>
        <v>0</v>
      </c>
      <c r="AJ167" s="50"/>
      <c r="AK167" s="51"/>
      <c r="AL167" s="53">
        <f t="shared" si="132"/>
        <v>0</v>
      </c>
      <c r="AM167" s="52">
        <f t="shared" si="133"/>
        <v>0</v>
      </c>
      <c r="AN167" s="277"/>
      <c r="AO167" s="276"/>
      <c r="AP167" s="53">
        <f t="shared" si="134"/>
        <v>0</v>
      </c>
      <c r="AQ167" s="55" t="str">
        <f t="shared" si="135"/>
        <v>0</v>
      </c>
    </row>
    <row r="168" spans="1:43" hidden="1" outlineLevel="1" x14ac:dyDescent="0.2">
      <c r="A168" s="82"/>
      <c r="B168" s="56"/>
      <c r="C168" s="56"/>
      <c r="D168" s="84" t="str">
        <f t="shared" si="125"/>
        <v/>
      </c>
      <c r="E168" s="57"/>
      <c r="F168" s="58"/>
      <c r="G168" s="38"/>
      <c r="H168" s="38"/>
      <c r="I168" s="39">
        <f t="shared" si="126"/>
        <v>0</v>
      </c>
      <c r="J168" s="40"/>
      <c r="K168" s="41"/>
      <c r="L168" s="69"/>
      <c r="M168" s="53" t="str">
        <f t="shared" si="136"/>
        <v/>
      </c>
      <c r="N168" s="43"/>
      <c r="O168" s="69"/>
      <c r="P168" s="53" t="str">
        <f t="shared" si="137"/>
        <v/>
      </c>
      <c r="Q168" s="43"/>
      <c r="R168" s="69"/>
      <c r="S168" s="53" t="str">
        <f t="shared" si="138"/>
        <v/>
      </c>
      <c r="T168" s="80">
        <f t="shared" si="127"/>
        <v>0</v>
      </c>
      <c r="U168" s="41"/>
      <c r="V168" s="69"/>
      <c r="W168" s="53" t="str">
        <f t="shared" si="139"/>
        <v/>
      </c>
      <c r="X168" s="43"/>
      <c r="Y168" s="69"/>
      <c r="Z168" s="53" t="str">
        <f t="shared" si="140"/>
        <v/>
      </c>
      <c r="AA168" s="43"/>
      <c r="AB168" s="81"/>
      <c r="AC168" s="53" t="str">
        <f t="shared" si="141"/>
        <v/>
      </c>
      <c r="AD168" s="53">
        <f t="shared" si="142"/>
        <v>0</v>
      </c>
      <c r="AE168" s="49">
        <f t="shared" si="129"/>
        <v>0</v>
      </c>
      <c r="AF168" s="50"/>
      <c r="AG168" s="51"/>
      <c r="AH168" s="53">
        <f t="shared" si="143"/>
        <v>0</v>
      </c>
      <c r="AI168" s="52">
        <f t="shared" si="131"/>
        <v>0</v>
      </c>
      <c r="AJ168" s="50"/>
      <c r="AK168" s="51"/>
      <c r="AL168" s="53">
        <f t="shared" si="132"/>
        <v>0</v>
      </c>
      <c r="AM168" s="52">
        <f t="shared" si="133"/>
        <v>0</v>
      </c>
      <c r="AN168" s="277"/>
      <c r="AO168" s="276"/>
      <c r="AP168" s="53">
        <f t="shared" si="134"/>
        <v>0</v>
      </c>
      <c r="AQ168" s="55" t="str">
        <f t="shared" si="135"/>
        <v>0</v>
      </c>
    </row>
    <row r="169" spans="1:43" hidden="1" outlineLevel="1" x14ac:dyDescent="0.2">
      <c r="A169" s="82"/>
      <c r="B169" s="56"/>
      <c r="C169" s="56"/>
      <c r="D169" s="84" t="str">
        <f t="shared" si="125"/>
        <v/>
      </c>
      <c r="E169" s="57"/>
      <c r="F169" s="58"/>
      <c r="G169" s="38"/>
      <c r="H169" s="38"/>
      <c r="I169" s="39">
        <f t="shared" si="126"/>
        <v>0</v>
      </c>
      <c r="J169" s="40"/>
      <c r="K169" s="41"/>
      <c r="L169" s="69"/>
      <c r="M169" s="53" t="str">
        <f t="shared" si="136"/>
        <v/>
      </c>
      <c r="N169" s="43"/>
      <c r="O169" s="69"/>
      <c r="P169" s="53" t="str">
        <f t="shared" si="137"/>
        <v/>
      </c>
      <c r="Q169" s="43"/>
      <c r="R169" s="69"/>
      <c r="S169" s="53" t="str">
        <f t="shared" si="138"/>
        <v/>
      </c>
      <c r="T169" s="80">
        <f t="shared" si="127"/>
        <v>0</v>
      </c>
      <c r="U169" s="41"/>
      <c r="V169" s="69"/>
      <c r="W169" s="53" t="str">
        <f t="shared" si="139"/>
        <v/>
      </c>
      <c r="X169" s="43"/>
      <c r="Y169" s="69"/>
      <c r="Z169" s="53" t="str">
        <f t="shared" si="140"/>
        <v/>
      </c>
      <c r="AA169" s="43"/>
      <c r="AB169" s="81"/>
      <c r="AC169" s="53" t="str">
        <f t="shared" si="141"/>
        <v/>
      </c>
      <c r="AD169" s="53">
        <f t="shared" si="142"/>
        <v>0</v>
      </c>
      <c r="AE169" s="49">
        <f t="shared" si="129"/>
        <v>0</v>
      </c>
      <c r="AF169" s="50"/>
      <c r="AG169" s="51"/>
      <c r="AH169" s="53">
        <f t="shared" si="143"/>
        <v>0</v>
      </c>
      <c r="AI169" s="52">
        <f t="shared" si="131"/>
        <v>0</v>
      </c>
      <c r="AJ169" s="50"/>
      <c r="AK169" s="51"/>
      <c r="AL169" s="53">
        <f t="shared" si="132"/>
        <v>0</v>
      </c>
      <c r="AM169" s="52">
        <f t="shared" si="133"/>
        <v>0</v>
      </c>
      <c r="AN169" s="277"/>
      <c r="AO169" s="276"/>
      <c r="AP169" s="53">
        <f t="shared" si="134"/>
        <v>0</v>
      </c>
      <c r="AQ169" s="55" t="str">
        <f t="shared" si="135"/>
        <v>0</v>
      </c>
    </row>
    <row r="170" spans="1:43" hidden="1" outlineLevel="1" x14ac:dyDescent="0.2">
      <c r="A170" s="82"/>
      <c r="B170" s="56"/>
      <c r="C170" s="56"/>
      <c r="D170" s="84" t="str">
        <f t="shared" si="125"/>
        <v/>
      </c>
      <c r="E170" s="56"/>
      <c r="F170" s="58"/>
      <c r="G170" s="38"/>
      <c r="H170" s="38"/>
      <c r="I170" s="39">
        <f t="shared" si="126"/>
        <v>0</v>
      </c>
      <c r="J170" s="40"/>
      <c r="K170" s="41"/>
      <c r="L170" s="69"/>
      <c r="M170" s="53" t="str">
        <f t="shared" si="136"/>
        <v/>
      </c>
      <c r="N170" s="43"/>
      <c r="O170" s="69"/>
      <c r="P170" s="53" t="str">
        <f t="shared" si="137"/>
        <v/>
      </c>
      <c r="Q170" s="43"/>
      <c r="R170" s="69"/>
      <c r="S170" s="53" t="str">
        <f t="shared" si="138"/>
        <v/>
      </c>
      <c r="T170" s="80">
        <f t="shared" si="127"/>
        <v>0</v>
      </c>
      <c r="U170" s="41"/>
      <c r="V170" s="69"/>
      <c r="W170" s="53" t="str">
        <f t="shared" si="139"/>
        <v/>
      </c>
      <c r="X170" s="43"/>
      <c r="Y170" s="69"/>
      <c r="Z170" s="53" t="str">
        <f t="shared" si="140"/>
        <v/>
      </c>
      <c r="AA170" s="43"/>
      <c r="AB170" s="81"/>
      <c r="AC170" s="53" t="str">
        <f t="shared" si="141"/>
        <v/>
      </c>
      <c r="AD170" s="53">
        <f t="shared" si="142"/>
        <v>0</v>
      </c>
      <c r="AE170" s="49">
        <f t="shared" si="129"/>
        <v>0</v>
      </c>
      <c r="AF170" s="50"/>
      <c r="AG170" s="51"/>
      <c r="AH170" s="53">
        <f t="shared" si="143"/>
        <v>0</v>
      </c>
      <c r="AI170" s="52">
        <f t="shared" si="131"/>
        <v>0</v>
      </c>
      <c r="AJ170" s="50"/>
      <c r="AK170" s="51"/>
      <c r="AL170" s="53">
        <f t="shared" si="132"/>
        <v>0</v>
      </c>
      <c r="AM170" s="52">
        <f t="shared" si="133"/>
        <v>0</v>
      </c>
      <c r="AN170" s="277"/>
      <c r="AO170" s="276"/>
      <c r="AP170" s="53">
        <f t="shared" si="134"/>
        <v>0</v>
      </c>
      <c r="AQ170" s="55" t="str">
        <f t="shared" si="135"/>
        <v>0</v>
      </c>
    </row>
    <row r="171" spans="1:43" ht="13.5" hidden="1" outlineLevel="1" thickBot="1" x14ac:dyDescent="0.25">
      <c r="A171" s="83"/>
      <c r="B171" s="59"/>
      <c r="C171" s="59"/>
      <c r="D171" s="85" t="str">
        <f t="shared" si="125"/>
        <v/>
      </c>
      <c r="E171" s="59"/>
      <c r="F171" s="72"/>
      <c r="G171" s="73"/>
      <c r="H171" s="73"/>
      <c r="I171" s="39">
        <f t="shared" si="126"/>
        <v>0</v>
      </c>
      <c r="J171" s="40"/>
      <c r="K171" s="41"/>
      <c r="L171" s="69"/>
      <c r="M171" s="53" t="str">
        <f t="shared" si="136"/>
        <v/>
      </c>
      <c r="N171" s="43"/>
      <c r="O171" s="69"/>
      <c r="P171" s="53" t="str">
        <f t="shared" si="137"/>
        <v/>
      </c>
      <c r="Q171" s="43"/>
      <c r="R171" s="69"/>
      <c r="S171" s="53" t="str">
        <f t="shared" si="138"/>
        <v/>
      </c>
      <c r="T171" s="80">
        <f t="shared" si="127"/>
        <v>0</v>
      </c>
      <c r="U171" s="41"/>
      <c r="V171" s="69"/>
      <c r="W171" s="53" t="str">
        <f t="shared" si="139"/>
        <v/>
      </c>
      <c r="X171" s="43"/>
      <c r="Y171" s="69"/>
      <c r="Z171" s="53" t="str">
        <f t="shared" si="140"/>
        <v/>
      </c>
      <c r="AA171" s="43"/>
      <c r="AB171" s="81"/>
      <c r="AC171" s="53" t="str">
        <f t="shared" si="141"/>
        <v/>
      </c>
      <c r="AD171" s="53">
        <f t="shared" si="142"/>
        <v>0</v>
      </c>
      <c r="AE171" s="49">
        <f t="shared" si="129"/>
        <v>0</v>
      </c>
      <c r="AF171" s="60"/>
      <c r="AG171" s="61"/>
      <c r="AH171" s="261">
        <f t="shared" si="143"/>
        <v>0</v>
      </c>
      <c r="AI171" s="52">
        <f t="shared" si="131"/>
        <v>0</v>
      </c>
      <c r="AJ171" s="60"/>
      <c r="AK171" s="61"/>
      <c r="AL171" s="261">
        <f t="shared" si="132"/>
        <v>0</v>
      </c>
      <c r="AM171" s="52">
        <f t="shared" si="133"/>
        <v>0</v>
      </c>
      <c r="AN171" s="278"/>
      <c r="AO171" s="279"/>
      <c r="AP171" s="261">
        <f t="shared" si="134"/>
        <v>0</v>
      </c>
      <c r="AQ171" s="55" t="str">
        <f t="shared" si="135"/>
        <v>0</v>
      </c>
    </row>
    <row r="172" spans="1:43" ht="16.5" customHeight="1" collapsed="1" x14ac:dyDescent="0.2">
      <c r="I172" s="8"/>
      <c r="J172" s="8"/>
    </row>
    <row r="173" spans="1:43" ht="6.75" customHeight="1" x14ac:dyDescent="0.2">
      <c r="I173" s="8"/>
      <c r="J173" s="8"/>
    </row>
    <row r="174" spans="1:43" hidden="1" outlineLevel="1" x14ac:dyDescent="0.2">
      <c r="A174" s="86" t="s">
        <v>43</v>
      </c>
      <c r="C174" s="87" t="s">
        <v>13</v>
      </c>
      <c r="Q174" s="87" t="s">
        <v>13</v>
      </c>
      <c r="AF174" s="266"/>
      <c r="AG174" s="266" t="s">
        <v>13</v>
      </c>
    </row>
    <row r="175" spans="1:43" hidden="1" outlineLevel="1" x14ac:dyDescent="0.2">
      <c r="A175" s="88" t="s">
        <v>44</v>
      </c>
      <c r="B175" s="89">
        <f>Mannschaftswertung!G8</f>
        <v>1851.4417321293745</v>
      </c>
      <c r="C175" s="288">
        <f>Presse!C88</f>
        <v>2</v>
      </c>
      <c r="E175" s="321" t="s">
        <v>45</v>
      </c>
      <c r="F175" s="321"/>
      <c r="G175" s="321"/>
      <c r="H175" s="321"/>
      <c r="I175" s="321"/>
      <c r="J175" s="321"/>
      <c r="K175" s="321"/>
      <c r="L175" s="323">
        <f>Mannschaftswertung!G14</f>
        <v>1542.3348717085721</v>
      </c>
      <c r="M175" s="323"/>
      <c r="N175" s="323"/>
      <c r="O175" s="323"/>
      <c r="Q175" s="288">
        <f>Presse!C89</f>
        <v>6</v>
      </c>
      <c r="R175" s="90"/>
      <c r="S175" s="91"/>
      <c r="T175" s="91"/>
      <c r="U175" s="321" t="s">
        <v>61</v>
      </c>
      <c r="V175" s="321"/>
      <c r="W175" s="321"/>
      <c r="X175" s="321"/>
      <c r="Y175" s="321"/>
      <c r="Z175" s="321"/>
      <c r="AA175" s="321"/>
      <c r="AB175" s="322" t="str">
        <f>Mannschaftswertung!G20</f>
        <v/>
      </c>
      <c r="AC175" s="322"/>
      <c r="AD175" s="322"/>
      <c r="AE175" s="322"/>
      <c r="AF175" s="322"/>
      <c r="AG175" s="288" t="e">
        <f>Presse!C106</f>
        <v>#VALUE!</v>
      </c>
    </row>
    <row r="176" spans="1:43" hidden="1" outlineLevel="1" x14ac:dyDescent="0.2">
      <c r="A176" s="92"/>
      <c r="C176" s="289"/>
      <c r="E176" s="320"/>
      <c r="F176" s="320"/>
      <c r="G176" s="320"/>
      <c r="H176" s="320"/>
      <c r="I176" s="320"/>
      <c r="J176" s="320"/>
      <c r="K176" s="320"/>
      <c r="L176" s="319"/>
      <c r="M176" s="319"/>
      <c r="N176" s="319"/>
      <c r="O176" s="319"/>
      <c r="Q176" s="289"/>
      <c r="R176" s="320"/>
      <c r="S176" s="320"/>
      <c r="T176" s="320"/>
      <c r="U176" s="320"/>
      <c r="V176" s="320"/>
      <c r="W176" s="320"/>
      <c r="X176" s="320"/>
      <c r="Y176" s="320"/>
      <c r="Z176" s="2"/>
      <c r="AA176" s="319"/>
      <c r="AB176" s="319"/>
      <c r="AC176" s="319"/>
      <c r="AD176" s="319"/>
      <c r="AE176" s="319"/>
      <c r="AF176" s="267"/>
      <c r="AG176" s="289"/>
    </row>
    <row r="177" spans="1:34" hidden="1" outlineLevel="1" x14ac:dyDescent="0.2">
      <c r="A177" s="88" t="s">
        <v>59</v>
      </c>
      <c r="B177" s="89" t="str">
        <f>Mannschaftswertung!G26</f>
        <v/>
      </c>
      <c r="C177" s="288" t="e">
        <f>Presse!C91</f>
        <v>#VALUE!</v>
      </c>
      <c r="E177" s="321" t="s">
        <v>62</v>
      </c>
      <c r="F177" s="321"/>
      <c r="G177" s="321"/>
      <c r="H177" s="321"/>
      <c r="I177" s="321"/>
      <c r="J177" s="321"/>
      <c r="K177" s="321"/>
      <c r="L177" s="322" t="str">
        <f>Mannschaftswertung!G32</f>
        <v/>
      </c>
      <c r="M177" s="322"/>
      <c r="N177" s="322"/>
      <c r="O177" s="322"/>
      <c r="Q177" s="288" t="e">
        <f>Presse!C92</f>
        <v>#VALUE!</v>
      </c>
      <c r="R177" s="90"/>
      <c r="S177" s="91"/>
      <c r="T177" s="91"/>
      <c r="U177" s="321" t="s">
        <v>64</v>
      </c>
      <c r="V177" s="321"/>
      <c r="W177" s="321"/>
      <c r="X177" s="321"/>
      <c r="Y177" s="321"/>
      <c r="Z177" s="321"/>
      <c r="AA177" s="321"/>
      <c r="AB177" s="322" t="str">
        <f>Mannschaftswertung!E8</f>
        <v/>
      </c>
      <c r="AC177" s="322"/>
      <c r="AD177" s="322"/>
      <c r="AE177" s="322"/>
      <c r="AF177" s="322"/>
      <c r="AG177" s="288" t="e">
        <f>Presse!C107</f>
        <v>#VALUE!</v>
      </c>
    </row>
    <row r="178" spans="1:34" hidden="1" outlineLevel="1" x14ac:dyDescent="0.2">
      <c r="C178" s="289"/>
      <c r="E178" s="320"/>
      <c r="F178" s="320"/>
      <c r="G178" s="320"/>
      <c r="H178" s="320"/>
      <c r="I178" s="320"/>
      <c r="J178" s="320"/>
      <c r="K178" s="320"/>
      <c r="L178" s="319"/>
      <c r="M178" s="319"/>
      <c r="N178" s="319"/>
      <c r="O178" s="319"/>
      <c r="Q178" s="289"/>
      <c r="R178" s="320"/>
      <c r="S178" s="320"/>
      <c r="T178" s="320"/>
      <c r="U178" s="320"/>
      <c r="V178" s="320"/>
      <c r="W178" s="320"/>
      <c r="X178" s="320"/>
      <c r="Y178" s="320"/>
      <c r="Z178" s="2"/>
      <c r="AA178" s="319"/>
      <c r="AB178" s="319"/>
      <c r="AC178" s="319"/>
      <c r="AD178" s="319"/>
      <c r="AE178" s="319"/>
      <c r="AF178" s="267"/>
      <c r="AG178" s="289"/>
    </row>
    <row r="179" spans="1:34" hidden="1" outlineLevel="1" x14ac:dyDescent="0.2">
      <c r="A179" s="93" t="s">
        <v>65</v>
      </c>
      <c r="B179" s="89" t="str">
        <f>Mannschaftswertung!E14</f>
        <v/>
      </c>
      <c r="C179" s="288" t="e">
        <f>Presse!C90</f>
        <v>#VALUE!</v>
      </c>
      <c r="E179" s="321" t="s">
        <v>46</v>
      </c>
      <c r="F179" s="321"/>
      <c r="G179" s="321"/>
      <c r="H179" s="321"/>
      <c r="I179" s="321"/>
      <c r="J179" s="321"/>
      <c r="K179" s="321"/>
      <c r="L179" s="322" t="str">
        <f>Mannschaftswertung!E20</f>
        <v/>
      </c>
      <c r="M179" s="322"/>
      <c r="N179" s="322"/>
      <c r="O179" s="322"/>
      <c r="Q179" s="288" t="e">
        <f>Presse!C99</f>
        <v>#VALUE!</v>
      </c>
      <c r="R179" s="90"/>
      <c r="S179" s="91"/>
      <c r="T179" s="91"/>
      <c r="U179" s="321" t="s">
        <v>66</v>
      </c>
      <c r="V179" s="321"/>
      <c r="W179" s="321"/>
      <c r="X179" s="321"/>
      <c r="Y179" s="321"/>
      <c r="Z179" s="321"/>
      <c r="AA179" s="321"/>
      <c r="AB179" s="322" t="str">
        <f>Mannschaftswertung!E26</f>
        <v/>
      </c>
      <c r="AC179" s="322"/>
      <c r="AD179" s="322"/>
      <c r="AE179" s="322"/>
      <c r="AF179" s="322"/>
      <c r="AG179" s="288">
        <f>Presse!C108</f>
        <v>3</v>
      </c>
    </row>
    <row r="180" spans="1:34" hidden="1" outlineLevel="1" x14ac:dyDescent="0.2">
      <c r="A180" s="94"/>
      <c r="C180" s="289"/>
      <c r="E180" s="320"/>
      <c r="F180" s="320"/>
      <c r="G180" s="320"/>
      <c r="H180" s="320"/>
      <c r="I180" s="320"/>
      <c r="J180" s="320"/>
      <c r="K180" s="320"/>
      <c r="L180" s="319"/>
      <c r="M180" s="319"/>
      <c r="N180" s="319"/>
      <c r="O180" s="319"/>
      <c r="Q180" s="289"/>
      <c r="R180" s="320"/>
      <c r="S180" s="320"/>
      <c r="T180" s="320"/>
      <c r="U180" s="320"/>
      <c r="V180" s="320"/>
      <c r="W180" s="320"/>
      <c r="X180" s="320"/>
      <c r="Y180" s="320"/>
      <c r="Z180" s="2"/>
      <c r="AA180" s="319"/>
      <c r="AB180" s="319"/>
      <c r="AC180" s="319"/>
      <c r="AD180" s="319"/>
      <c r="AE180" s="319"/>
      <c r="AF180" s="267"/>
      <c r="AG180" s="289"/>
    </row>
    <row r="181" spans="1:34" hidden="1" outlineLevel="1" x14ac:dyDescent="0.2">
      <c r="A181" s="88" t="s">
        <v>68</v>
      </c>
      <c r="B181" s="89" t="str">
        <f>Mannschaftswertung!E32</f>
        <v/>
      </c>
      <c r="C181" s="288" t="e">
        <f>Presse!C91</f>
        <v>#VALUE!</v>
      </c>
      <c r="E181" s="321" t="s">
        <v>69</v>
      </c>
      <c r="F181" s="321"/>
      <c r="G181" s="321"/>
      <c r="H181" s="321"/>
      <c r="I181" s="321"/>
      <c r="J181" s="321"/>
      <c r="K181" s="321"/>
      <c r="L181" s="322">
        <f>Mannschaftswertung!F8</f>
        <v>1869.0015999017958</v>
      </c>
      <c r="M181" s="322"/>
      <c r="N181" s="322"/>
      <c r="O181" s="322"/>
      <c r="Q181" s="288">
        <f>Presse!C98</f>
        <v>1</v>
      </c>
      <c r="R181" s="90"/>
      <c r="S181" s="91"/>
      <c r="T181" s="91"/>
      <c r="U181" s="321" t="s">
        <v>70</v>
      </c>
      <c r="V181" s="321"/>
      <c r="W181" s="321"/>
      <c r="X181" s="321"/>
      <c r="Y181" s="321"/>
      <c r="Z181" s="321"/>
      <c r="AA181" s="321"/>
      <c r="AB181" s="322" t="str">
        <f>Mannschaftswertung!F14</f>
        <v/>
      </c>
      <c r="AC181" s="322"/>
      <c r="AD181" s="322"/>
      <c r="AE181" s="322"/>
      <c r="AF181" s="322"/>
      <c r="AG181" s="288" t="e">
        <f>Presse!C109</f>
        <v>#VALUE!</v>
      </c>
    </row>
    <row r="182" spans="1:34" hidden="1" outlineLevel="1" x14ac:dyDescent="0.2">
      <c r="A182" s="94"/>
      <c r="C182" s="289"/>
      <c r="E182" s="320"/>
      <c r="F182" s="320"/>
      <c r="G182" s="320"/>
      <c r="H182" s="320"/>
      <c r="I182" s="320"/>
      <c r="J182" s="320"/>
      <c r="K182" s="320"/>
      <c r="L182" s="319"/>
      <c r="M182" s="319"/>
      <c r="N182" s="319"/>
      <c r="O182" s="319"/>
      <c r="Q182" s="289"/>
      <c r="R182" s="320"/>
      <c r="S182" s="320"/>
      <c r="T182" s="320"/>
      <c r="U182" s="320"/>
      <c r="V182" s="320"/>
      <c r="W182" s="320"/>
      <c r="X182" s="320"/>
      <c r="Y182" s="320"/>
      <c r="Z182" s="2"/>
      <c r="AA182" s="319"/>
      <c r="AB182" s="319"/>
      <c r="AC182" s="319"/>
      <c r="AD182" s="319"/>
      <c r="AE182" s="319"/>
      <c r="AF182" s="267"/>
      <c r="AG182" s="289"/>
    </row>
    <row r="183" spans="1:34" hidden="1" outlineLevel="1" x14ac:dyDescent="0.2">
      <c r="A183" s="93" t="s">
        <v>47</v>
      </c>
      <c r="B183" s="89" t="str">
        <f>Mannschaftswertung!F20</f>
        <v/>
      </c>
      <c r="C183" s="288" t="e">
        <f>Presse!C92</f>
        <v>#VALUE!</v>
      </c>
      <c r="E183" s="321" t="s">
        <v>67</v>
      </c>
      <c r="F183" s="321"/>
      <c r="G183" s="321"/>
      <c r="H183" s="321"/>
      <c r="I183" s="321"/>
      <c r="J183" s="321"/>
      <c r="K183" s="321"/>
      <c r="L183" s="322" t="str">
        <f>Mannschaftswertung!F26</f>
        <v/>
      </c>
      <c r="M183" s="322"/>
      <c r="N183" s="322"/>
      <c r="O183" s="322"/>
      <c r="Q183" s="288" t="e">
        <f>Presse!C101</f>
        <v>#VALUE!</v>
      </c>
      <c r="R183" s="90"/>
      <c r="S183" s="91"/>
      <c r="T183" s="91"/>
      <c r="U183" s="321" t="s">
        <v>71</v>
      </c>
      <c r="V183" s="321"/>
      <c r="W183" s="321"/>
      <c r="X183" s="321"/>
      <c r="Y183" s="321"/>
      <c r="Z183" s="321"/>
      <c r="AA183" s="321"/>
      <c r="AB183" s="322" t="str">
        <f>Mannschaftswertung!F32</f>
        <v/>
      </c>
      <c r="AC183" s="322"/>
      <c r="AD183" s="322"/>
      <c r="AE183" s="322"/>
      <c r="AF183" s="322"/>
      <c r="AG183" s="288" t="e">
        <f>Presse!C112</f>
        <v>#VALUE!</v>
      </c>
    </row>
    <row r="184" spans="1:34" hidden="1" outlineLevel="1" x14ac:dyDescent="0.2">
      <c r="A184" s="286"/>
      <c r="B184" s="287"/>
      <c r="C184" s="290"/>
      <c r="E184" s="284"/>
      <c r="F184" s="284"/>
      <c r="G184" s="284"/>
      <c r="H184" s="284"/>
      <c r="I184" s="284"/>
      <c r="J184" s="284"/>
      <c r="K184" s="284"/>
      <c r="L184" s="287"/>
      <c r="M184" s="287"/>
      <c r="N184" s="287"/>
      <c r="O184" s="287"/>
      <c r="Q184" s="290"/>
      <c r="R184" s="284"/>
      <c r="S184" s="285"/>
      <c r="T184" s="285"/>
      <c r="U184" s="284"/>
      <c r="V184" s="284"/>
      <c r="W184" s="284"/>
      <c r="X184" s="284"/>
      <c r="Y184" s="284"/>
      <c r="Z184" s="284"/>
      <c r="AA184" s="284"/>
      <c r="AB184" s="287"/>
      <c r="AC184" s="287"/>
      <c r="AD184" s="287"/>
      <c r="AE184" s="287"/>
      <c r="AF184" s="287"/>
      <c r="AG184" s="290"/>
    </row>
    <row r="185" spans="1:34" hidden="1" outlineLevel="1" x14ac:dyDescent="0.2">
      <c r="A185" s="93" t="s">
        <v>72</v>
      </c>
      <c r="B185" s="283" t="str">
        <f>Mannschaftswertung!H8</f>
        <v/>
      </c>
      <c r="C185" s="288" t="e">
        <f>Presse!C97</f>
        <v>#VALUE!</v>
      </c>
      <c r="E185" s="321" t="s">
        <v>73</v>
      </c>
      <c r="F185" s="321"/>
      <c r="G185" s="321"/>
      <c r="H185" s="321"/>
      <c r="I185" s="321"/>
      <c r="J185" s="321"/>
      <c r="K185" s="321"/>
      <c r="L185" s="322" t="str">
        <f>Mannschaftswertung!H14</f>
        <v/>
      </c>
      <c r="M185" s="322"/>
      <c r="N185" s="322"/>
      <c r="O185" s="322"/>
      <c r="Q185" s="288" t="e">
        <f>Presse!C106</f>
        <v>#VALUE!</v>
      </c>
      <c r="R185" s="284"/>
      <c r="S185" s="285"/>
      <c r="T185" s="285"/>
      <c r="U185" s="321" t="s">
        <v>74</v>
      </c>
      <c r="V185" s="321"/>
      <c r="W185" s="321"/>
      <c r="X185" s="321"/>
      <c r="Y185" s="321"/>
      <c r="Z185" s="321"/>
      <c r="AA185" s="321"/>
      <c r="AB185" s="322" t="str">
        <f>Mannschaftswertung!H20</f>
        <v/>
      </c>
      <c r="AC185" s="322"/>
      <c r="AD185" s="322"/>
      <c r="AE185" s="322"/>
      <c r="AF185" s="322"/>
      <c r="AG185" s="288">
        <f>Presse!C114</f>
        <v>5</v>
      </c>
    </row>
    <row r="186" spans="1:34" hidden="1" outlineLevel="1" x14ac:dyDescent="0.2">
      <c r="A186" s="94"/>
      <c r="C186" s="289"/>
      <c r="E186" s="320"/>
      <c r="F186" s="320"/>
      <c r="G186" s="320"/>
      <c r="H186" s="320"/>
      <c r="I186" s="320"/>
      <c r="J186" s="320"/>
      <c r="K186" s="320"/>
      <c r="L186" s="319"/>
      <c r="M186" s="319"/>
      <c r="N186" s="319"/>
      <c r="O186" s="319"/>
      <c r="Q186" s="289"/>
      <c r="R186" s="320"/>
      <c r="S186" s="320"/>
      <c r="T186" s="320"/>
      <c r="U186" s="320"/>
      <c r="V186" s="320"/>
      <c r="W186" s="320"/>
      <c r="X186" s="320"/>
      <c r="Y186" s="320"/>
      <c r="Z186" s="2"/>
      <c r="AA186" s="319"/>
      <c r="AB186" s="319"/>
      <c r="AC186" s="319"/>
      <c r="AD186" s="319"/>
      <c r="AE186" s="319"/>
      <c r="AF186" s="267"/>
      <c r="AG186" s="289"/>
    </row>
    <row r="187" spans="1:34" hidden="1" outlineLevel="1" x14ac:dyDescent="0.2">
      <c r="A187" s="93" t="s">
        <v>75</v>
      </c>
      <c r="B187" s="89" t="str">
        <f>Mannschaftswertung!H26</f>
        <v/>
      </c>
      <c r="C187" s="288" t="e">
        <f>Presse!C93</f>
        <v>#VALUE!</v>
      </c>
      <c r="E187" s="321" t="s">
        <v>76</v>
      </c>
      <c r="F187" s="321"/>
      <c r="G187" s="321"/>
      <c r="H187" s="321"/>
      <c r="I187" s="321"/>
      <c r="J187" s="321"/>
      <c r="K187" s="321"/>
      <c r="L187" s="322" t="str">
        <f>Mannschaftswertung!H32</f>
        <v/>
      </c>
      <c r="M187" s="322"/>
      <c r="N187" s="322"/>
      <c r="O187" s="322"/>
      <c r="Q187" s="288" t="e">
        <f>Presse!C102</f>
        <v>#VALUE!</v>
      </c>
      <c r="R187" s="90"/>
      <c r="S187" s="91"/>
      <c r="T187" s="91"/>
      <c r="U187" s="321" t="s">
        <v>77</v>
      </c>
      <c r="V187" s="321"/>
      <c r="W187" s="321"/>
      <c r="X187" s="321"/>
      <c r="Y187" s="321"/>
      <c r="Z187" s="321"/>
      <c r="AA187" s="321"/>
      <c r="AB187" s="322">
        <f>Mannschaftswertung!I8</f>
        <v>1786.4153201199122</v>
      </c>
      <c r="AC187" s="322"/>
      <c r="AD187" s="322"/>
      <c r="AE187" s="322"/>
      <c r="AF187" s="322"/>
      <c r="AG187" s="288" t="e">
        <f>Presse!#REF!</f>
        <v>#REF!</v>
      </c>
      <c r="AH187" s="258"/>
    </row>
    <row r="188" spans="1:34" hidden="1" outlineLevel="1" x14ac:dyDescent="0.2">
      <c r="A188" s="94"/>
      <c r="C188" s="289"/>
      <c r="E188" s="320"/>
      <c r="F188" s="320"/>
      <c r="G188" s="320"/>
      <c r="H188" s="320"/>
      <c r="I188" s="320"/>
      <c r="J188" s="320"/>
      <c r="K188" s="320"/>
      <c r="L188" s="319"/>
      <c r="M188" s="319"/>
      <c r="N188" s="319"/>
      <c r="O188" s="319"/>
      <c r="Q188" s="289"/>
      <c r="AG188" s="289"/>
    </row>
    <row r="189" spans="1:34" hidden="1" outlineLevel="1" x14ac:dyDescent="0.2">
      <c r="A189" s="93" t="s">
        <v>100</v>
      </c>
      <c r="B189" s="89" t="str">
        <f>Mannschaftswertung!I14</f>
        <v/>
      </c>
      <c r="C189" s="288">
        <f>Presse!C114</f>
        <v>5</v>
      </c>
      <c r="E189" s="321" t="s">
        <v>78</v>
      </c>
      <c r="F189" s="321"/>
      <c r="G189" s="321"/>
      <c r="H189" s="321"/>
      <c r="I189" s="321"/>
      <c r="J189" s="321"/>
      <c r="K189" s="321"/>
      <c r="L189" s="322" t="str">
        <f>Mannschaftswertung!I20</f>
        <v/>
      </c>
      <c r="M189" s="322"/>
      <c r="N189" s="322"/>
      <c r="O189" s="322"/>
      <c r="Q189" s="288">
        <f>Presse!C115</f>
        <v>7</v>
      </c>
      <c r="U189" s="321" t="s">
        <v>79</v>
      </c>
      <c r="V189" s="321"/>
      <c r="W189" s="321"/>
      <c r="X189" s="321"/>
      <c r="Y189" s="321"/>
      <c r="Z189" s="321"/>
      <c r="AA189" s="321"/>
      <c r="AB189" s="322" t="str">
        <f>Mannschaftswertung!I26</f>
        <v/>
      </c>
      <c r="AC189" s="322"/>
      <c r="AD189" s="322"/>
      <c r="AE189" s="322"/>
      <c r="AF189" s="322"/>
      <c r="AG189" s="288">
        <f>Presse!C116</f>
        <v>8</v>
      </c>
    </row>
    <row r="190" spans="1:34" hidden="1" outlineLevel="1" x14ac:dyDescent="0.2">
      <c r="C190" s="291"/>
      <c r="Q190" s="291"/>
      <c r="AG190" s="291"/>
    </row>
    <row r="191" spans="1:34" hidden="1" outlineLevel="1" x14ac:dyDescent="0.2">
      <c r="A191" s="93" t="s">
        <v>80</v>
      </c>
      <c r="B191" s="122" t="str">
        <f>Mannschaftswertung!I32</f>
        <v/>
      </c>
      <c r="C191" s="288" t="e">
        <f>Presse!C117</f>
        <v>#VALUE!</v>
      </c>
      <c r="E191" s="321" t="s">
        <v>81</v>
      </c>
      <c r="F191" s="321"/>
      <c r="G191" s="321"/>
      <c r="H191" s="321"/>
      <c r="I191" s="321"/>
      <c r="J191" s="321"/>
      <c r="K191" s="321"/>
      <c r="L191" s="322">
        <f>Mannschaftswertung!N8</f>
        <v>1653.5929322292932</v>
      </c>
      <c r="M191" s="322"/>
      <c r="N191" s="322"/>
      <c r="O191" s="322"/>
      <c r="Q191" s="288" t="e">
        <f>Presse!C122</f>
        <v>#VALUE!</v>
      </c>
      <c r="U191" s="321" t="s">
        <v>82</v>
      </c>
      <c r="V191" s="321"/>
      <c r="W191" s="321"/>
      <c r="X191" s="321"/>
      <c r="Y191" s="321"/>
      <c r="Z191" s="321"/>
      <c r="AA191" s="321"/>
      <c r="AB191" s="322">
        <f>Mannschaftswertung!N14</f>
        <v>1562.3123243477946</v>
      </c>
      <c r="AC191" s="322"/>
      <c r="AD191" s="322"/>
      <c r="AE191" s="322"/>
      <c r="AF191" s="322"/>
      <c r="AG191" s="288" t="e">
        <f>Presse!C123</f>
        <v>#VALUE!</v>
      </c>
    </row>
    <row r="192" spans="1:34" hidden="1" outlineLevel="1" x14ac:dyDescent="0.2">
      <c r="C192" s="291"/>
      <c r="Q192" s="291"/>
      <c r="AG192" s="291"/>
    </row>
    <row r="193" spans="1:42" hidden="1" outlineLevel="1" x14ac:dyDescent="0.2">
      <c r="A193" s="93" t="s">
        <v>83</v>
      </c>
      <c r="B193" s="124">
        <f>Mannschaftswertung!N20</f>
        <v>1484.3743602622503</v>
      </c>
      <c r="C193" s="288" t="e">
        <f>Presse!#REF!</f>
        <v>#REF!</v>
      </c>
      <c r="E193" s="321" t="s">
        <v>84</v>
      </c>
      <c r="F193" s="321"/>
      <c r="G193" s="321"/>
      <c r="H193" s="321"/>
      <c r="I193" s="321"/>
      <c r="J193" s="321"/>
      <c r="K193" s="321"/>
      <c r="L193" s="322">
        <f>Mannschaftswertung!N26</f>
        <v>1439.5296792375693</v>
      </c>
      <c r="M193" s="322"/>
      <c r="N193" s="322"/>
      <c r="O193" s="322"/>
      <c r="Q193" s="288" t="e">
        <f>Presse!C124</f>
        <v>#VALUE!</v>
      </c>
      <c r="U193" s="321" t="s">
        <v>85</v>
      </c>
      <c r="V193" s="321"/>
      <c r="W193" s="321"/>
      <c r="X193" s="321"/>
      <c r="Y193" s="321"/>
      <c r="Z193" s="321"/>
      <c r="AA193" s="321"/>
      <c r="AB193" s="322" t="str">
        <f>Mannschaftswertung!N32</f>
        <v/>
      </c>
      <c r="AC193" s="322"/>
      <c r="AD193" s="322"/>
      <c r="AE193" s="322"/>
      <c r="AF193" s="322"/>
      <c r="AG193" s="288" t="e">
        <f>Presse!C125</f>
        <v>#VALUE!</v>
      </c>
    </row>
    <row r="194" spans="1:42" hidden="1" outlineLevel="1" x14ac:dyDescent="0.2">
      <c r="C194" s="291"/>
      <c r="Q194" s="291"/>
      <c r="AG194" s="291"/>
    </row>
    <row r="195" spans="1:42" hidden="1" outlineLevel="1" x14ac:dyDescent="0.2">
      <c r="A195" s="93" t="s">
        <v>63</v>
      </c>
      <c r="B195" s="283" t="str">
        <f>Mannschaftswertung!J8</f>
        <v/>
      </c>
      <c r="C195" s="288" t="e">
        <f>Presse!C125</f>
        <v>#VALUE!</v>
      </c>
      <c r="E195" s="321" t="s">
        <v>86</v>
      </c>
      <c r="F195" s="321"/>
      <c r="G195" s="321"/>
      <c r="H195" s="321"/>
      <c r="I195" s="321"/>
      <c r="J195" s="321"/>
      <c r="K195" s="321"/>
      <c r="L195" s="322" t="str">
        <f>Mannschaftswertung!J14</f>
        <v/>
      </c>
      <c r="M195" s="322"/>
      <c r="N195" s="322"/>
      <c r="O195" s="322"/>
      <c r="Q195" s="288" t="e">
        <f>Presse!C126</f>
        <v>#VALUE!</v>
      </c>
      <c r="U195" s="321" t="s">
        <v>87</v>
      </c>
      <c r="V195" s="321"/>
      <c r="W195" s="321"/>
      <c r="X195" s="321"/>
      <c r="Y195" s="321"/>
      <c r="Z195" s="321"/>
      <c r="AA195" s="321"/>
      <c r="AB195" s="322" t="str">
        <f>Mannschaftswertung!J20</f>
        <v/>
      </c>
      <c r="AC195" s="322"/>
      <c r="AD195" s="322"/>
      <c r="AE195" s="322"/>
      <c r="AF195" s="322"/>
      <c r="AG195" s="288" t="e">
        <f>Presse!C127</f>
        <v>#VALUE!</v>
      </c>
    </row>
    <row r="196" spans="1:42" hidden="1" outlineLevel="1" x14ac:dyDescent="0.2">
      <c r="C196" s="291"/>
      <c r="Q196" s="291"/>
      <c r="AG196" s="291"/>
    </row>
    <row r="197" spans="1:42" hidden="1" outlineLevel="1" x14ac:dyDescent="0.2">
      <c r="A197" s="93" t="s">
        <v>88</v>
      </c>
      <c r="B197" s="283" t="str">
        <f>Mannschaftswertung!J26</f>
        <v/>
      </c>
      <c r="C197" s="288" t="e">
        <f>Presse!C127</f>
        <v>#VALUE!</v>
      </c>
      <c r="E197" s="321" t="s">
        <v>89</v>
      </c>
      <c r="F197" s="321"/>
      <c r="G197" s="321"/>
      <c r="H197" s="321"/>
      <c r="I197" s="321"/>
      <c r="J197" s="321"/>
      <c r="K197" s="321"/>
      <c r="L197" s="322" t="str">
        <f>Mannschaftswertung!J32</f>
        <v/>
      </c>
      <c r="M197" s="322"/>
      <c r="N197" s="322"/>
      <c r="O197" s="322"/>
      <c r="Q197" s="288" t="e">
        <f>Presse!C128</f>
        <v>#VALUE!</v>
      </c>
      <c r="U197" s="321" t="s">
        <v>90</v>
      </c>
      <c r="V197" s="321"/>
      <c r="W197" s="321"/>
      <c r="X197" s="321"/>
      <c r="Y197" s="321"/>
      <c r="Z197" s="321"/>
      <c r="AA197" s="321"/>
      <c r="AB197" s="322" t="str">
        <f>Mannschaftswertung!K8</f>
        <v/>
      </c>
      <c r="AC197" s="322"/>
      <c r="AD197" s="322"/>
      <c r="AE197" s="322"/>
      <c r="AF197" s="322"/>
      <c r="AG197" s="288" t="e">
        <f>Presse!C129</f>
        <v>#VALUE!</v>
      </c>
    </row>
    <row r="198" spans="1:42" hidden="1" outlineLevel="1" x14ac:dyDescent="0.2">
      <c r="C198" s="291"/>
      <c r="Q198" s="291"/>
      <c r="AG198" s="291"/>
    </row>
    <row r="199" spans="1:42" hidden="1" outlineLevel="1" x14ac:dyDescent="0.2">
      <c r="A199" s="93"/>
      <c r="B199" s="283"/>
      <c r="C199" s="288"/>
      <c r="E199" s="321" t="s">
        <v>91</v>
      </c>
      <c r="F199" s="321"/>
      <c r="G199" s="321"/>
      <c r="H199" s="321"/>
      <c r="I199" s="321"/>
      <c r="J199" s="321"/>
      <c r="K199" s="321"/>
      <c r="L199" s="322" t="str">
        <f>Mannschaftswertung!K14</f>
        <v/>
      </c>
      <c r="M199" s="322"/>
      <c r="N199" s="322"/>
      <c r="O199" s="322"/>
      <c r="Q199" s="288" t="e">
        <f>Presse!C130</f>
        <v>#VALUE!</v>
      </c>
      <c r="U199" s="321" t="s">
        <v>92</v>
      </c>
      <c r="V199" s="321"/>
      <c r="W199" s="321"/>
      <c r="X199" s="321"/>
      <c r="Y199" s="321"/>
      <c r="Z199" s="321"/>
      <c r="AA199" s="321"/>
      <c r="AB199" s="322" t="str">
        <f>Mannschaftswertung!K20</f>
        <v/>
      </c>
      <c r="AC199" s="322"/>
      <c r="AD199" s="322"/>
      <c r="AE199" s="322"/>
      <c r="AF199" s="322"/>
      <c r="AG199" s="288" t="e">
        <f>Presse!C131</f>
        <v>#VALUE!</v>
      </c>
    </row>
    <row r="200" spans="1:42" hidden="1" outlineLevel="1" x14ac:dyDescent="0.2">
      <c r="C200" s="291"/>
      <c r="Q200" s="291"/>
      <c r="AG200" s="291"/>
    </row>
    <row r="201" spans="1:42" hidden="1" outlineLevel="1" x14ac:dyDescent="0.2">
      <c r="A201" s="93" t="s">
        <v>93</v>
      </c>
      <c r="B201" s="283" t="str">
        <f>Mannschaftswertung!K26</f>
        <v/>
      </c>
      <c r="C201" s="288" t="e">
        <f>Presse!C131</f>
        <v>#VALUE!</v>
      </c>
      <c r="E201" s="321" t="s">
        <v>94</v>
      </c>
      <c r="F201" s="321"/>
      <c r="G201" s="321"/>
      <c r="H201" s="321"/>
      <c r="I201" s="321"/>
      <c r="J201" s="321"/>
      <c r="K201" s="321"/>
      <c r="L201" s="322" t="str">
        <f>Mannschaftswertung!K32</f>
        <v/>
      </c>
      <c r="M201" s="322"/>
      <c r="N201" s="322"/>
      <c r="O201" s="322"/>
      <c r="Q201" s="288" t="e">
        <f>Presse!C132</f>
        <v>#VALUE!</v>
      </c>
      <c r="U201" s="321" t="s">
        <v>95</v>
      </c>
      <c r="V201" s="321"/>
      <c r="W201" s="321"/>
      <c r="X201" s="321"/>
      <c r="Y201" s="321"/>
      <c r="Z201" s="321"/>
      <c r="AA201" s="321"/>
      <c r="AB201" s="322" t="str">
        <f>Mannschaftswertung!O8</f>
        <v/>
      </c>
      <c r="AC201" s="322"/>
      <c r="AD201" s="322"/>
      <c r="AE201" s="322"/>
      <c r="AF201" s="322"/>
      <c r="AG201" s="288" t="e">
        <f>Presse!#REF!</f>
        <v>#REF!</v>
      </c>
    </row>
    <row r="202" spans="1:42" hidden="1" outlineLevel="1" x14ac:dyDescent="0.2">
      <c r="C202" s="291"/>
      <c r="Q202" s="291"/>
      <c r="AG202" s="291"/>
    </row>
    <row r="203" spans="1:42" hidden="1" outlineLevel="1" x14ac:dyDescent="0.2">
      <c r="A203" s="93" t="s">
        <v>96</v>
      </c>
      <c r="B203" s="283" t="str">
        <f>Mannschaftswertung!O14</f>
        <v/>
      </c>
      <c r="C203" s="288" t="e">
        <f>Presse!#REF!</f>
        <v>#REF!</v>
      </c>
      <c r="E203" s="321" t="s">
        <v>97</v>
      </c>
      <c r="F203" s="321"/>
      <c r="G203" s="321"/>
      <c r="H203" s="321"/>
      <c r="I203" s="321"/>
      <c r="J203" s="321"/>
      <c r="K203" s="321"/>
      <c r="L203" s="322" t="str">
        <f>Mannschaftswertung!O20</f>
        <v/>
      </c>
      <c r="M203" s="322"/>
      <c r="N203" s="322"/>
      <c r="O203" s="322"/>
      <c r="Q203" s="288" t="e">
        <f>Presse!#REF!</f>
        <v>#REF!</v>
      </c>
      <c r="U203" s="321" t="s">
        <v>98</v>
      </c>
      <c r="V203" s="321"/>
      <c r="W203" s="321"/>
      <c r="X203" s="321"/>
      <c r="Y203" s="321"/>
      <c r="Z203" s="321"/>
      <c r="AA203" s="321"/>
      <c r="AB203" s="322" t="str">
        <f>Mannschaftswertung!O26</f>
        <v/>
      </c>
      <c r="AC203" s="322"/>
      <c r="AD203" s="322"/>
      <c r="AE203" s="322"/>
      <c r="AF203" s="322"/>
      <c r="AG203" s="288" t="e">
        <f>Presse!#REF!</f>
        <v>#REF!</v>
      </c>
    </row>
    <row r="204" spans="1:42" hidden="1" outlineLevel="1" x14ac:dyDescent="0.2">
      <c r="C204" s="291"/>
    </row>
    <row r="205" spans="1:42" hidden="1" outlineLevel="1" x14ac:dyDescent="0.2">
      <c r="A205" s="93" t="s">
        <v>99</v>
      </c>
      <c r="B205" s="283" t="str">
        <f>Mannschaftswertung!O32</f>
        <v/>
      </c>
      <c r="C205" s="288" t="e">
        <f>Presse!#REF!</f>
        <v>#REF!</v>
      </c>
      <c r="E205" s="101"/>
      <c r="F205" s="1"/>
      <c r="G205" s="101"/>
      <c r="H205" s="101"/>
      <c r="I205" s="101"/>
      <c r="K205" s="101"/>
      <c r="L205" s="101"/>
      <c r="M205" s="101"/>
      <c r="AF205" s="1"/>
      <c r="AG205" s="1"/>
      <c r="AH205" s="1"/>
      <c r="AJ205" s="1"/>
      <c r="AK205" s="1"/>
      <c r="AL205" s="1"/>
      <c r="AN205" s="1"/>
      <c r="AO205" s="1"/>
      <c r="AP205" s="1"/>
    </row>
    <row r="206" spans="1:42" collapsed="1" x14ac:dyDescent="0.2"/>
  </sheetData>
  <sheetProtection selectLockedCells="1" selectUnlockedCells="1"/>
  <sortState ref="A92:D96">
    <sortCondition descending="1" ref="D92:D96"/>
  </sortState>
  <mergeCells count="187">
    <mergeCell ref="E201:K201"/>
    <mergeCell ref="L201:O201"/>
    <mergeCell ref="U201:AA201"/>
    <mergeCell ref="AB201:AF201"/>
    <mergeCell ref="E203:K203"/>
    <mergeCell ref="L203:O203"/>
    <mergeCell ref="U203:AA203"/>
    <mergeCell ref="AB203:AF203"/>
    <mergeCell ref="E195:K195"/>
    <mergeCell ref="L195:O195"/>
    <mergeCell ref="U195:AA195"/>
    <mergeCell ref="AB195:AF195"/>
    <mergeCell ref="E197:K197"/>
    <mergeCell ref="L197:O197"/>
    <mergeCell ref="U197:AA197"/>
    <mergeCell ref="AB197:AF197"/>
    <mergeCell ref="E199:K199"/>
    <mergeCell ref="L199:O199"/>
    <mergeCell ref="U199:AA199"/>
    <mergeCell ref="AB199:AF199"/>
    <mergeCell ref="C35:D35"/>
    <mergeCell ref="C36:D36"/>
    <mergeCell ref="E185:K185"/>
    <mergeCell ref="L185:O185"/>
    <mergeCell ref="U185:AA185"/>
    <mergeCell ref="AB185:AF18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E183:K183"/>
    <mergeCell ref="L183:O183"/>
    <mergeCell ref="U183:AA183"/>
    <mergeCell ref="AB183:AF183"/>
    <mergeCell ref="E177:K177"/>
    <mergeCell ref="L177:O177"/>
    <mergeCell ref="U177:AA177"/>
    <mergeCell ref="AB177:AF177"/>
    <mergeCell ref="E178:K178"/>
    <mergeCell ref="E182:K182"/>
    <mergeCell ref="L182:O182"/>
    <mergeCell ref="R182:Y182"/>
    <mergeCell ref="AA182:AE182"/>
    <mergeCell ref="E193:K193"/>
    <mergeCell ref="L193:O193"/>
    <mergeCell ref="U193:AA193"/>
    <mergeCell ref="AB193:AF193"/>
    <mergeCell ref="E187:K187"/>
    <mergeCell ref="L187:O187"/>
    <mergeCell ref="U187:AA187"/>
    <mergeCell ref="AB187:AF187"/>
    <mergeCell ref="E188:K188"/>
    <mergeCell ref="L188:O188"/>
    <mergeCell ref="E189:K189"/>
    <mergeCell ref="L189:O189"/>
    <mergeCell ref="U189:AA189"/>
    <mergeCell ref="AB189:AF189"/>
    <mergeCell ref="E191:K191"/>
    <mergeCell ref="L191:O191"/>
    <mergeCell ref="U191:AA191"/>
    <mergeCell ref="AB191:AF191"/>
    <mergeCell ref="E179:K179"/>
    <mergeCell ref="L179:O179"/>
    <mergeCell ref="U179:AA179"/>
    <mergeCell ref="AB179:AF179"/>
    <mergeCell ref="E175:K175"/>
    <mergeCell ref="L175:O175"/>
    <mergeCell ref="U175:AA175"/>
    <mergeCell ref="AB175:AF175"/>
    <mergeCell ref="E186:K186"/>
    <mergeCell ref="L186:O186"/>
    <mergeCell ref="R186:Y186"/>
    <mergeCell ref="AA186:AE186"/>
    <mergeCell ref="E176:K176"/>
    <mergeCell ref="L176:O176"/>
    <mergeCell ref="R176:Y176"/>
    <mergeCell ref="AA176:AE176"/>
    <mergeCell ref="E180:K180"/>
    <mergeCell ref="L180:O180"/>
    <mergeCell ref="R180:Y180"/>
    <mergeCell ref="AA180:AE180"/>
    <mergeCell ref="E181:K181"/>
    <mergeCell ref="L181:O181"/>
    <mergeCell ref="U181:AA181"/>
    <mergeCell ref="AB181:AF181"/>
    <mergeCell ref="L178:O178"/>
    <mergeCell ref="R178:Y178"/>
    <mergeCell ref="AA178:AE178"/>
    <mergeCell ref="AJ141:AM141"/>
    <mergeCell ref="I141:I142"/>
    <mergeCell ref="J141:J142"/>
    <mergeCell ref="K141:L141"/>
    <mergeCell ref="N141:O141"/>
    <mergeCell ref="Q141:R141"/>
    <mergeCell ref="U141:V141"/>
    <mergeCell ref="I87:I88"/>
    <mergeCell ref="J87:J88"/>
    <mergeCell ref="K87:L87"/>
    <mergeCell ref="N87:O87"/>
    <mergeCell ref="Q87:R87"/>
    <mergeCell ref="X141:Y141"/>
    <mergeCell ref="AA141:AB141"/>
    <mergeCell ref="AE141:AE142"/>
    <mergeCell ref="AF141:AI141"/>
    <mergeCell ref="K140:R140"/>
    <mergeCell ref="U140:AB140"/>
    <mergeCell ref="AF140:AQ140"/>
    <mergeCell ref="AN141:AQ141"/>
    <mergeCell ref="X46:Y46"/>
    <mergeCell ref="AF87:AI87"/>
    <mergeCell ref="AJ87:AM87"/>
    <mergeCell ref="K86:R86"/>
    <mergeCell ref="U86:AB86"/>
    <mergeCell ref="AF86:AQ86"/>
    <mergeCell ref="AA46:AB46"/>
    <mergeCell ref="AE46:AE47"/>
    <mergeCell ref="AF46:AI46"/>
    <mergeCell ref="AN87:AQ87"/>
    <mergeCell ref="U87:V87"/>
    <mergeCell ref="X87:Y87"/>
    <mergeCell ref="AA87:AB87"/>
    <mergeCell ref="AE87:AE88"/>
    <mergeCell ref="C20:D20"/>
    <mergeCell ref="C21:D21"/>
    <mergeCell ref="C43:D43"/>
    <mergeCell ref="K45:O45"/>
    <mergeCell ref="U45:Y45"/>
    <mergeCell ref="AF45:AQ45"/>
    <mergeCell ref="AJ46:AM46"/>
    <mergeCell ref="I46:I47"/>
    <mergeCell ref="J46:J47"/>
    <mergeCell ref="K46:L46"/>
    <mergeCell ref="N46:O46"/>
    <mergeCell ref="Q46:R46"/>
    <mergeCell ref="U46:V46"/>
    <mergeCell ref="AN46:AQ46"/>
    <mergeCell ref="C22:D22"/>
    <mergeCell ref="C37:D37"/>
    <mergeCell ref="C38:D38"/>
    <mergeCell ref="C39:D39"/>
    <mergeCell ref="C40:D40"/>
    <mergeCell ref="C41:D41"/>
    <mergeCell ref="C42:D42"/>
    <mergeCell ref="C23:D23"/>
    <mergeCell ref="C24:D24"/>
    <mergeCell ref="C25:D25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6:D6"/>
    <mergeCell ref="C7:D7"/>
    <mergeCell ref="U4:V4"/>
    <mergeCell ref="X4:Y4"/>
    <mergeCell ref="AA4:AB4"/>
    <mergeCell ref="AE4:AE5"/>
    <mergeCell ref="C8:D8"/>
    <mergeCell ref="C9:D9"/>
    <mergeCell ref="C10:D10"/>
    <mergeCell ref="A1:E1"/>
    <mergeCell ref="I1:K1"/>
    <mergeCell ref="L1:U1"/>
    <mergeCell ref="AA1:AG1"/>
    <mergeCell ref="AI1:AK1"/>
    <mergeCell ref="K3:O3"/>
    <mergeCell ref="U3:Y3"/>
    <mergeCell ref="AF3:AQ3"/>
    <mergeCell ref="AF4:AI4"/>
    <mergeCell ref="AJ4:AM4"/>
    <mergeCell ref="C4:D4"/>
    <mergeCell ref="I4:I5"/>
    <mergeCell ref="J4:J5"/>
    <mergeCell ref="K4:L4"/>
    <mergeCell ref="N4:O4"/>
    <mergeCell ref="Q4:R4"/>
    <mergeCell ref="AN4:AQ4"/>
    <mergeCell ref="C5:D5"/>
  </mergeCells>
  <conditionalFormatting sqref="F89:H137 F6:H43 F48:H84">
    <cfRule type="cellIs" dxfId="80" priority="8" stopIfTrue="1" operator="lessThan">
      <formula>2</formula>
    </cfRule>
  </conditionalFormatting>
  <conditionalFormatting sqref="AE6:AE43 AI6:AI43 AM6:AM43 AE89:AE137 AM89:AM137 AI89:AI137 AE48:AE84 AI48:AI84 AM48:AM84">
    <cfRule type="cellIs" dxfId="79" priority="9" stopIfTrue="1" operator="lessThanOrEqual">
      <formula>0</formula>
    </cfRule>
  </conditionalFormatting>
  <conditionalFormatting sqref="I6:I43 I89:I137 I48:I84">
    <cfRule type="cellIs" dxfId="78" priority="10" stopIfTrue="1" operator="notBetween">
      <formula>1</formula>
      <formula>3000</formula>
    </cfRule>
  </conditionalFormatting>
  <conditionalFormatting sqref="E6 E8:E10 E12:E13 E48:E53 E89 E91:E93 E98:E99 E104:E137 E20:E43 E55:E84">
    <cfRule type="cellIs" dxfId="77" priority="11" stopIfTrue="1" operator="equal">
      <formula>"w"</formula>
    </cfRule>
    <cfRule type="cellIs" dxfId="76" priority="12" stopIfTrue="1" operator="equal">
      <formula>"m"</formula>
    </cfRule>
  </conditionalFormatting>
  <conditionalFormatting sqref="D48:D84">
    <cfRule type="cellIs" dxfId="75" priority="13" stopIfTrue="1" operator="equal">
      <formula>"+158"</formula>
    </cfRule>
    <cfRule type="cellIs" dxfId="74" priority="14" stopIfTrue="1" operator="equal">
      <formula>-158</formula>
    </cfRule>
    <cfRule type="cellIs" dxfId="73" priority="15" stopIfTrue="1" operator="equal">
      <formula>-140</formula>
    </cfRule>
    <cfRule type="cellIs" dxfId="72" priority="16" stopIfTrue="1" operator="equal">
      <formula>-148</formula>
    </cfRule>
  </conditionalFormatting>
  <conditionalFormatting sqref="D89 D134:D137">
    <cfRule type="cellIs" dxfId="71" priority="17" stopIfTrue="1" operator="equal">
      <formula>"+168"</formula>
    </cfRule>
    <cfRule type="cellIs" dxfId="70" priority="18" stopIfTrue="1" operator="equal">
      <formula>-168</formula>
    </cfRule>
    <cfRule type="cellIs" dxfId="69" priority="19" stopIfTrue="1" operator="equal">
      <formula>-150</formula>
    </cfRule>
    <cfRule type="cellIs" dxfId="68" priority="20" stopIfTrue="1" operator="equal">
      <formula>-158</formula>
    </cfRule>
  </conditionalFormatting>
  <conditionalFormatting sqref="V6:V43 Y6:Y43 L6:L43 O6:O43 L89:L137 L48:L84 O48:O84 V48:V84 Y48:Y84">
    <cfRule type="cellIs" dxfId="67" priority="21" stopIfTrue="1" operator="equal">
      <formula>0</formula>
    </cfRule>
  </conditionalFormatting>
  <conditionalFormatting sqref="O89:O137 R89:R137 V89:V137 Y89:Y137 AB89:AB137">
    <cfRule type="cellIs" dxfId="66" priority="22" stopIfTrue="1" operator="equal">
      <formula>0</formula>
    </cfRule>
    <cfRule type="cellIs" dxfId="65" priority="23" stopIfTrue="1" operator="equal">
      <formula>10</formula>
    </cfRule>
  </conditionalFormatting>
  <conditionalFormatting sqref="AQ6:AQ43">
    <cfRule type="cellIs" dxfId="64" priority="24" stopIfTrue="1" operator="lessThanOrEqual">
      <formula>0</formula>
    </cfRule>
  </conditionalFormatting>
  <conditionalFormatting sqref="AQ48:AQ84">
    <cfRule type="cellIs" dxfId="63" priority="25" stopIfTrue="1" operator="lessThanOrEqual">
      <formula>0</formula>
    </cfRule>
  </conditionalFormatting>
  <conditionalFormatting sqref="AQ89:AQ137">
    <cfRule type="cellIs" dxfId="62" priority="28" stopIfTrue="1" operator="lessThanOrEqual">
      <formula>0</formula>
    </cfRule>
  </conditionalFormatting>
  <conditionalFormatting sqref="F143:H171">
    <cfRule type="cellIs" dxfId="61" priority="39" stopIfTrue="1" operator="lessThan">
      <formula>2</formula>
    </cfRule>
  </conditionalFormatting>
  <conditionalFormatting sqref="AE143:AE171 AI143:AI171 AM143:AM171">
    <cfRule type="cellIs" dxfId="60" priority="40" stopIfTrue="1" operator="lessThanOrEqual">
      <formula>0</formula>
    </cfRule>
  </conditionalFormatting>
  <conditionalFormatting sqref="I143:I171">
    <cfRule type="cellIs" dxfId="59" priority="41" stopIfTrue="1" operator="notBetween">
      <formula>1</formula>
      <formula>3000</formula>
    </cfRule>
  </conditionalFormatting>
  <conditionalFormatting sqref="E143:E171">
    <cfRule type="cellIs" dxfId="58" priority="42" stopIfTrue="1" operator="equal">
      <formula>"w"</formula>
    </cfRule>
    <cfRule type="cellIs" dxfId="57" priority="43" stopIfTrue="1" operator="equal">
      <formula>"m"</formula>
    </cfRule>
  </conditionalFormatting>
  <conditionalFormatting sqref="D143:D171">
    <cfRule type="cellIs" dxfId="56" priority="44" stopIfTrue="1" operator="equal">
      <formula>"+168"</formula>
    </cfRule>
    <cfRule type="cellIs" dxfId="55" priority="45" stopIfTrue="1" operator="equal">
      <formula>-168</formula>
    </cfRule>
    <cfRule type="cellIs" dxfId="54" priority="46" stopIfTrue="1" operator="equal">
      <formula>-150</formula>
    </cfRule>
    <cfRule type="cellIs" dxfId="53" priority="47" stopIfTrue="1" operator="equal">
      <formula>-158</formula>
    </cfRule>
  </conditionalFormatting>
  <conditionalFormatting sqref="L143:L171">
    <cfRule type="cellIs" dxfId="52" priority="48" stopIfTrue="1" operator="equal">
      <formula>0</formula>
    </cfRule>
  </conditionalFormatting>
  <conditionalFormatting sqref="O143:O171 R143:R171 V143:V171 Y143:Y171 AB143:AB171">
    <cfRule type="cellIs" dxfId="51" priority="49" stopIfTrue="1" operator="equal">
      <formula>0</formula>
    </cfRule>
    <cfRule type="cellIs" dxfId="50" priority="50" stopIfTrue="1" operator="equal">
      <formula>10</formula>
    </cfRule>
  </conditionalFormatting>
  <conditionalFormatting sqref="AQ143:AQ171">
    <cfRule type="cellIs" dxfId="49" priority="51" stopIfTrue="1" operator="lessThanOrEqual">
      <formula>0</formula>
    </cfRule>
  </conditionalFormatting>
  <conditionalFormatting sqref="E19">
    <cfRule type="cellIs" dxfId="48" priority="55" stopIfTrue="1" operator="equal">
      <formula>"w"</formula>
    </cfRule>
    <cfRule type="cellIs" dxfId="47" priority="56" stopIfTrue="1" operator="equal">
      <formula>"m"</formula>
    </cfRule>
  </conditionalFormatting>
  <conditionalFormatting sqref="E18">
    <cfRule type="cellIs" dxfId="46" priority="57" stopIfTrue="1" operator="equal">
      <formula>"w"</formula>
    </cfRule>
    <cfRule type="cellIs" dxfId="45" priority="58" stopIfTrue="1" operator="equal">
      <formula>"m"</formula>
    </cfRule>
  </conditionalFormatting>
  <conditionalFormatting sqref="E11">
    <cfRule type="cellIs" dxfId="44" priority="59" stopIfTrue="1" operator="equal">
      <formula>"w"</formula>
    </cfRule>
    <cfRule type="cellIs" dxfId="43" priority="60" stopIfTrue="1" operator="equal">
      <formula>"m"</formula>
    </cfRule>
  </conditionalFormatting>
  <conditionalFormatting sqref="E7">
    <cfRule type="cellIs" dxfId="42" priority="61" stopIfTrue="1" operator="equal">
      <formula>"w"</formula>
    </cfRule>
    <cfRule type="cellIs" dxfId="41" priority="62" stopIfTrue="1" operator="equal">
      <formula>"m"</formula>
    </cfRule>
  </conditionalFormatting>
  <conditionalFormatting sqref="E14">
    <cfRule type="cellIs" dxfId="40" priority="63" stopIfTrue="1" operator="equal">
      <formula>"w"</formula>
    </cfRule>
    <cfRule type="cellIs" dxfId="39" priority="64" stopIfTrue="1" operator="equal">
      <formula>"m"</formula>
    </cfRule>
  </conditionalFormatting>
  <conditionalFormatting sqref="E15">
    <cfRule type="cellIs" dxfId="38" priority="65" stopIfTrue="1" operator="equal">
      <formula>"w"</formula>
    </cfRule>
    <cfRule type="cellIs" dxfId="37" priority="66" stopIfTrue="1" operator="equal">
      <formula>"m"</formula>
    </cfRule>
  </conditionalFormatting>
  <conditionalFormatting sqref="E17">
    <cfRule type="cellIs" dxfId="36" priority="67" stopIfTrue="1" operator="equal">
      <formula>"w"</formula>
    </cfRule>
    <cfRule type="cellIs" dxfId="35" priority="68" stopIfTrue="1" operator="equal">
      <formula>"m"</formula>
    </cfRule>
  </conditionalFormatting>
  <conditionalFormatting sqref="E16">
    <cfRule type="cellIs" dxfId="34" priority="69" stopIfTrue="1" operator="equal">
      <formula>"w"</formula>
    </cfRule>
    <cfRule type="cellIs" dxfId="33" priority="70" stopIfTrue="1" operator="equal">
      <formula>"m"</formula>
    </cfRule>
  </conditionalFormatting>
  <conditionalFormatting sqref="E54">
    <cfRule type="cellIs" dxfId="32" priority="71" stopIfTrue="1" operator="equal">
      <formula>"w"</formula>
    </cfRule>
    <cfRule type="cellIs" dxfId="31" priority="72" stopIfTrue="1" operator="equal">
      <formula>"m"</formula>
    </cfRule>
  </conditionalFormatting>
  <conditionalFormatting sqref="E100:E103">
    <cfRule type="cellIs" dxfId="30" priority="77" stopIfTrue="1" operator="equal">
      <formula>"w"</formula>
    </cfRule>
    <cfRule type="cellIs" dxfId="29" priority="78" stopIfTrue="1" operator="equal">
      <formula>"m"</formula>
    </cfRule>
  </conditionalFormatting>
  <conditionalFormatting sqref="E90">
    <cfRule type="cellIs" dxfId="28" priority="83" stopIfTrue="1" operator="equal">
      <formula>"w"</formula>
    </cfRule>
    <cfRule type="cellIs" dxfId="27" priority="84" stopIfTrue="1" operator="equal">
      <formula>"m"</formula>
    </cfRule>
  </conditionalFormatting>
  <conditionalFormatting sqref="D90:D101">
    <cfRule type="cellIs" dxfId="26" priority="85" stopIfTrue="1" operator="equal">
      <formula>"+168"</formula>
    </cfRule>
    <cfRule type="cellIs" dxfId="25" priority="86" stopIfTrue="1" operator="equal">
      <formula>-168</formula>
    </cfRule>
    <cfRule type="cellIs" dxfId="24" priority="87" stopIfTrue="1" operator="equal">
      <formula>-150</formula>
    </cfRule>
    <cfRule type="cellIs" dxfId="23" priority="88" stopIfTrue="1" operator="equal">
      <formula>-158</formula>
    </cfRule>
  </conditionalFormatting>
  <conditionalFormatting sqref="E96:E97">
    <cfRule type="cellIs" dxfId="22" priority="89" stopIfTrue="1" operator="equal">
      <formula>"w"</formula>
    </cfRule>
    <cfRule type="cellIs" dxfId="21" priority="90" stopIfTrue="1" operator="equal">
      <formula>"m"</formula>
    </cfRule>
  </conditionalFormatting>
  <conditionalFormatting sqref="E94">
    <cfRule type="cellIs" dxfId="20" priority="95" stopIfTrue="1" operator="equal">
      <formula>"w"</formula>
    </cfRule>
    <cfRule type="cellIs" dxfId="19" priority="96" stopIfTrue="1" operator="equal">
      <formula>"m"</formula>
    </cfRule>
    <cfRule type="cellIs" dxfId="18" priority="97" stopIfTrue="1" operator="equal">
      <formula>"w"</formula>
    </cfRule>
    <cfRule type="cellIs" dxfId="17" priority="98" stopIfTrue="1" operator="equal">
      <formula>"m"</formula>
    </cfRule>
  </conditionalFormatting>
  <conditionalFormatting sqref="E95">
    <cfRule type="cellIs" dxfId="16" priority="107" stopIfTrue="1" operator="equal">
      <formula>"w"</formula>
    </cfRule>
    <cfRule type="cellIs" dxfId="15" priority="108" stopIfTrue="1" operator="equal">
      <formula>"m"</formula>
    </cfRule>
    <cfRule type="cellIs" dxfId="14" priority="109" stopIfTrue="1" operator="equal">
      <formula>"w"</formula>
    </cfRule>
    <cfRule type="cellIs" dxfId="13" priority="110" stopIfTrue="1" operator="equal">
      <formula>"m"</formula>
    </cfRule>
  </conditionalFormatting>
  <conditionalFormatting sqref="D102:D133">
    <cfRule type="cellIs" dxfId="12" priority="111" stopIfTrue="1" operator="equal">
      <formula>"+168"</formula>
    </cfRule>
    <cfRule type="cellIs" dxfId="11" priority="112" stopIfTrue="1" operator="equal">
      <formula>-168</formula>
    </cfRule>
    <cfRule type="cellIs" dxfId="10" priority="113" stopIfTrue="1" operator="equal">
      <formula>-150</formula>
    </cfRule>
    <cfRule type="cellIs" dxfId="9" priority="114" stopIfTrue="1" operator="equal">
      <formula>-158</formula>
    </cfRule>
    <cfRule type="cellIs" dxfId="8" priority="115" stopIfTrue="1" operator="equal">
      <formula>"+168"</formula>
    </cfRule>
    <cfRule type="cellIs" dxfId="7" priority="116" stopIfTrue="1" operator="equal">
      <formula>-168</formula>
    </cfRule>
    <cfRule type="cellIs" dxfId="6" priority="117" stopIfTrue="1" operator="equal">
      <formula>-150</formula>
    </cfRule>
    <cfRule type="cellIs" dxfId="5" priority="118" stopIfTrue="1" operator="equal">
      <formula>-158</formula>
    </cfRule>
  </conditionalFormatting>
  <conditionalFormatting sqref="AQ48:AQ84">
    <cfRule type="cellIs" dxfId="4" priority="3" stopIfTrue="1" operator="lessThanOrEqual">
      <formula>0</formula>
    </cfRule>
  </conditionalFormatting>
  <conditionalFormatting sqref="AQ89:AQ137">
    <cfRule type="cellIs" dxfId="3" priority="2" stopIfTrue="1" operator="lessThanOrEqual">
      <formula>0</formula>
    </cfRule>
  </conditionalFormatting>
  <conditionalFormatting sqref="AQ143:AQ171">
    <cfRule type="cellIs" dxfId="2" priority="1" stopIfTrue="1" operator="lessThanOrEqual">
      <formula>0</formula>
    </cfRule>
  </conditionalFormatting>
  <dataValidations count="5">
    <dataValidation type="list" allowBlank="1" showInputMessage="1" showErrorMessage="1" sqref="B143:B171 B48:B84 B89:B137 B7:B43">
      <formula1>"TSG Kaisersl.,KSV Langen,KSV Grünstadt,FTG Pfungstadt, KTH Ehrang, AC Altrip,AC Mutterstadt,AV 03 Speyer,KSC 07 Schifferstadt,TSG Haßloch,AC Weisenau,KSV Hostenbach"</formula1>
    </dataValidation>
    <dataValidation type="list" allowBlank="1" showInputMessage="1" showErrorMessage="1" sqref="A1">
      <formula1>"Jugendliga Rheinland-Pfalz/Hessen,Pfalz-Meisterschaften (Mehrk.),Rheinl.-Pfalz Meisterschaft (Mehrk.)"</formula1>
      <formula2>0</formula2>
    </dataValidation>
    <dataValidation type="list" allowBlank="1" showInputMessage="1" showErrorMessage="1" sqref="F1:H1">
      <formula1>"Jugendliga Rheinland-Pfalz,Pfalz-Meisterschaften (Mehrk.),Rheinl.-Pfalz Meisterschaft (Mehrk.)"</formula1>
      <formula2>0</formula2>
    </dataValidation>
    <dataValidation type="list" allowBlank="1" showInputMessage="1" showErrorMessage="1" sqref="E143:E171 E6:E43 E89:E137 E48:E84">
      <formula1>",m,w,"</formula1>
      <formula2>0</formula2>
    </dataValidation>
    <dataValidation type="list" allowBlank="1" showInputMessage="1" showErrorMessage="1" sqref="B6">
      <formula1>"TSG Kaisersl.,KSV Langen,KSV Grünstadt,FTG Pfungstadt,AC Altrip,AC Mutterstadt,AV 03 Speyer,KSC 07 Schifferstadt,TSG Haßloch,AC Weisenau,KSV Hostenbach,KTH Ehrang"</formula1>
    </dataValidation>
  </dataValidations>
  <printOptions horizontalCentered="1" verticalCentered="1"/>
  <pageMargins left="0" right="0" top="0.19685039370078741" bottom="0.19685039370078741" header="0.51181102362204722" footer="0.51181102362204722"/>
  <pageSetup paperSize="9" scale="74" firstPageNumber="0" orientation="landscape" verticalDpi="300" r:id="rId1"/>
  <headerFooter alignWithMargins="0">
    <oddFooter>&amp;C&amp;P von &amp;N</oddFooter>
  </headerFooter>
  <rowBreaks count="1" manualBreakCount="1">
    <brk id="8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1"/>
  <sheetViews>
    <sheetView workbookViewId="0">
      <selection activeCell="O32" sqref="O32"/>
    </sheetView>
  </sheetViews>
  <sheetFormatPr baseColWidth="10" defaultColWidth="10.7109375" defaultRowHeight="12.75" outlineLevelCol="1" x14ac:dyDescent="0.2"/>
  <cols>
    <col min="1" max="1" width="11.42578125" style="95" customWidth="1"/>
    <col min="2" max="3" width="11.42578125" style="1" customWidth="1" outlineLevel="1"/>
    <col min="4" max="4" width="11.42578125" style="1" customWidth="1"/>
    <col min="5" max="5" width="9" style="1" customWidth="1"/>
    <col min="6" max="7" width="14.140625" style="1" customWidth="1"/>
    <col min="8" max="8" width="12.85546875" style="1" customWidth="1"/>
    <col min="9" max="9" width="13.7109375" style="1" customWidth="1"/>
    <col min="10" max="10" width="9.7109375" style="1" customWidth="1"/>
    <col min="11" max="11" width="13.5703125" style="1" customWidth="1"/>
    <col min="12" max="12" width="13.85546875" style="1" customWidth="1"/>
    <col min="13" max="13" width="18.5703125" style="1" customWidth="1"/>
    <col min="14" max="14" width="18.5703125" style="107" customWidth="1"/>
    <col min="15" max="15" width="13.140625" style="1" customWidth="1"/>
    <col min="16" max="16384" width="10.7109375" style="1"/>
  </cols>
  <sheetData>
    <row r="2" spans="5:15" x14ac:dyDescent="0.2">
      <c r="E2" s="96" t="s">
        <v>52</v>
      </c>
      <c r="F2" s="96" t="s">
        <v>29</v>
      </c>
      <c r="G2" s="96" t="s">
        <v>30</v>
      </c>
      <c r="H2" s="96" t="s">
        <v>53</v>
      </c>
      <c r="I2" s="96" t="s">
        <v>54</v>
      </c>
      <c r="J2" s="96" t="s">
        <v>55</v>
      </c>
      <c r="K2" s="97" t="s">
        <v>48</v>
      </c>
      <c r="L2" s="97" t="s">
        <v>49</v>
      </c>
      <c r="M2" s="97" t="s">
        <v>50</v>
      </c>
      <c r="N2" s="96" t="s">
        <v>60</v>
      </c>
      <c r="O2" s="97" t="s">
        <v>51</v>
      </c>
    </row>
    <row r="3" spans="5:15" x14ac:dyDescent="0.2">
      <c r="E3" s="98">
        <f>LARGE(E34:E191,1)</f>
        <v>0</v>
      </c>
      <c r="F3" s="98">
        <f>LARGE(F34:F191,1)</f>
        <v>501.05976019184652</v>
      </c>
      <c r="G3" s="98">
        <f t="shared" ref="G3:O3" si="0">LARGE(G34:G191,1)</f>
        <v>488.7357060367454</v>
      </c>
      <c r="H3" s="98">
        <f t="shared" si="0"/>
        <v>398.0787640449438</v>
      </c>
      <c r="I3" s="98">
        <f t="shared" si="0"/>
        <v>481.09250991501415</v>
      </c>
      <c r="J3" s="98">
        <f t="shared" si="0"/>
        <v>0</v>
      </c>
      <c r="K3" s="98">
        <f t="shared" si="0"/>
        <v>0</v>
      </c>
      <c r="L3" s="98">
        <f t="shared" si="0"/>
        <v>0</v>
      </c>
      <c r="M3" s="98">
        <f t="shared" si="0"/>
        <v>0</v>
      </c>
      <c r="N3" s="98">
        <f t="shared" si="0"/>
        <v>417.9579489194499</v>
      </c>
      <c r="O3" s="98">
        <f t="shared" si="0"/>
        <v>444.98391044776122</v>
      </c>
    </row>
    <row r="4" spans="5:15" x14ac:dyDescent="0.2">
      <c r="E4" s="98">
        <f>LARGE(E34:E191,2)</f>
        <v>0</v>
      </c>
      <c r="F4" s="98">
        <f t="shared" ref="F4:O4" si="1">LARGE(F34:F191,2)</f>
        <v>473.28848275862072</v>
      </c>
      <c r="G4" s="98">
        <f t="shared" si="1"/>
        <v>463.72816438356165</v>
      </c>
      <c r="H4" s="98">
        <f t="shared" si="1"/>
        <v>0</v>
      </c>
      <c r="I4" s="98">
        <f t="shared" si="1"/>
        <v>453.20659625212943</v>
      </c>
      <c r="J4" s="98">
        <f t="shared" si="1"/>
        <v>0</v>
      </c>
      <c r="K4" s="98">
        <f t="shared" si="1"/>
        <v>0</v>
      </c>
      <c r="L4" s="98">
        <f t="shared" si="1"/>
        <v>0</v>
      </c>
      <c r="M4" s="98">
        <f t="shared" si="1"/>
        <v>0</v>
      </c>
      <c r="N4" s="98">
        <f t="shared" si="1"/>
        <v>417.71435294117646</v>
      </c>
      <c r="O4" s="98">
        <f t="shared" si="1"/>
        <v>0</v>
      </c>
    </row>
    <row r="5" spans="5:15" x14ac:dyDescent="0.2">
      <c r="E5" s="98">
        <f>LARGE(E34:E191,3)</f>
        <v>0</v>
      </c>
      <c r="F5" s="98">
        <f t="shared" ref="F5:O5" si="2">LARGE(F34:F191,3)</f>
        <v>463.78954838709683</v>
      </c>
      <c r="G5" s="98">
        <f t="shared" si="2"/>
        <v>462.14333333333332</v>
      </c>
      <c r="H5" s="98">
        <f t="shared" si="2"/>
        <v>0</v>
      </c>
      <c r="I5" s="98">
        <f t="shared" si="2"/>
        <v>450.95963758389257</v>
      </c>
      <c r="J5" s="98">
        <f t="shared" si="2"/>
        <v>0</v>
      </c>
      <c r="K5" s="98">
        <f t="shared" si="2"/>
        <v>0</v>
      </c>
      <c r="L5" s="98">
        <f t="shared" si="2"/>
        <v>0</v>
      </c>
      <c r="M5" s="98">
        <f t="shared" si="2"/>
        <v>0</v>
      </c>
      <c r="N5" s="98">
        <f t="shared" si="2"/>
        <v>411.97512217194571</v>
      </c>
      <c r="O5" s="98">
        <f t="shared" si="2"/>
        <v>0</v>
      </c>
    </row>
    <row r="6" spans="5:15" x14ac:dyDescent="0.2">
      <c r="E6" s="98">
        <f>LARGE(E34:E191,4)</f>
        <v>0</v>
      </c>
      <c r="F6" s="98">
        <f t="shared" ref="F6:O6" si="3">LARGE(F34:F191,4)</f>
        <v>430.8638085642317</v>
      </c>
      <c r="G6" s="98">
        <f t="shared" si="3"/>
        <v>436.83452837573384</v>
      </c>
      <c r="H6" s="98">
        <f t="shared" si="3"/>
        <v>0</v>
      </c>
      <c r="I6" s="98">
        <f t="shared" si="3"/>
        <v>401.15657636887613</v>
      </c>
      <c r="J6" s="98">
        <f t="shared" si="3"/>
        <v>0</v>
      </c>
      <c r="K6" s="98">
        <f t="shared" si="3"/>
        <v>0</v>
      </c>
      <c r="L6" s="98">
        <f t="shared" si="3"/>
        <v>0</v>
      </c>
      <c r="M6" s="98">
        <f t="shared" si="3"/>
        <v>0</v>
      </c>
      <c r="N6" s="98">
        <f t="shared" si="3"/>
        <v>405.94550819672133</v>
      </c>
      <c r="O6" s="98">
        <f t="shared" si="3"/>
        <v>0</v>
      </c>
    </row>
    <row r="7" spans="5:15" x14ac:dyDescent="0.2">
      <c r="E7" s="99">
        <f t="shared" ref="E7:J7" si="4">COUNTIF(E3:E6,"&gt;0")</f>
        <v>0</v>
      </c>
      <c r="F7" s="99">
        <f t="shared" si="4"/>
        <v>4</v>
      </c>
      <c r="G7" s="99">
        <f t="shared" si="4"/>
        <v>4</v>
      </c>
      <c r="H7" s="99">
        <f t="shared" si="4"/>
        <v>1</v>
      </c>
      <c r="I7" s="99">
        <f t="shared" si="4"/>
        <v>4</v>
      </c>
      <c r="J7" s="99">
        <f t="shared" si="4"/>
        <v>0</v>
      </c>
      <c r="K7" s="99">
        <f>COUNTIF(K3:K6,"&gt;0")</f>
        <v>0</v>
      </c>
      <c r="L7" s="99">
        <f>COUNTIF(L3:L6,"&gt;0")</f>
        <v>0</v>
      </c>
      <c r="M7" s="99">
        <f>COUNTIF(M3:M6,"&gt;0")</f>
        <v>0</v>
      </c>
      <c r="N7" s="99">
        <f>COUNTIF(N3:N6,"&gt;0")</f>
        <v>4</v>
      </c>
      <c r="O7" s="99">
        <f>COUNTIF(O3:O6,"&gt;0")</f>
        <v>1</v>
      </c>
    </row>
    <row r="8" spans="5:15" ht="15" x14ac:dyDescent="0.25">
      <c r="E8" s="100" t="str">
        <f t="shared" ref="E8:J8" si="5">IF(E7&gt;2,SUM(E3:E6),"")</f>
        <v/>
      </c>
      <c r="F8" s="100">
        <f t="shared" si="5"/>
        <v>1869.0015999017958</v>
      </c>
      <c r="G8" s="100">
        <f t="shared" si="5"/>
        <v>1851.4417321293745</v>
      </c>
      <c r="H8" s="100" t="str">
        <f t="shared" si="5"/>
        <v/>
      </c>
      <c r="I8" s="100">
        <f t="shared" si="5"/>
        <v>1786.4153201199122</v>
      </c>
      <c r="J8" s="100" t="str">
        <f t="shared" si="5"/>
        <v/>
      </c>
      <c r="K8" s="100" t="str">
        <f>IF(K7&gt;2,SUM(K3:K6),"")</f>
        <v/>
      </c>
      <c r="L8" s="100" t="str">
        <f>IF(L7&gt;2,SUM(L3:L6),"")</f>
        <v/>
      </c>
      <c r="M8" s="100" t="str">
        <f>IF(M7&gt;2,SUM(M3:M6),"")</f>
        <v/>
      </c>
      <c r="N8" s="100">
        <f>IF(N7&gt;2,SUM(N3:N6),"")</f>
        <v>1653.5929322292932</v>
      </c>
      <c r="O8" s="100" t="str">
        <f>IF(O7&gt;2,SUM(O3:O6),"")</f>
        <v/>
      </c>
    </row>
    <row r="9" spans="5:15" x14ac:dyDescent="0.2">
      <c r="E9" s="98">
        <f>LARGE(E34:E191,5)</f>
        <v>0</v>
      </c>
      <c r="F9" s="98">
        <f t="shared" ref="F9:O9" si="6">LARGE(F34:F191,5)</f>
        <v>427.51349999999996</v>
      </c>
      <c r="G9" s="98">
        <f t="shared" si="6"/>
        <v>410.08757404326127</v>
      </c>
      <c r="H9" s="98">
        <f t="shared" si="6"/>
        <v>0</v>
      </c>
      <c r="I9" s="98">
        <f t="shared" si="6"/>
        <v>389.50200000000007</v>
      </c>
      <c r="J9" s="98">
        <f t="shared" si="6"/>
        <v>0</v>
      </c>
      <c r="K9" s="98">
        <f t="shared" si="6"/>
        <v>0</v>
      </c>
      <c r="L9" s="98">
        <f t="shared" si="6"/>
        <v>0</v>
      </c>
      <c r="M9" s="98">
        <f t="shared" si="6"/>
        <v>0</v>
      </c>
      <c r="N9" s="98">
        <f t="shared" si="6"/>
        <v>400.79551867219919</v>
      </c>
      <c r="O9" s="98">
        <f t="shared" si="6"/>
        <v>0</v>
      </c>
    </row>
    <row r="10" spans="5:15" x14ac:dyDescent="0.2">
      <c r="E10" s="98">
        <f>LARGE(E34:E191,6)</f>
        <v>0</v>
      </c>
      <c r="F10" s="98">
        <f t="shared" ref="F10:O10" si="7">LARGE(F34:F191,6)</f>
        <v>409.99305263157896</v>
      </c>
      <c r="G10" s="98">
        <f t="shared" si="7"/>
        <v>390.6890396196514</v>
      </c>
      <c r="H10" s="98">
        <f t="shared" si="7"/>
        <v>0</v>
      </c>
      <c r="I10" s="98">
        <f t="shared" si="7"/>
        <v>0</v>
      </c>
      <c r="J10" s="98">
        <f t="shared" si="7"/>
        <v>0</v>
      </c>
      <c r="K10" s="98">
        <f t="shared" si="7"/>
        <v>0</v>
      </c>
      <c r="L10" s="98">
        <f t="shared" si="7"/>
        <v>0</v>
      </c>
      <c r="M10" s="98">
        <f t="shared" si="7"/>
        <v>0</v>
      </c>
      <c r="N10" s="98">
        <f t="shared" si="7"/>
        <v>389.76100934579438</v>
      </c>
      <c r="O10" s="98">
        <f t="shared" si="7"/>
        <v>0</v>
      </c>
    </row>
    <row r="11" spans="5:15" x14ac:dyDescent="0.2">
      <c r="E11" s="98">
        <f>LARGE(E34:E191,7)</f>
        <v>0</v>
      </c>
      <c r="F11" s="98">
        <f t="shared" ref="F11:O11" si="8">LARGE(F34:F191,7)</f>
        <v>0</v>
      </c>
      <c r="G11" s="98">
        <f t="shared" si="8"/>
        <v>380.64961184210529</v>
      </c>
      <c r="H11" s="98">
        <f t="shared" si="8"/>
        <v>0</v>
      </c>
      <c r="I11" s="98">
        <f t="shared" si="8"/>
        <v>0</v>
      </c>
      <c r="J11" s="98">
        <f t="shared" si="8"/>
        <v>0</v>
      </c>
      <c r="K11" s="98">
        <f t="shared" si="8"/>
        <v>0</v>
      </c>
      <c r="L11" s="98">
        <f t="shared" si="8"/>
        <v>0</v>
      </c>
      <c r="M11" s="98">
        <f t="shared" si="8"/>
        <v>0</v>
      </c>
      <c r="N11" s="98">
        <f t="shared" si="8"/>
        <v>388.49305660377365</v>
      </c>
      <c r="O11" s="98">
        <f t="shared" si="8"/>
        <v>0</v>
      </c>
    </row>
    <row r="12" spans="5:15" x14ac:dyDescent="0.2">
      <c r="E12" s="98">
        <f>LARGE(E34:E191,8)</f>
        <v>0</v>
      </c>
      <c r="F12" s="98">
        <f t="shared" ref="F12:O12" si="9">LARGE(F34:F191,8)</f>
        <v>0</v>
      </c>
      <c r="G12" s="98">
        <f t="shared" si="9"/>
        <v>360.9086462035541</v>
      </c>
      <c r="H12" s="98">
        <f t="shared" si="9"/>
        <v>0</v>
      </c>
      <c r="I12" s="98">
        <f t="shared" si="9"/>
        <v>0</v>
      </c>
      <c r="J12" s="98">
        <f t="shared" si="9"/>
        <v>0</v>
      </c>
      <c r="K12" s="98">
        <f t="shared" si="9"/>
        <v>0</v>
      </c>
      <c r="L12" s="98">
        <f t="shared" si="9"/>
        <v>0</v>
      </c>
      <c r="M12" s="98">
        <f t="shared" si="9"/>
        <v>0</v>
      </c>
      <c r="N12" s="98">
        <f t="shared" si="9"/>
        <v>383.26273972602741</v>
      </c>
      <c r="O12" s="98">
        <f t="shared" si="9"/>
        <v>0</v>
      </c>
    </row>
    <row r="13" spans="5:15" x14ac:dyDescent="0.2">
      <c r="E13" s="99">
        <f t="shared" ref="E13:J13" si="10">COUNTIF(E9:E12,"&gt;0")</f>
        <v>0</v>
      </c>
      <c r="F13" s="99">
        <f t="shared" si="10"/>
        <v>2</v>
      </c>
      <c r="G13" s="99">
        <f t="shared" si="10"/>
        <v>4</v>
      </c>
      <c r="H13" s="99">
        <f t="shared" si="10"/>
        <v>0</v>
      </c>
      <c r="I13" s="99">
        <f t="shared" si="10"/>
        <v>1</v>
      </c>
      <c r="J13" s="99">
        <f t="shared" si="10"/>
        <v>0</v>
      </c>
      <c r="K13" s="99">
        <f>COUNTIF(K9:K12,"&gt;0")</f>
        <v>0</v>
      </c>
      <c r="L13" s="99">
        <f>COUNTIF(L9:L12,"&gt;0")</f>
        <v>0</v>
      </c>
      <c r="M13" s="99">
        <f>COUNTIF(M9:M12,"&gt;0")</f>
        <v>0</v>
      </c>
      <c r="N13" s="99">
        <f>COUNTIF(N9:N12,"&gt;0")</f>
        <v>4</v>
      </c>
      <c r="O13" s="99">
        <f>COUNTIF(O9:O12,"&gt;0")</f>
        <v>0</v>
      </c>
    </row>
    <row r="14" spans="5:15" ht="15" x14ac:dyDescent="0.25">
      <c r="E14" s="100" t="str">
        <f t="shared" ref="E14:J14" si="11">IF(E13&gt;2,SUM(E9:E12),"")</f>
        <v/>
      </c>
      <c r="F14" s="100" t="str">
        <f t="shared" si="11"/>
        <v/>
      </c>
      <c r="G14" s="100">
        <f t="shared" si="11"/>
        <v>1542.3348717085721</v>
      </c>
      <c r="H14" s="100" t="str">
        <f t="shared" si="11"/>
        <v/>
      </c>
      <c r="I14" s="100" t="str">
        <f t="shared" si="11"/>
        <v/>
      </c>
      <c r="J14" s="100" t="str">
        <f t="shared" si="11"/>
        <v/>
      </c>
      <c r="K14" s="100" t="str">
        <f>IF(K13&gt;2,SUM(K9:K12),"")</f>
        <v/>
      </c>
      <c r="L14" s="100" t="str">
        <f>IF(L13&gt;2,SUM(L9:L12),"")</f>
        <v/>
      </c>
      <c r="M14" s="100" t="str">
        <f>IF(M13&gt;2,SUM(M9:M12),"")</f>
        <v/>
      </c>
      <c r="N14" s="100">
        <f>IF(N13&gt;2,SUM(N9:N12),"")</f>
        <v>1562.3123243477946</v>
      </c>
      <c r="O14" s="100" t="str">
        <f>IF(O13&gt;2,SUM(O9:O12),"")</f>
        <v/>
      </c>
    </row>
    <row r="15" spans="5:15" x14ac:dyDescent="0.2">
      <c r="E15" s="98">
        <f>LARGE(E34:E191,9)</f>
        <v>0</v>
      </c>
      <c r="F15" s="98">
        <f t="shared" ref="F15:O15" si="12">LARGE(F34:F191,9)</f>
        <v>0</v>
      </c>
      <c r="G15" s="98">
        <f t="shared" si="12"/>
        <v>345.40851985559567</v>
      </c>
      <c r="H15" s="98">
        <f t="shared" si="12"/>
        <v>0</v>
      </c>
      <c r="I15" s="98">
        <f t="shared" si="12"/>
        <v>0</v>
      </c>
      <c r="J15" s="98">
        <f t="shared" si="12"/>
        <v>0</v>
      </c>
      <c r="K15" s="98">
        <f t="shared" si="12"/>
        <v>0</v>
      </c>
      <c r="L15" s="98">
        <f t="shared" si="12"/>
        <v>0</v>
      </c>
      <c r="M15" s="98">
        <f t="shared" si="12"/>
        <v>0</v>
      </c>
      <c r="N15" s="98">
        <f t="shared" si="12"/>
        <v>374.65839834024899</v>
      </c>
      <c r="O15" s="98">
        <f t="shared" si="12"/>
        <v>0</v>
      </c>
    </row>
    <row r="16" spans="5:15" x14ac:dyDescent="0.2">
      <c r="E16" s="98">
        <f>LARGE(E34:E191,10)</f>
        <v>0</v>
      </c>
      <c r="F16" s="98">
        <f t="shared" ref="F16:O16" si="13">LARGE(F34:F191,10)</f>
        <v>0</v>
      </c>
      <c r="G16" s="98">
        <f t="shared" si="13"/>
        <v>343.88596721311478</v>
      </c>
      <c r="H16" s="98">
        <f t="shared" si="13"/>
        <v>0</v>
      </c>
      <c r="I16" s="98">
        <f t="shared" si="13"/>
        <v>0</v>
      </c>
      <c r="J16" s="98">
        <f t="shared" si="13"/>
        <v>0</v>
      </c>
      <c r="K16" s="98">
        <f t="shared" si="13"/>
        <v>0</v>
      </c>
      <c r="L16" s="98">
        <f t="shared" si="13"/>
        <v>0</v>
      </c>
      <c r="M16" s="98">
        <f t="shared" si="13"/>
        <v>0</v>
      </c>
      <c r="N16" s="98">
        <f t="shared" si="13"/>
        <v>374.22866520787744</v>
      </c>
      <c r="O16" s="98">
        <f t="shared" si="13"/>
        <v>0</v>
      </c>
    </row>
    <row r="17" spans="5:15" x14ac:dyDescent="0.2">
      <c r="E17" s="98">
        <f>LARGE(E34:E191,11)</f>
        <v>0</v>
      </c>
      <c r="F17" s="98">
        <f t="shared" ref="F17:O17" si="14">LARGE(F34:F191,11)</f>
        <v>0</v>
      </c>
      <c r="G17" s="98">
        <f t="shared" si="14"/>
        <v>0</v>
      </c>
      <c r="H17" s="98">
        <f t="shared" si="14"/>
        <v>0</v>
      </c>
      <c r="I17" s="98">
        <f t="shared" si="14"/>
        <v>0</v>
      </c>
      <c r="J17" s="98">
        <f t="shared" si="14"/>
        <v>0</v>
      </c>
      <c r="K17" s="98">
        <f t="shared" si="14"/>
        <v>0</v>
      </c>
      <c r="L17" s="98">
        <f t="shared" si="14"/>
        <v>0</v>
      </c>
      <c r="M17" s="98">
        <f t="shared" si="14"/>
        <v>0</v>
      </c>
      <c r="N17" s="98">
        <f t="shared" si="14"/>
        <v>369.73340992167101</v>
      </c>
      <c r="O17" s="98">
        <f t="shared" si="14"/>
        <v>0</v>
      </c>
    </row>
    <row r="18" spans="5:15" x14ac:dyDescent="0.2">
      <c r="E18" s="98">
        <f>LARGE(E34:E191,12)</f>
        <v>0</v>
      </c>
      <c r="F18" s="98">
        <f t="shared" ref="F18:O18" si="15">LARGE(F34:F191,12)</f>
        <v>0</v>
      </c>
      <c r="G18" s="98">
        <f t="shared" si="15"/>
        <v>0</v>
      </c>
      <c r="H18" s="98">
        <f t="shared" si="15"/>
        <v>0</v>
      </c>
      <c r="I18" s="98">
        <f t="shared" si="15"/>
        <v>0</v>
      </c>
      <c r="J18" s="98">
        <f t="shared" si="15"/>
        <v>0</v>
      </c>
      <c r="K18" s="98">
        <f t="shared" si="15"/>
        <v>0</v>
      </c>
      <c r="L18" s="98">
        <f t="shared" si="15"/>
        <v>0</v>
      </c>
      <c r="M18" s="98">
        <f t="shared" si="15"/>
        <v>0</v>
      </c>
      <c r="N18" s="98">
        <f t="shared" si="15"/>
        <v>365.75388679245282</v>
      </c>
      <c r="O18" s="98">
        <f t="shared" si="15"/>
        <v>0</v>
      </c>
    </row>
    <row r="19" spans="5:15" x14ac:dyDescent="0.2">
      <c r="E19" s="99">
        <f t="shared" ref="E19:J19" si="16">COUNTIF(E15:E18,"&gt;0")</f>
        <v>0</v>
      </c>
      <c r="F19" s="99">
        <f t="shared" si="16"/>
        <v>0</v>
      </c>
      <c r="G19" s="99">
        <f t="shared" si="16"/>
        <v>2</v>
      </c>
      <c r="H19" s="99">
        <f t="shared" si="16"/>
        <v>0</v>
      </c>
      <c r="I19" s="99">
        <f t="shared" si="16"/>
        <v>0</v>
      </c>
      <c r="J19" s="99">
        <f t="shared" si="16"/>
        <v>0</v>
      </c>
      <c r="K19" s="99">
        <f>COUNTIF(K15:K18,"&gt;0")</f>
        <v>0</v>
      </c>
      <c r="L19" s="99">
        <f>COUNTIF(L15:L18,"&gt;0")</f>
        <v>0</v>
      </c>
      <c r="M19" s="99">
        <f>COUNTIF(M15:M18,"&gt;0")</f>
        <v>0</v>
      </c>
      <c r="N19" s="99">
        <f>COUNTIF(N15:N18,"&gt;0")</f>
        <v>4</v>
      </c>
      <c r="O19" s="99">
        <f>COUNTIF(O15:O18,"&gt;0")</f>
        <v>0</v>
      </c>
    </row>
    <row r="20" spans="5:15" ht="15" x14ac:dyDescent="0.25">
      <c r="E20" s="100" t="str">
        <f t="shared" ref="E20:J20" si="17">IF(E19&gt;2,SUM(E15:E18),"")</f>
        <v/>
      </c>
      <c r="F20" s="100" t="str">
        <f t="shared" si="17"/>
        <v/>
      </c>
      <c r="G20" s="100" t="str">
        <f t="shared" si="17"/>
        <v/>
      </c>
      <c r="H20" s="100" t="str">
        <f t="shared" si="17"/>
        <v/>
      </c>
      <c r="I20" s="100" t="str">
        <f t="shared" si="17"/>
        <v/>
      </c>
      <c r="J20" s="100" t="str">
        <f t="shared" si="17"/>
        <v/>
      </c>
      <c r="K20" s="100" t="str">
        <f>IF(K19&gt;2,SUM(K15:K18),"")</f>
        <v/>
      </c>
      <c r="L20" s="100" t="str">
        <f>IF(L19&gt;2,SUM(L15:L18),"")</f>
        <v/>
      </c>
      <c r="M20" s="100" t="str">
        <f>IF(M19&gt;2,SUM(M15:M18),"")</f>
        <v/>
      </c>
      <c r="N20" s="100">
        <f>IF(N19&gt;2,SUM(N15:N18),"")</f>
        <v>1484.3743602622503</v>
      </c>
      <c r="O20" s="100" t="str">
        <f>IF(O19&gt;2,SUM(O15:O18),"")</f>
        <v/>
      </c>
    </row>
    <row r="21" spans="5:15" x14ac:dyDescent="0.2">
      <c r="E21" s="98">
        <f>LARGE(E34:E191,13)</f>
        <v>0</v>
      </c>
      <c r="F21" s="98">
        <f t="shared" ref="F21:O21" si="18">LARGE(F34:F191,13)</f>
        <v>0</v>
      </c>
      <c r="G21" s="98">
        <f t="shared" si="18"/>
        <v>0</v>
      </c>
      <c r="H21" s="98">
        <f t="shared" si="18"/>
        <v>0</v>
      </c>
      <c r="I21" s="98">
        <f t="shared" si="18"/>
        <v>0</v>
      </c>
      <c r="J21" s="98">
        <f t="shared" si="18"/>
        <v>0</v>
      </c>
      <c r="K21" s="98">
        <f t="shared" si="18"/>
        <v>0</v>
      </c>
      <c r="L21" s="98">
        <f t="shared" si="18"/>
        <v>0</v>
      </c>
      <c r="M21" s="98">
        <f t="shared" si="18"/>
        <v>0</v>
      </c>
      <c r="N21" s="98">
        <f t="shared" si="18"/>
        <v>365.23239622641512</v>
      </c>
      <c r="O21" s="98">
        <f t="shared" si="18"/>
        <v>0</v>
      </c>
    </row>
    <row r="22" spans="5:15" x14ac:dyDescent="0.2">
      <c r="E22" s="98">
        <f>LARGE(E34:E191,14)</f>
        <v>0</v>
      </c>
      <c r="F22" s="98">
        <f t="shared" ref="F22:O22" si="19">LARGE(F34:F191,14)</f>
        <v>0</v>
      </c>
      <c r="G22" s="98">
        <f t="shared" si="19"/>
        <v>0</v>
      </c>
      <c r="H22" s="98">
        <f t="shared" si="19"/>
        <v>0</v>
      </c>
      <c r="I22" s="98">
        <f t="shared" si="19"/>
        <v>0</v>
      </c>
      <c r="J22" s="98">
        <f t="shared" si="19"/>
        <v>0</v>
      </c>
      <c r="K22" s="98">
        <f t="shared" si="19"/>
        <v>0</v>
      </c>
      <c r="L22" s="98">
        <f t="shared" si="19"/>
        <v>0</v>
      </c>
      <c r="M22" s="98">
        <f t="shared" si="19"/>
        <v>0</v>
      </c>
      <c r="N22" s="98">
        <f t="shared" si="19"/>
        <v>364.94202061855668</v>
      </c>
      <c r="O22" s="98">
        <f t="shared" si="19"/>
        <v>0</v>
      </c>
    </row>
    <row r="23" spans="5:15" x14ac:dyDescent="0.2">
      <c r="E23" s="98">
        <f>LARGE(E34:E191,15)</f>
        <v>0</v>
      </c>
      <c r="F23" s="98">
        <f t="shared" ref="F23:O23" si="20">LARGE(F34:F191,15)</f>
        <v>0</v>
      </c>
      <c r="G23" s="98">
        <f t="shared" si="20"/>
        <v>0</v>
      </c>
      <c r="H23" s="98">
        <f t="shared" si="20"/>
        <v>0</v>
      </c>
      <c r="I23" s="98">
        <f t="shared" si="20"/>
        <v>0</v>
      </c>
      <c r="J23" s="98">
        <f t="shared" si="20"/>
        <v>0</v>
      </c>
      <c r="K23" s="98">
        <f t="shared" si="20"/>
        <v>0</v>
      </c>
      <c r="L23" s="98">
        <f t="shared" si="20"/>
        <v>0</v>
      </c>
      <c r="M23" s="98">
        <f t="shared" si="20"/>
        <v>0</v>
      </c>
      <c r="N23" s="98">
        <f t="shared" si="20"/>
        <v>357.9726741573034</v>
      </c>
      <c r="O23" s="98">
        <f t="shared" si="20"/>
        <v>0</v>
      </c>
    </row>
    <row r="24" spans="5:15" x14ac:dyDescent="0.2">
      <c r="E24" s="98">
        <f>LARGE(E34:E191,16)</f>
        <v>0</v>
      </c>
      <c r="F24" s="98">
        <f t="shared" ref="F24:O24" si="21">LARGE(F34:F191,16)</f>
        <v>0</v>
      </c>
      <c r="G24" s="98">
        <f t="shared" si="21"/>
        <v>0</v>
      </c>
      <c r="H24" s="98">
        <f t="shared" si="21"/>
        <v>0</v>
      </c>
      <c r="I24" s="98">
        <f t="shared" si="21"/>
        <v>0</v>
      </c>
      <c r="J24" s="98">
        <f t="shared" si="21"/>
        <v>0</v>
      </c>
      <c r="K24" s="98">
        <f t="shared" si="21"/>
        <v>0</v>
      </c>
      <c r="L24" s="98">
        <f t="shared" si="21"/>
        <v>0</v>
      </c>
      <c r="M24" s="98">
        <f t="shared" si="21"/>
        <v>0</v>
      </c>
      <c r="N24" s="98">
        <f t="shared" si="21"/>
        <v>351.38258823529407</v>
      </c>
      <c r="O24" s="98">
        <f t="shared" si="21"/>
        <v>0</v>
      </c>
    </row>
    <row r="25" spans="5:15" x14ac:dyDescent="0.2">
      <c r="E25" s="99">
        <f t="shared" ref="E25:O25" si="22">COUNTIF(E21:E24,"&gt;0")</f>
        <v>0</v>
      </c>
      <c r="F25" s="99">
        <f t="shared" si="22"/>
        <v>0</v>
      </c>
      <c r="G25" s="99">
        <f t="shared" si="22"/>
        <v>0</v>
      </c>
      <c r="H25" s="99">
        <f t="shared" si="22"/>
        <v>0</v>
      </c>
      <c r="I25" s="99">
        <f t="shared" si="22"/>
        <v>0</v>
      </c>
      <c r="J25" s="99">
        <f t="shared" si="22"/>
        <v>0</v>
      </c>
      <c r="K25" s="99">
        <f t="shared" si="22"/>
        <v>0</v>
      </c>
      <c r="L25" s="99">
        <f t="shared" si="22"/>
        <v>0</v>
      </c>
      <c r="M25" s="99">
        <f t="shared" si="22"/>
        <v>0</v>
      </c>
      <c r="N25" s="99">
        <f t="shared" ref="N25" si="23">COUNTIF(N21:N24,"&gt;0")</f>
        <v>4</v>
      </c>
      <c r="O25" s="99">
        <f t="shared" si="22"/>
        <v>0</v>
      </c>
    </row>
    <row r="26" spans="5:15" ht="15" x14ac:dyDescent="0.25">
      <c r="E26" s="100" t="str">
        <f t="shared" ref="E26:J26" si="24">IF(E25&gt;2,SUM(E21:E24),"")</f>
        <v/>
      </c>
      <c r="F26" s="100" t="str">
        <f t="shared" si="24"/>
        <v/>
      </c>
      <c r="G26" s="100" t="str">
        <f t="shared" si="24"/>
        <v/>
      </c>
      <c r="H26" s="100" t="str">
        <f t="shared" si="24"/>
        <v/>
      </c>
      <c r="I26" s="100" t="str">
        <f t="shared" si="24"/>
        <v/>
      </c>
      <c r="J26" s="100" t="str">
        <f t="shared" si="24"/>
        <v/>
      </c>
      <c r="K26" s="100" t="str">
        <f>IF(K25&gt;2,SUM(K21:K24),"")</f>
        <v/>
      </c>
      <c r="L26" s="100" t="str">
        <f>IF(L25&gt;2,SUM(L21:L24),"")</f>
        <v/>
      </c>
      <c r="M26" s="100" t="str">
        <f>IF(M25&gt;2,SUM(M21:M24),"")</f>
        <v/>
      </c>
      <c r="N26" s="100">
        <f>IF(N25&gt;2,SUM(N21:N24),"")</f>
        <v>1439.5296792375693</v>
      </c>
      <c r="O26" s="100" t="str">
        <f>IF(O25&gt;2,SUM(O21:O24),"")</f>
        <v/>
      </c>
    </row>
    <row r="27" spans="5:15" x14ac:dyDescent="0.2">
      <c r="E27" s="98">
        <f>LARGE(E34:E191,17)</f>
        <v>0</v>
      </c>
      <c r="F27" s="98">
        <f t="shared" ref="F27:O27" si="25">LARGE(F34:F191,17)</f>
        <v>0</v>
      </c>
      <c r="G27" s="98">
        <f t="shared" si="25"/>
        <v>0</v>
      </c>
      <c r="H27" s="98">
        <f t="shared" si="25"/>
        <v>0</v>
      </c>
      <c r="I27" s="98">
        <f t="shared" si="25"/>
        <v>0</v>
      </c>
      <c r="J27" s="98">
        <f t="shared" si="25"/>
        <v>0</v>
      </c>
      <c r="K27" s="98">
        <f t="shared" si="25"/>
        <v>0</v>
      </c>
      <c r="L27" s="98">
        <f t="shared" si="25"/>
        <v>0</v>
      </c>
      <c r="M27" s="98">
        <f t="shared" si="25"/>
        <v>0</v>
      </c>
      <c r="N27" s="98">
        <f t="shared" si="25"/>
        <v>340.70795031055906</v>
      </c>
      <c r="O27" s="98">
        <f t="shared" si="25"/>
        <v>0</v>
      </c>
    </row>
    <row r="28" spans="5:15" x14ac:dyDescent="0.2">
      <c r="E28" s="98">
        <f>LARGE(E34:E191,18)</f>
        <v>0</v>
      </c>
      <c r="F28" s="98">
        <f t="shared" ref="F28:O28" si="26">LARGE(F34:F191,18)</f>
        <v>0</v>
      </c>
      <c r="G28" s="98">
        <f t="shared" si="26"/>
        <v>0</v>
      </c>
      <c r="H28" s="98">
        <f t="shared" si="26"/>
        <v>0</v>
      </c>
      <c r="I28" s="98">
        <f t="shared" si="26"/>
        <v>0</v>
      </c>
      <c r="J28" s="98">
        <f t="shared" si="26"/>
        <v>0</v>
      </c>
      <c r="K28" s="98">
        <f t="shared" si="26"/>
        <v>0</v>
      </c>
      <c r="L28" s="98">
        <f t="shared" si="26"/>
        <v>0</v>
      </c>
      <c r="M28" s="98">
        <f t="shared" si="26"/>
        <v>0</v>
      </c>
      <c r="N28" s="98">
        <f t="shared" si="26"/>
        <v>331.85526375711578</v>
      </c>
      <c r="O28" s="98">
        <f t="shared" si="26"/>
        <v>0</v>
      </c>
    </row>
    <row r="29" spans="5:15" x14ac:dyDescent="0.2">
      <c r="E29" s="98">
        <f>LARGE(E34:E191,19)</f>
        <v>0</v>
      </c>
      <c r="F29" s="98">
        <f t="shared" ref="F29:O29" si="27">LARGE(F34:F191,19)</f>
        <v>0</v>
      </c>
      <c r="G29" s="98">
        <f t="shared" si="27"/>
        <v>0</v>
      </c>
      <c r="H29" s="98">
        <f t="shared" si="27"/>
        <v>0</v>
      </c>
      <c r="I29" s="98">
        <f t="shared" si="27"/>
        <v>0</v>
      </c>
      <c r="J29" s="98">
        <f t="shared" si="27"/>
        <v>0</v>
      </c>
      <c r="K29" s="98">
        <f t="shared" si="27"/>
        <v>0</v>
      </c>
      <c r="L29" s="98">
        <f t="shared" si="27"/>
        <v>0</v>
      </c>
      <c r="M29" s="98">
        <f t="shared" si="27"/>
        <v>0</v>
      </c>
      <c r="N29" s="98">
        <f t="shared" si="27"/>
        <v>0</v>
      </c>
      <c r="O29" s="98">
        <f t="shared" si="27"/>
        <v>0</v>
      </c>
    </row>
    <row r="30" spans="5:15" x14ac:dyDescent="0.2">
      <c r="E30" s="98">
        <f>LARGE(E34:E191,20)</f>
        <v>0</v>
      </c>
      <c r="F30" s="98">
        <f t="shared" ref="F30:O30" si="28">LARGE(F34:F191,20)</f>
        <v>0</v>
      </c>
      <c r="G30" s="98">
        <f t="shared" si="28"/>
        <v>0</v>
      </c>
      <c r="H30" s="98">
        <f t="shared" si="28"/>
        <v>0</v>
      </c>
      <c r="I30" s="98">
        <f t="shared" si="28"/>
        <v>0</v>
      </c>
      <c r="J30" s="98">
        <f t="shared" si="28"/>
        <v>0</v>
      </c>
      <c r="K30" s="98">
        <f t="shared" si="28"/>
        <v>0</v>
      </c>
      <c r="L30" s="98">
        <f t="shared" si="28"/>
        <v>0</v>
      </c>
      <c r="M30" s="98">
        <f t="shared" si="28"/>
        <v>0</v>
      </c>
      <c r="N30" s="98">
        <f t="shared" si="28"/>
        <v>0</v>
      </c>
      <c r="O30" s="98">
        <f t="shared" si="28"/>
        <v>0</v>
      </c>
    </row>
    <row r="31" spans="5:15" x14ac:dyDescent="0.2">
      <c r="E31" s="99">
        <f t="shared" ref="E31:O31" si="29">COUNTIF(E27:E30,"&gt;0")</f>
        <v>0</v>
      </c>
      <c r="F31" s="99">
        <f t="shared" si="29"/>
        <v>0</v>
      </c>
      <c r="G31" s="99">
        <f t="shared" si="29"/>
        <v>0</v>
      </c>
      <c r="H31" s="99">
        <f t="shared" si="29"/>
        <v>0</v>
      </c>
      <c r="I31" s="99">
        <f t="shared" si="29"/>
        <v>0</v>
      </c>
      <c r="J31" s="99">
        <f t="shared" si="29"/>
        <v>0</v>
      </c>
      <c r="K31" s="99">
        <f t="shared" si="29"/>
        <v>0</v>
      </c>
      <c r="L31" s="99">
        <f t="shared" si="29"/>
        <v>0</v>
      </c>
      <c r="M31" s="99">
        <f t="shared" si="29"/>
        <v>0</v>
      </c>
      <c r="N31" s="99">
        <f t="shared" si="29"/>
        <v>2</v>
      </c>
      <c r="O31" s="99">
        <f t="shared" si="29"/>
        <v>0</v>
      </c>
    </row>
    <row r="32" spans="5:15" ht="15" x14ac:dyDescent="0.25">
      <c r="E32" s="100" t="str">
        <f t="shared" ref="E32:O32" si="30">IF(E31&gt;2,SUM(E27:E30),"")</f>
        <v/>
      </c>
      <c r="F32" s="100" t="str">
        <f t="shared" si="30"/>
        <v/>
      </c>
      <c r="G32" s="100" t="str">
        <f t="shared" si="30"/>
        <v/>
      </c>
      <c r="H32" s="100" t="str">
        <f t="shared" si="30"/>
        <v/>
      </c>
      <c r="I32" s="100" t="str">
        <f t="shared" si="30"/>
        <v/>
      </c>
      <c r="J32" s="100" t="str">
        <f t="shared" si="30"/>
        <v/>
      </c>
      <c r="K32" s="100" t="str">
        <f t="shared" si="30"/>
        <v/>
      </c>
      <c r="L32" s="100" t="str">
        <f t="shared" si="30"/>
        <v/>
      </c>
      <c r="M32" s="100" t="str">
        <f t="shared" si="30"/>
        <v/>
      </c>
      <c r="N32" s="100" t="str">
        <f t="shared" si="30"/>
        <v/>
      </c>
      <c r="O32" s="100" t="str">
        <f t="shared" si="30"/>
        <v/>
      </c>
    </row>
    <row r="33" spans="1:15" ht="15" x14ac:dyDescent="0.25"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</row>
    <row r="34" spans="1:15" x14ac:dyDescent="0.2">
      <c r="A34" s="56" t="str">
        <f>Jugendliga!B6</f>
        <v>KSC 07 Schifferstadt</v>
      </c>
      <c r="B34">
        <f>IF(A34="FTG Pfungstadt",1,IF(A34="AC Altrip",2,IF(A34="AC Mutterstadt",3,IF(A34="KSV Grünstadt",4,IF(A34="TSG Hassloch",5,IF(A34="KSC 07 Schifferstadt",6,IF(A34="AV 03 Speyer",7,IF(A34="KSV Langen",8,IF(A34="AC Kindsbach",9,IF(A34="VFL Rodalben",10,IF(A34="TSG Kaiserslautern",11,IF(A34="AC Weisenau",12,IF(A34="KTH Ehrang",13,)))))))))))))</f>
        <v>6</v>
      </c>
      <c r="C34" s="101">
        <f>Jugendliga!I6</f>
        <v>389.50200000000007</v>
      </c>
      <c r="E34" s="102">
        <f>IF(B34=2,C34,0)</f>
        <v>0</v>
      </c>
      <c r="F34" s="102">
        <f>IF(B34=3,C34,0)</f>
        <v>0</v>
      </c>
      <c r="G34" s="102">
        <f>IF(B34=4,C34,0)</f>
        <v>0</v>
      </c>
      <c r="H34" s="102">
        <f>IF(B34=5,C34,0)</f>
        <v>0</v>
      </c>
      <c r="I34" s="102">
        <f>IF(B34=6,C34,0)</f>
        <v>389.50200000000007</v>
      </c>
      <c r="J34" s="102">
        <f>IF(B34=7,C34,0)</f>
        <v>0</v>
      </c>
      <c r="K34" s="102">
        <f>IF(B34=9,C34,0)</f>
        <v>0</v>
      </c>
      <c r="L34" s="102">
        <f>IF(B34=10,C34,0)</f>
        <v>0</v>
      </c>
      <c r="M34" s="102">
        <f>IF(B34=11,C34,0)</f>
        <v>0</v>
      </c>
      <c r="N34" s="102">
        <f>IF(B34=13,C34,0)</f>
        <v>0</v>
      </c>
      <c r="O34" s="102">
        <f>IF(B34=12,C34,0)</f>
        <v>0</v>
      </c>
    </row>
    <row r="35" spans="1:15" x14ac:dyDescent="0.2">
      <c r="A35" s="56" t="str">
        <f>Jugendliga!B7</f>
        <v>KSV Grünstadt</v>
      </c>
      <c r="B35">
        <f t="shared" ref="B35:B95" si="31">IF(A35="FTG Pfungstadt",1,IF(A35="AC Altrip",2,IF(A35="AC Mutterstadt",3,IF(A35="KSV Grünstadt",4,IF(A35="TSG Hassloch",5,IF(A35="KSC 07 Schifferstadt",6,IF(A35="AV 03 Speyer",7,IF(A35="KSV Langen",8,IF(A35="AC Kindsbach",9,IF(A35="VFL Rodalben",10,IF(A35="TSG Kaiserslautern",11,IF(A35="AC Weisenau",12,IF(A35="KTH Ehrang",13,)))))))))))))</f>
        <v>4</v>
      </c>
      <c r="C35" s="101">
        <f>Jugendliga!I7</f>
        <v>343.88596721311478</v>
      </c>
      <c r="E35" s="102">
        <f t="shared" ref="E35:E95" si="32">IF(B35=2,C35,0)</f>
        <v>0</v>
      </c>
      <c r="F35" s="102">
        <f t="shared" ref="F35:F95" si="33">IF(B35=3,C35,0)</f>
        <v>0</v>
      </c>
      <c r="G35" s="102">
        <f t="shared" ref="G35:G95" si="34">IF(B35=4,C35,0)</f>
        <v>343.88596721311478</v>
      </c>
      <c r="H35" s="102">
        <f t="shared" ref="H35:H95" si="35">IF(B35=5,C35,0)</f>
        <v>0</v>
      </c>
      <c r="I35" s="102">
        <f t="shared" ref="I35:I95" si="36">IF(B35=6,C35,0)</f>
        <v>0</v>
      </c>
      <c r="J35" s="102">
        <f t="shared" ref="J35:J95" si="37">IF(B35=7,C35,0)</f>
        <v>0</v>
      </c>
      <c r="K35" s="102">
        <f t="shared" ref="K35:K95" si="38">IF(B35=9,C35,0)</f>
        <v>0</v>
      </c>
      <c r="L35" s="102">
        <f t="shared" ref="L35:L95" si="39">IF(B35=10,C35,0)</f>
        <v>0</v>
      </c>
      <c r="M35" s="102">
        <f t="shared" ref="M35:M95" si="40">IF(B35=11,C35,0)</f>
        <v>0</v>
      </c>
      <c r="N35" s="102">
        <f t="shared" ref="N35:N95" si="41">IF(B35=13,C35,0)</f>
        <v>0</v>
      </c>
      <c r="O35" s="102">
        <f t="shared" ref="O35:O95" si="42">IF(B35=12,C35,0)</f>
        <v>0</v>
      </c>
    </row>
    <row r="36" spans="1:15" x14ac:dyDescent="0.2">
      <c r="A36" s="56">
        <f>Jugendliga!B8</f>
        <v>0</v>
      </c>
      <c r="B36">
        <f t="shared" si="31"/>
        <v>0</v>
      </c>
      <c r="C36" s="101">
        <f>Jugendliga!I8</f>
        <v>0</v>
      </c>
      <c r="E36" s="102">
        <f t="shared" si="32"/>
        <v>0</v>
      </c>
      <c r="F36" s="102">
        <f t="shared" si="33"/>
        <v>0</v>
      </c>
      <c r="G36" s="102">
        <f t="shared" si="34"/>
        <v>0</v>
      </c>
      <c r="H36" s="102">
        <f t="shared" si="35"/>
        <v>0</v>
      </c>
      <c r="I36" s="102">
        <f t="shared" si="36"/>
        <v>0</v>
      </c>
      <c r="J36" s="102">
        <f t="shared" si="37"/>
        <v>0</v>
      </c>
      <c r="K36" s="102">
        <f t="shared" si="38"/>
        <v>0</v>
      </c>
      <c r="L36" s="102">
        <f t="shared" si="39"/>
        <v>0</v>
      </c>
      <c r="M36" s="102">
        <f t="shared" si="40"/>
        <v>0</v>
      </c>
      <c r="N36" s="102">
        <f t="shared" si="41"/>
        <v>0</v>
      </c>
      <c r="O36" s="102">
        <f t="shared" si="42"/>
        <v>0</v>
      </c>
    </row>
    <row r="37" spans="1:15" x14ac:dyDescent="0.2">
      <c r="A37" s="56" t="str">
        <f>Jugendliga!B9</f>
        <v>AC Mutterstadt</v>
      </c>
      <c r="B37">
        <f t="shared" si="31"/>
        <v>3</v>
      </c>
      <c r="C37" s="101">
        <f>Jugendliga!I9</f>
        <v>463.78954838709683</v>
      </c>
      <c r="E37" s="102">
        <f t="shared" si="32"/>
        <v>0</v>
      </c>
      <c r="F37" s="102">
        <f t="shared" si="33"/>
        <v>463.78954838709683</v>
      </c>
      <c r="G37" s="102">
        <f t="shared" si="34"/>
        <v>0</v>
      </c>
      <c r="H37" s="102">
        <f t="shared" si="35"/>
        <v>0</v>
      </c>
      <c r="I37" s="102">
        <f t="shared" si="36"/>
        <v>0</v>
      </c>
      <c r="J37" s="102">
        <f t="shared" si="37"/>
        <v>0</v>
      </c>
      <c r="K37" s="102">
        <f t="shared" si="38"/>
        <v>0</v>
      </c>
      <c r="L37" s="102">
        <f t="shared" si="39"/>
        <v>0</v>
      </c>
      <c r="M37" s="102">
        <f t="shared" si="40"/>
        <v>0</v>
      </c>
      <c r="N37" s="102">
        <f t="shared" si="41"/>
        <v>0</v>
      </c>
      <c r="O37" s="102">
        <f t="shared" si="42"/>
        <v>0</v>
      </c>
    </row>
    <row r="38" spans="1:15" x14ac:dyDescent="0.2">
      <c r="A38" s="56" t="str">
        <f>Jugendliga!B10</f>
        <v>KSV Grünstadt</v>
      </c>
      <c r="B38">
        <f t="shared" si="31"/>
        <v>4</v>
      </c>
      <c r="C38" s="101">
        <f>Jugendliga!I10</f>
        <v>345.40851985559567</v>
      </c>
      <c r="E38" s="102">
        <f t="shared" si="32"/>
        <v>0</v>
      </c>
      <c r="F38" s="102">
        <f t="shared" si="33"/>
        <v>0</v>
      </c>
      <c r="G38" s="102">
        <f t="shared" si="34"/>
        <v>345.40851985559567</v>
      </c>
      <c r="H38" s="102">
        <f t="shared" si="35"/>
        <v>0</v>
      </c>
      <c r="I38" s="102">
        <f t="shared" si="36"/>
        <v>0</v>
      </c>
      <c r="J38" s="102">
        <f t="shared" si="37"/>
        <v>0</v>
      </c>
      <c r="K38" s="102">
        <f t="shared" si="38"/>
        <v>0</v>
      </c>
      <c r="L38" s="102">
        <f t="shared" si="39"/>
        <v>0</v>
      </c>
      <c r="M38" s="102">
        <f t="shared" si="40"/>
        <v>0</v>
      </c>
      <c r="N38" s="102">
        <f t="shared" si="41"/>
        <v>0</v>
      </c>
      <c r="O38" s="102">
        <f t="shared" si="42"/>
        <v>0</v>
      </c>
    </row>
    <row r="39" spans="1:15" x14ac:dyDescent="0.2">
      <c r="A39" s="56" t="str">
        <f>Jugendliga!B11</f>
        <v>KSV Grünstadt</v>
      </c>
      <c r="B39">
        <f t="shared" si="31"/>
        <v>4</v>
      </c>
      <c r="C39" s="101">
        <f>Jugendliga!I11</f>
        <v>462.14333333333332</v>
      </c>
      <c r="E39" s="102">
        <f t="shared" si="32"/>
        <v>0</v>
      </c>
      <c r="F39" s="102">
        <f t="shared" si="33"/>
        <v>0</v>
      </c>
      <c r="G39" s="102">
        <f t="shared" si="34"/>
        <v>462.14333333333332</v>
      </c>
      <c r="H39" s="102">
        <f t="shared" si="35"/>
        <v>0</v>
      </c>
      <c r="I39" s="102">
        <f t="shared" si="36"/>
        <v>0</v>
      </c>
      <c r="J39" s="102">
        <f t="shared" si="37"/>
        <v>0</v>
      </c>
      <c r="K39" s="102">
        <f t="shared" si="38"/>
        <v>0</v>
      </c>
      <c r="L39" s="102">
        <f t="shared" si="39"/>
        <v>0</v>
      </c>
      <c r="M39" s="102">
        <f t="shared" si="40"/>
        <v>0</v>
      </c>
      <c r="N39" s="102">
        <f t="shared" si="41"/>
        <v>0</v>
      </c>
      <c r="O39" s="102">
        <f t="shared" si="42"/>
        <v>0</v>
      </c>
    </row>
    <row r="40" spans="1:15" x14ac:dyDescent="0.2">
      <c r="A40" s="56">
        <f>Jugendliga!B12</f>
        <v>0</v>
      </c>
      <c r="B40">
        <f t="shared" si="31"/>
        <v>0</v>
      </c>
      <c r="C40" s="101">
        <f>Jugendliga!I12</f>
        <v>0</v>
      </c>
      <c r="E40" s="102">
        <f t="shared" si="32"/>
        <v>0</v>
      </c>
      <c r="F40" s="102">
        <f t="shared" si="33"/>
        <v>0</v>
      </c>
      <c r="G40" s="102">
        <f t="shared" si="34"/>
        <v>0</v>
      </c>
      <c r="H40" s="102">
        <f t="shared" si="35"/>
        <v>0</v>
      </c>
      <c r="I40" s="102">
        <f t="shared" si="36"/>
        <v>0</v>
      </c>
      <c r="J40" s="102">
        <f t="shared" si="37"/>
        <v>0</v>
      </c>
      <c r="K40" s="102">
        <f t="shared" si="38"/>
        <v>0</v>
      </c>
      <c r="L40" s="102">
        <f t="shared" si="39"/>
        <v>0</v>
      </c>
      <c r="M40" s="102">
        <f t="shared" si="40"/>
        <v>0</v>
      </c>
      <c r="N40" s="102">
        <f t="shared" si="41"/>
        <v>0</v>
      </c>
      <c r="O40" s="102">
        <f t="shared" si="42"/>
        <v>0</v>
      </c>
    </row>
    <row r="41" spans="1:15" x14ac:dyDescent="0.2">
      <c r="A41" s="56" t="str">
        <f>Jugendliga!B13</f>
        <v>KTH Ehrang</v>
      </c>
      <c r="B41">
        <f t="shared" si="31"/>
        <v>13</v>
      </c>
      <c r="C41" s="101">
        <f>Jugendliga!I13</f>
        <v>374.65839834024899</v>
      </c>
      <c r="E41" s="102">
        <f t="shared" si="32"/>
        <v>0</v>
      </c>
      <c r="F41" s="102">
        <f t="shared" si="33"/>
        <v>0</v>
      </c>
      <c r="G41" s="102">
        <f t="shared" si="34"/>
        <v>0</v>
      </c>
      <c r="H41" s="102">
        <f t="shared" si="35"/>
        <v>0</v>
      </c>
      <c r="I41" s="102">
        <f t="shared" si="36"/>
        <v>0</v>
      </c>
      <c r="J41" s="102">
        <f t="shared" si="37"/>
        <v>0</v>
      </c>
      <c r="K41" s="102">
        <f t="shared" si="38"/>
        <v>0</v>
      </c>
      <c r="L41" s="102">
        <f t="shared" si="39"/>
        <v>0</v>
      </c>
      <c r="M41" s="102">
        <f t="shared" si="40"/>
        <v>0</v>
      </c>
      <c r="N41" s="102">
        <f t="shared" si="41"/>
        <v>374.65839834024899</v>
      </c>
      <c r="O41" s="102">
        <f t="shared" si="42"/>
        <v>0</v>
      </c>
    </row>
    <row r="42" spans="1:15" x14ac:dyDescent="0.2">
      <c r="A42" s="56">
        <f>Jugendliga!B14</f>
        <v>0</v>
      </c>
      <c r="B42">
        <f t="shared" si="31"/>
        <v>0</v>
      </c>
      <c r="C42" s="101">
        <f>Jugendliga!I14</f>
        <v>0</v>
      </c>
      <c r="E42" s="102">
        <f t="shared" si="32"/>
        <v>0</v>
      </c>
      <c r="F42" s="102">
        <f t="shared" si="33"/>
        <v>0</v>
      </c>
      <c r="G42" s="102">
        <f t="shared" si="34"/>
        <v>0</v>
      </c>
      <c r="H42" s="102">
        <f t="shared" si="35"/>
        <v>0</v>
      </c>
      <c r="I42" s="102">
        <f t="shared" si="36"/>
        <v>0</v>
      </c>
      <c r="J42" s="102">
        <f t="shared" si="37"/>
        <v>0</v>
      </c>
      <c r="K42" s="102">
        <f t="shared" si="38"/>
        <v>0</v>
      </c>
      <c r="L42" s="102">
        <f t="shared" si="39"/>
        <v>0</v>
      </c>
      <c r="M42" s="102">
        <f t="shared" si="40"/>
        <v>0</v>
      </c>
      <c r="N42" s="102">
        <f t="shared" si="41"/>
        <v>0</v>
      </c>
      <c r="O42" s="102">
        <f t="shared" si="42"/>
        <v>0</v>
      </c>
    </row>
    <row r="43" spans="1:15" x14ac:dyDescent="0.2">
      <c r="A43" s="56" t="str">
        <f>Jugendliga!B15</f>
        <v>TSG Haßloch</v>
      </c>
      <c r="B43">
        <f t="shared" si="31"/>
        <v>5</v>
      </c>
      <c r="C43" s="101">
        <f>Jugendliga!I15</f>
        <v>398.0787640449438</v>
      </c>
      <c r="E43" s="102">
        <f t="shared" si="32"/>
        <v>0</v>
      </c>
      <c r="F43" s="102">
        <f t="shared" si="33"/>
        <v>0</v>
      </c>
      <c r="G43" s="102">
        <f t="shared" si="34"/>
        <v>0</v>
      </c>
      <c r="H43" s="102">
        <f t="shared" si="35"/>
        <v>398.0787640449438</v>
      </c>
      <c r="I43" s="102">
        <f t="shared" si="36"/>
        <v>0</v>
      </c>
      <c r="J43" s="102">
        <f t="shared" si="37"/>
        <v>0</v>
      </c>
      <c r="K43" s="102">
        <f t="shared" si="38"/>
        <v>0</v>
      </c>
      <c r="L43" s="102">
        <f t="shared" si="39"/>
        <v>0</v>
      </c>
      <c r="M43" s="102">
        <f t="shared" si="40"/>
        <v>0</v>
      </c>
      <c r="N43" s="102">
        <f t="shared" si="41"/>
        <v>0</v>
      </c>
      <c r="O43" s="102">
        <f t="shared" si="42"/>
        <v>0</v>
      </c>
    </row>
    <row r="44" spans="1:15" x14ac:dyDescent="0.2">
      <c r="A44" s="56" t="str">
        <f>Jugendliga!B16</f>
        <v>AC Weisenau</v>
      </c>
      <c r="B44">
        <f t="shared" si="31"/>
        <v>12</v>
      </c>
      <c r="C44" s="101">
        <f>Jugendliga!I16</f>
        <v>444.98391044776122</v>
      </c>
      <c r="E44" s="102">
        <f t="shared" si="32"/>
        <v>0</v>
      </c>
      <c r="F44" s="102">
        <f t="shared" si="33"/>
        <v>0</v>
      </c>
      <c r="G44" s="102">
        <f t="shared" si="34"/>
        <v>0</v>
      </c>
      <c r="H44" s="102">
        <f t="shared" si="35"/>
        <v>0</v>
      </c>
      <c r="I44" s="102">
        <f t="shared" si="36"/>
        <v>0</v>
      </c>
      <c r="J44" s="102">
        <f t="shared" si="37"/>
        <v>0</v>
      </c>
      <c r="K44" s="102">
        <f t="shared" si="38"/>
        <v>0</v>
      </c>
      <c r="L44" s="102">
        <f t="shared" si="39"/>
        <v>0</v>
      </c>
      <c r="M44" s="102">
        <f t="shared" si="40"/>
        <v>0</v>
      </c>
      <c r="N44" s="102">
        <f t="shared" si="41"/>
        <v>0</v>
      </c>
      <c r="O44" s="102">
        <f t="shared" si="42"/>
        <v>444.98391044776122</v>
      </c>
    </row>
    <row r="45" spans="1:15" x14ac:dyDescent="0.2">
      <c r="A45" s="56" t="str">
        <f>Jugendliga!B17</f>
        <v>KTH Ehrang</v>
      </c>
      <c r="B45">
        <f t="shared" si="31"/>
        <v>13</v>
      </c>
      <c r="C45" s="101">
        <f>Jugendliga!I17</f>
        <v>364.94202061855668</v>
      </c>
      <c r="E45" s="102">
        <f t="shared" si="32"/>
        <v>0</v>
      </c>
      <c r="F45" s="102">
        <f t="shared" si="33"/>
        <v>0</v>
      </c>
      <c r="G45" s="102">
        <f t="shared" si="34"/>
        <v>0</v>
      </c>
      <c r="H45" s="102">
        <f t="shared" si="35"/>
        <v>0</v>
      </c>
      <c r="I45" s="102">
        <f t="shared" si="36"/>
        <v>0</v>
      </c>
      <c r="J45" s="102">
        <f t="shared" si="37"/>
        <v>0</v>
      </c>
      <c r="K45" s="102">
        <f t="shared" si="38"/>
        <v>0</v>
      </c>
      <c r="L45" s="102">
        <f t="shared" si="39"/>
        <v>0</v>
      </c>
      <c r="M45" s="102">
        <f t="shared" si="40"/>
        <v>0</v>
      </c>
      <c r="N45" s="102">
        <f t="shared" si="41"/>
        <v>364.94202061855668</v>
      </c>
      <c r="O45" s="102">
        <f t="shared" si="42"/>
        <v>0</v>
      </c>
    </row>
    <row r="46" spans="1:15" x14ac:dyDescent="0.2">
      <c r="A46" s="56" t="str">
        <f>Jugendliga!B18</f>
        <v>KTH Ehrang</v>
      </c>
      <c r="B46">
        <f t="shared" si="31"/>
        <v>13</v>
      </c>
      <c r="C46" s="101">
        <f>Jugendliga!I18</f>
        <v>365.75388679245282</v>
      </c>
      <c r="E46" s="102">
        <f t="shared" si="32"/>
        <v>0</v>
      </c>
      <c r="F46" s="102">
        <f t="shared" si="33"/>
        <v>0</v>
      </c>
      <c r="G46" s="102">
        <f t="shared" si="34"/>
        <v>0</v>
      </c>
      <c r="H46" s="102">
        <f t="shared" si="35"/>
        <v>0</v>
      </c>
      <c r="I46" s="102">
        <f t="shared" si="36"/>
        <v>0</v>
      </c>
      <c r="J46" s="102">
        <f t="shared" si="37"/>
        <v>0</v>
      </c>
      <c r="K46" s="102">
        <f t="shared" si="38"/>
        <v>0</v>
      </c>
      <c r="L46" s="102">
        <f t="shared" si="39"/>
        <v>0</v>
      </c>
      <c r="M46" s="102">
        <f t="shared" si="40"/>
        <v>0</v>
      </c>
      <c r="N46" s="102">
        <f t="shared" si="41"/>
        <v>365.75388679245282</v>
      </c>
      <c r="O46" s="102">
        <f t="shared" si="42"/>
        <v>0</v>
      </c>
    </row>
    <row r="47" spans="1:15" x14ac:dyDescent="0.2">
      <c r="A47" s="56" t="str">
        <f>Jugendliga!B19</f>
        <v>KTH Ehrang</v>
      </c>
      <c r="B47">
        <f t="shared" si="31"/>
        <v>13</v>
      </c>
      <c r="C47" s="101">
        <f>Jugendliga!I19</f>
        <v>340.70795031055906</v>
      </c>
      <c r="E47" s="102">
        <f t="shared" si="32"/>
        <v>0</v>
      </c>
      <c r="F47" s="102">
        <f t="shared" si="33"/>
        <v>0</v>
      </c>
      <c r="G47" s="102">
        <f t="shared" si="34"/>
        <v>0</v>
      </c>
      <c r="H47" s="102">
        <f t="shared" si="35"/>
        <v>0</v>
      </c>
      <c r="I47" s="102">
        <f t="shared" si="36"/>
        <v>0</v>
      </c>
      <c r="J47" s="102">
        <f t="shared" si="37"/>
        <v>0</v>
      </c>
      <c r="K47" s="102">
        <f t="shared" si="38"/>
        <v>0</v>
      </c>
      <c r="L47" s="102">
        <f t="shared" si="39"/>
        <v>0</v>
      </c>
      <c r="M47" s="102">
        <f t="shared" si="40"/>
        <v>0</v>
      </c>
      <c r="N47" s="102">
        <f t="shared" si="41"/>
        <v>340.70795031055906</v>
      </c>
      <c r="O47" s="102">
        <f t="shared" si="42"/>
        <v>0</v>
      </c>
    </row>
    <row r="48" spans="1:15" x14ac:dyDescent="0.2">
      <c r="A48" s="56">
        <f>Jugendliga!B20</f>
        <v>0</v>
      </c>
      <c r="B48">
        <f t="shared" si="31"/>
        <v>0</v>
      </c>
      <c r="C48" s="101">
        <f>Jugendliga!I20</f>
        <v>0</v>
      </c>
      <c r="E48" s="102">
        <f t="shared" si="32"/>
        <v>0</v>
      </c>
      <c r="F48" s="102">
        <f t="shared" si="33"/>
        <v>0</v>
      </c>
      <c r="G48" s="102">
        <f t="shared" si="34"/>
        <v>0</v>
      </c>
      <c r="H48" s="102">
        <f t="shared" si="35"/>
        <v>0</v>
      </c>
      <c r="I48" s="102">
        <f t="shared" si="36"/>
        <v>0</v>
      </c>
      <c r="J48" s="102">
        <f t="shared" si="37"/>
        <v>0</v>
      </c>
      <c r="K48" s="102">
        <f t="shared" si="38"/>
        <v>0</v>
      </c>
      <c r="L48" s="102">
        <f t="shared" si="39"/>
        <v>0</v>
      </c>
      <c r="M48" s="102">
        <f t="shared" si="40"/>
        <v>0</v>
      </c>
      <c r="N48" s="102">
        <f t="shared" si="41"/>
        <v>0</v>
      </c>
      <c r="O48" s="102">
        <f t="shared" si="42"/>
        <v>0</v>
      </c>
    </row>
    <row r="49" spans="1:15" x14ac:dyDescent="0.2">
      <c r="A49" s="56" t="str">
        <f>Jugendliga!B21</f>
        <v>KSC 07 Schifferstadt</v>
      </c>
      <c r="B49">
        <f t="shared" si="31"/>
        <v>6</v>
      </c>
      <c r="C49" s="101">
        <f>Jugendliga!I21</f>
        <v>401.15657636887613</v>
      </c>
      <c r="E49" s="102">
        <f t="shared" si="32"/>
        <v>0</v>
      </c>
      <c r="F49" s="102">
        <f t="shared" si="33"/>
        <v>0</v>
      </c>
      <c r="G49" s="102">
        <f t="shared" si="34"/>
        <v>0</v>
      </c>
      <c r="H49" s="102">
        <f t="shared" si="35"/>
        <v>0</v>
      </c>
      <c r="I49" s="102">
        <f t="shared" si="36"/>
        <v>401.15657636887613</v>
      </c>
      <c r="J49" s="102">
        <f t="shared" si="37"/>
        <v>0</v>
      </c>
      <c r="K49" s="102">
        <f t="shared" si="38"/>
        <v>0</v>
      </c>
      <c r="L49" s="102">
        <f t="shared" si="39"/>
        <v>0</v>
      </c>
      <c r="M49" s="102">
        <f t="shared" si="40"/>
        <v>0</v>
      </c>
      <c r="N49" s="102">
        <f t="shared" si="41"/>
        <v>0</v>
      </c>
      <c r="O49" s="102">
        <f t="shared" si="42"/>
        <v>0</v>
      </c>
    </row>
    <row r="50" spans="1:15" x14ac:dyDescent="0.2">
      <c r="A50" s="56" t="str">
        <f>Jugendliga!B22</f>
        <v>AC Mutterstadt</v>
      </c>
      <c r="B50">
        <f t="shared" si="31"/>
        <v>3</v>
      </c>
      <c r="C50" s="101">
        <f>Jugendliga!I22</f>
        <v>427.51349999999996</v>
      </c>
      <c r="E50" s="102">
        <f t="shared" si="32"/>
        <v>0</v>
      </c>
      <c r="F50" s="102">
        <f t="shared" si="33"/>
        <v>427.51349999999996</v>
      </c>
      <c r="G50" s="102">
        <f t="shared" si="34"/>
        <v>0</v>
      </c>
      <c r="H50" s="102">
        <f t="shared" si="35"/>
        <v>0</v>
      </c>
      <c r="I50" s="102">
        <f t="shared" si="36"/>
        <v>0</v>
      </c>
      <c r="J50" s="102">
        <f t="shared" si="37"/>
        <v>0</v>
      </c>
      <c r="K50" s="102">
        <f t="shared" si="38"/>
        <v>0</v>
      </c>
      <c r="L50" s="102">
        <f t="shared" si="39"/>
        <v>0</v>
      </c>
      <c r="M50" s="102">
        <f t="shared" si="40"/>
        <v>0</v>
      </c>
      <c r="N50" s="102">
        <f t="shared" si="41"/>
        <v>0</v>
      </c>
      <c r="O50" s="102">
        <f t="shared" si="42"/>
        <v>0</v>
      </c>
    </row>
    <row r="51" spans="1:15" x14ac:dyDescent="0.2">
      <c r="A51" s="56" t="str">
        <f>Jugendliga!B23</f>
        <v>AC Mutterstadt</v>
      </c>
      <c r="B51">
        <f t="shared" si="31"/>
        <v>3</v>
      </c>
      <c r="C51" s="101">
        <f>Jugendliga!I23</f>
        <v>473.28848275862072</v>
      </c>
      <c r="E51" s="102">
        <f t="shared" si="32"/>
        <v>0</v>
      </c>
      <c r="F51" s="102">
        <f t="shared" si="33"/>
        <v>473.28848275862072</v>
      </c>
      <c r="G51" s="102">
        <f t="shared" si="34"/>
        <v>0</v>
      </c>
      <c r="H51" s="102">
        <f t="shared" si="35"/>
        <v>0</v>
      </c>
      <c r="I51" s="102">
        <f t="shared" si="36"/>
        <v>0</v>
      </c>
      <c r="J51" s="102">
        <f t="shared" si="37"/>
        <v>0</v>
      </c>
      <c r="K51" s="102">
        <f t="shared" si="38"/>
        <v>0</v>
      </c>
      <c r="L51" s="102">
        <f t="shared" si="39"/>
        <v>0</v>
      </c>
      <c r="M51" s="102">
        <f t="shared" si="40"/>
        <v>0</v>
      </c>
      <c r="N51" s="102">
        <f t="shared" si="41"/>
        <v>0</v>
      </c>
      <c r="O51" s="102">
        <f t="shared" si="42"/>
        <v>0</v>
      </c>
    </row>
    <row r="52" spans="1:15" x14ac:dyDescent="0.2">
      <c r="A52" s="56" t="str">
        <f>Jugendliga!B24</f>
        <v>KTH Ehrang</v>
      </c>
      <c r="B52">
        <f t="shared" si="31"/>
        <v>13</v>
      </c>
      <c r="C52" s="101">
        <f>Jugendliga!I24</f>
        <v>365.23239622641512</v>
      </c>
      <c r="E52" s="102">
        <f t="shared" si="32"/>
        <v>0</v>
      </c>
      <c r="F52" s="102">
        <f t="shared" si="33"/>
        <v>0</v>
      </c>
      <c r="G52" s="102">
        <f t="shared" si="34"/>
        <v>0</v>
      </c>
      <c r="H52" s="102">
        <f t="shared" si="35"/>
        <v>0</v>
      </c>
      <c r="I52" s="102">
        <f t="shared" si="36"/>
        <v>0</v>
      </c>
      <c r="J52" s="102">
        <f t="shared" si="37"/>
        <v>0</v>
      </c>
      <c r="K52" s="102">
        <f t="shared" si="38"/>
        <v>0</v>
      </c>
      <c r="L52" s="102">
        <f t="shared" si="39"/>
        <v>0</v>
      </c>
      <c r="M52" s="102">
        <f t="shared" si="40"/>
        <v>0</v>
      </c>
      <c r="N52" s="102">
        <f t="shared" si="41"/>
        <v>365.23239622641512</v>
      </c>
      <c r="O52" s="102">
        <f t="shared" si="42"/>
        <v>0</v>
      </c>
    </row>
    <row r="53" spans="1:15" x14ac:dyDescent="0.2">
      <c r="A53" s="56" t="str">
        <f>Jugendliga!B25</f>
        <v>KTH Ehrang</v>
      </c>
      <c r="B53">
        <f t="shared" si="31"/>
        <v>13</v>
      </c>
      <c r="C53" s="101">
        <f>Jugendliga!I25</f>
        <v>417.71435294117646</v>
      </c>
      <c r="E53" s="102">
        <f t="shared" si="32"/>
        <v>0</v>
      </c>
      <c r="F53" s="102">
        <f t="shared" si="33"/>
        <v>0</v>
      </c>
      <c r="G53" s="102">
        <f t="shared" si="34"/>
        <v>0</v>
      </c>
      <c r="H53" s="102">
        <f t="shared" si="35"/>
        <v>0</v>
      </c>
      <c r="I53" s="102">
        <f t="shared" si="36"/>
        <v>0</v>
      </c>
      <c r="J53" s="102">
        <f t="shared" si="37"/>
        <v>0</v>
      </c>
      <c r="K53" s="102">
        <f t="shared" si="38"/>
        <v>0</v>
      </c>
      <c r="L53" s="102">
        <f t="shared" si="39"/>
        <v>0</v>
      </c>
      <c r="M53" s="102">
        <f t="shared" si="40"/>
        <v>0</v>
      </c>
      <c r="N53" s="102">
        <f t="shared" si="41"/>
        <v>417.71435294117646</v>
      </c>
      <c r="O53" s="102">
        <f t="shared" si="42"/>
        <v>0</v>
      </c>
    </row>
    <row r="54" spans="1:15" x14ac:dyDescent="0.2">
      <c r="A54" s="56" t="str">
        <f>Jugendliga!B26</f>
        <v>KTH Ehrang</v>
      </c>
      <c r="B54">
        <f t="shared" si="31"/>
        <v>13</v>
      </c>
      <c r="C54" s="101">
        <f>Jugendliga!I26</f>
        <v>374.22866520787744</v>
      </c>
      <c r="E54" s="102">
        <f t="shared" si="32"/>
        <v>0</v>
      </c>
      <c r="F54" s="102">
        <f t="shared" si="33"/>
        <v>0</v>
      </c>
      <c r="G54" s="102">
        <f t="shared" si="34"/>
        <v>0</v>
      </c>
      <c r="H54" s="102">
        <f t="shared" si="35"/>
        <v>0</v>
      </c>
      <c r="I54" s="102">
        <f t="shared" si="36"/>
        <v>0</v>
      </c>
      <c r="J54" s="102">
        <f t="shared" si="37"/>
        <v>0</v>
      </c>
      <c r="K54" s="102">
        <f t="shared" si="38"/>
        <v>0</v>
      </c>
      <c r="L54" s="102">
        <f t="shared" si="39"/>
        <v>0</v>
      </c>
      <c r="M54" s="102">
        <f t="shared" si="40"/>
        <v>0</v>
      </c>
      <c r="N54" s="102">
        <f t="shared" si="41"/>
        <v>374.22866520787744</v>
      </c>
      <c r="O54" s="102">
        <f t="shared" si="42"/>
        <v>0</v>
      </c>
    </row>
    <row r="55" spans="1:15" x14ac:dyDescent="0.2">
      <c r="A55" s="56">
        <f>Jugendliga!B27</f>
        <v>0</v>
      </c>
      <c r="B55">
        <f t="shared" si="31"/>
        <v>0</v>
      </c>
      <c r="C55" s="101">
        <f>Jugendliga!I27</f>
        <v>0</v>
      </c>
      <c r="E55" s="102">
        <f t="shared" si="32"/>
        <v>0</v>
      </c>
      <c r="F55" s="102">
        <f t="shared" si="33"/>
        <v>0</v>
      </c>
      <c r="G55" s="102">
        <f t="shared" si="34"/>
        <v>0</v>
      </c>
      <c r="H55" s="102">
        <f t="shared" si="35"/>
        <v>0</v>
      </c>
      <c r="I55" s="102">
        <f t="shared" si="36"/>
        <v>0</v>
      </c>
      <c r="J55" s="102">
        <f t="shared" si="37"/>
        <v>0</v>
      </c>
      <c r="K55" s="102">
        <f t="shared" si="38"/>
        <v>0</v>
      </c>
      <c r="L55" s="102">
        <f t="shared" si="39"/>
        <v>0</v>
      </c>
      <c r="M55" s="102">
        <f t="shared" si="40"/>
        <v>0</v>
      </c>
      <c r="N55" s="102">
        <f t="shared" si="41"/>
        <v>0</v>
      </c>
      <c r="O55" s="102">
        <f t="shared" si="42"/>
        <v>0</v>
      </c>
    </row>
    <row r="56" spans="1:15" x14ac:dyDescent="0.2">
      <c r="A56" s="56">
        <f>Jugendliga!B28</f>
        <v>0</v>
      </c>
      <c r="B56">
        <f t="shared" si="31"/>
        <v>0</v>
      </c>
      <c r="C56" s="101">
        <f>Jugendliga!I28</f>
        <v>0</v>
      </c>
      <c r="E56" s="102">
        <f t="shared" si="32"/>
        <v>0</v>
      </c>
      <c r="F56" s="102">
        <f t="shared" si="33"/>
        <v>0</v>
      </c>
      <c r="G56" s="102">
        <f t="shared" si="34"/>
        <v>0</v>
      </c>
      <c r="H56" s="102">
        <f t="shared" si="35"/>
        <v>0</v>
      </c>
      <c r="I56" s="102">
        <f t="shared" si="36"/>
        <v>0</v>
      </c>
      <c r="J56" s="102">
        <f t="shared" si="37"/>
        <v>0</v>
      </c>
      <c r="K56" s="102">
        <f t="shared" si="38"/>
        <v>0</v>
      </c>
      <c r="L56" s="102">
        <f t="shared" si="39"/>
        <v>0</v>
      </c>
      <c r="M56" s="102">
        <f t="shared" si="40"/>
        <v>0</v>
      </c>
      <c r="N56" s="102">
        <f t="shared" si="41"/>
        <v>0</v>
      </c>
      <c r="O56" s="102">
        <f t="shared" si="42"/>
        <v>0</v>
      </c>
    </row>
    <row r="57" spans="1:15" x14ac:dyDescent="0.2">
      <c r="A57" s="56">
        <f>Jugendliga!B29</f>
        <v>0</v>
      </c>
      <c r="B57">
        <f t="shared" si="31"/>
        <v>0</v>
      </c>
      <c r="C57" s="101">
        <f>Jugendliga!I29</f>
        <v>0</v>
      </c>
      <c r="E57" s="102">
        <f t="shared" si="32"/>
        <v>0</v>
      </c>
      <c r="F57" s="102">
        <f t="shared" si="33"/>
        <v>0</v>
      </c>
      <c r="G57" s="102">
        <f t="shared" si="34"/>
        <v>0</v>
      </c>
      <c r="H57" s="102">
        <f t="shared" si="35"/>
        <v>0</v>
      </c>
      <c r="I57" s="102">
        <f t="shared" si="36"/>
        <v>0</v>
      </c>
      <c r="J57" s="102">
        <f t="shared" si="37"/>
        <v>0</v>
      </c>
      <c r="K57" s="102">
        <f t="shared" si="38"/>
        <v>0</v>
      </c>
      <c r="L57" s="102">
        <f t="shared" si="39"/>
        <v>0</v>
      </c>
      <c r="M57" s="102">
        <f t="shared" si="40"/>
        <v>0</v>
      </c>
      <c r="N57" s="102">
        <f t="shared" si="41"/>
        <v>0</v>
      </c>
      <c r="O57" s="102">
        <f t="shared" si="42"/>
        <v>0</v>
      </c>
    </row>
    <row r="58" spans="1:15" x14ac:dyDescent="0.2">
      <c r="A58" s="56">
        <f>Jugendliga!B30</f>
        <v>0</v>
      </c>
      <c r="B58">
        <f t="shared" si="31"/>
        <v>0</v>
      </c>
      <c r="C58" s="101">
        <f>Jugendliga!I30</f>
        <v>0</v>
      </c>
      <c r="E58" s="102">
        <f t="shared" si="32"/>
        <v>0</v>
      </c>
      <c r="F58" s="102">
        <f t="shared" si="33"/>
        <v>0</v>
      </c>
      <c r="G58" s="102">
        <f t="shared" si="34"/>
        <v>0</v>
      </c>
      <c r="H58" s="102">
        <f t="shared" si="35"/>
        <v>0</v>
      </c>
      <c r="I58" s="102">
        <f t="shared" si="36"/>
        <v>0</v>
      </c>
      <c r="J58" s="102">
        <f t="shared" si="37"/>
        <v>0</v>
      </c>
      <c r="K58" s="102">
        <f t="shared" si="38"/>
        <v>0</v>
      </c>
      <c r="L58" s="102">
        <f t="shared" si="39"/>
        <v>0</v>
      </c>
      <c r="M58" s="102">
        <f t="shared" si="40"/>
        <v>0</v>
      </c>
      <c r="N58" s="102">
        <f t="shared" si="41"/>
        <v>0</v>
      </c>
      <c r="O58" s="102">
        <f t="shared" si="42"/>
        <v>0</v>
      </c>
    </row>
    <row r="59" spans="1:15" x14ac:dyDescent="0.2">
      <c r="A59" s="56">
        <f>Jugendliga!B31</f>
        <v>0</v>
      </c>
      <c r="B59">
        <f t="shared" si="31"/>
        <v>0</v>
      </c>
      <c r="C59" s="101">
        <f>Jugendliga!I31</f>
        <v>0</v>
      </c>
      <c r="E59" s="102">
        <f t="shared" si="32"/>
        <v>0</v>
      </c>
      <c r="F59" s="102">
        <f t="shared" si="33"/>
        <v>0</v>
      </c>
      <c r="G59" s="102">
        <f t="shared" si="34"/>
        <v>0</v>
      </c>
      <c r="H59" s="102">
        <f t="shared" si="35"/>
        <v>0</v>
      </c>
      <c r="I59" s="102">
        <f t="shared" si="36"/>
        <v>0</v>
      </c>
      <c r="J59" s="102">
        <f t="shared" si="37"/>
        <v>0</v>
      </c>
      <c r="K59" s="102">
        <f t="shared" si="38"/>
        <v>0</v>
      </c>
      <c r="L59" s="102">
        <f t="shared" si="39"/>
        <v>0</v>
      </c>
      <c r="M59" s="102">
        <f t="shared" si="40"/>
        <v>0</v>
      </c>
      <c r="N59" s="102">
        <f t="shared" si="41"/>
        <v>0</v>
      </c>
      <c r="O59" s="102">
        <f t="shared" si="42"/>
        <v>0</v>
      </c>
    </row>
    <row r="60" spans="1:15" x14ac:dyDescent="0.2">
      <c r="A60" s="56">
        <f>Jugendliga!B32</f>
        <v>0</v>
      </c>
      <c r="B60">
        <f t="shared" si="31"/>
        <v>0</v>
      </c>
      <c r="C60" s="101">
        <f>Jugendliga!I32</f>
        <v>0</v>
      </c>
      <c r="E60" s="102">
        <f t="shared" si="32"/>
        <v>0</v>
      </c>
      <c r="F60" s="102">
        <f t="shared" si="33"/>
        <v>0</v>
      </c>
      <c r="G60" s="102">
        <f t="shared" si="34"/>
        <v>0</v>
      </c>
      <c r="H60" s="102">
        <f t="shared" si="35"/>
        <v>0</v>
      </c>
      <c r="I60" s="102">
        <f t="shared" si="36"/>
        <v>0</v>
      </c>
      <c r="J60" s="102">
        <f t="shared" si="37"/>
        <v>0</v>
      </c>
      <c r="K60" s="102">
        <f t="shared" si="38"/>
        <v>0</v>
      </c>
      <c r="L60" s="102">
        <f t="shared" si="39"/>
        <v>0</v>
      </c>
      <c r="M60" s="102">
        <f t="shared" si="40"/>
        <v>0</v>
      </c>
      <c r="N60" s="102">
        <f t="shared" si="41"/>
        <v>0</v>
      </c>
      <c r="O60" s="102">
        <f t="shared" si="42"/>
        <v>0</v>
      </c>
    </row>
    <row r="61" spans="1:15" x14ac:dyDescent="0.2">
      <c r="A61" s="56">
        <f>Jugendliga!B33</f>
        <v>0</v>
      </c>
      <c r="B61">
        <f t="shared" si="31"/>
        <v>0</v>
      </c>
      <c r="C61" s="101">
        <f>Jugendliga!I33</f>
        <v>0</v>
      </c>
      <c r="E61" s="102">
        <f t="shared" si="32"/>
        <v>0</v>
      </c>
      <c r="F61" s="102">
        <f t="shared" si="33"/>
        <v>0</v>
      </c>
      <c r="G61" s="102">
        <f t="shared" si="34"/>
        <v>0</v>
      </c>
      <c r="H61" s="102">
        <f t="shared" si="35"/>
        <v>0</v>
      </c>
      <c r="I61" s="102">
        <f t="shared" si="36"/>
        <v>0</v>
      </c>
      <c r="J61" s="102">
        <f t="shared" si="37"/>
        <v>0</v>
      </c>
      <c r="K61" s="102">
        <f t="shared" si="38"/>
        <v>0</v>
      </c>
      <c r="L61" s="102">
        <f t="shared" si="39"/>
        <v>0</v>
      </c>
      <c r="M61" s="102">
        <f t="shared" si="40"/>
        <v>0</v>
      </c>
      <c r="N61" s="102">
        <f t="shared" si="41"/>
        <v>0</v>
      </c>
      <c r="O61" s="102">
        <f t="shared" si="42"/>
        <v>0</v>
      </c>
    </row>
    <row r="62" spans="1:15" x14ac:dyDescent="0.2">
      <c r="A62" s="56">
        <f>Jugendliga!B34</f>
        <v>0</v>
      </c>
      <c r="B62">
        <f t="shared" si="31"/>
        <v>0</v>
      </c>
      <c r="C62" s="101">
        <f>Jugendliga!I34</f>
        <v>0</v>
      </c>
      <c r="E62" s="102">
        <f t="shared" si="32"/>
        <v>0</v>
      </c>
      <c r="F62" s="102">
        <f t="shared" si="33"/>
        <v>0</v>
      </c>
      <c r="G62" s="102">
        <f t="shared" si="34"/>
        <v>0</v>
      </c>
      <c r="H62" s="102">
        <f t="shared" si="35"/>
        <v>0</v>
      </c>
      <c r="I62" s="102">
        <f t="shared" si="36"/>
        <v>0</v>
      </c>
      <c r="J62" s="102">
        <f t="shared" si="37"/>
        <v>0</v>
      </c>
      <c r="K62" s="102">
        <f t="shared" si="38"/>
        <v>0</v>
      </c>
      <c r="L62" s="102">
        <f t="shared" si="39"/>
        <v>0</v>
      </c>
      <c r="M62" s="102">
        <f t="shared" si="40"/>
        <v>0</v>
      </c>
      <c r="N62" s="102">
        <f t="shared" si="41"/>
        <v>0</v>
      </c>
      <c r="O62" s="102">
        <f t="shared" si="42"/>
        <v>0</v>
      </c>
    </row>
    <row r="63" spans="1:15" x14ac:dyDescent="0.2">
      <c r="A63" s="56">
        <f>Jugendliga!B35</f>
        <v>0</v>
      </c>
      <c r="B63">
        <f t="shared" si="31"/>
        <v>0</v>
      </c>
      <c r="C63" s="101">
        <f>Jugendliga!I35</f>
        <v>0</v>
      </c>
      <c r="E63" s="102">
        <f t="shared" si="32"/>
        <v>0</v>
      </c>
      <c r="F63" s="102">
        <f t="shared" si="33"/>
        <v>0</v>
      </c>
      <c r="G63" s="102">
        <f t="shared" si="34"/>
        <v>0</v>
      </c>
      <c r="H63" s="102">
        <f t="shared" si="35"/>
        <v>0</v>
      </c>
      <c r="I63" s="102">
        <f t="shared" si="36"/>
        <v>0</v>
      </c>
      <c r="J63" s="102">
        <f t="shared" si="37"/>
        <v>0</v>
      </c>
      <c r="K63" s="102">
        <f t="shared" si="38"/>
        <v>0</v>
      </c>
      <c r="L63" s="102">
        <f t="shared" si="39"/>
        <v>0</v>
      </c>
      <c r="M63" s="102">
        <f t="shared" si="40"/>
        <v>0</v>
      </c>
      <c r="N63" s="102">
        <f t="shared" si="41"/>
        <v>0</v>
      </c>
      <c r="O63" s="102">
        <f t="shared" si="42"/>
        <v>0</v>
      </c>
    </row>
    <row r="64" spans="1:15" x14ac:dyDescent="0.2">
      <c r="A64" s="56">
        <f>Jugendliga!B36</f>
        <v>0</v>
      </c>
      <c r="B64">
        <f t="shared" si="31"/>
        <v>0</v>
      </c>
      <c r="C64" s="101">
        <f>Jugendliga!I36</f>
        <v>0</v>
      </c>
      <c r="E64" s="102">
        <f t="shared" si="32"/>
        <v>0</v>
      </c>
      <c r="F64" s="102">
        <f t="shared" si="33"/>
        <v>0</v>
      </c>
      <c r="G64" s="102">
        <f t="shared" si="34"/>
        <v>0</v>
      </c>
      <c r="H64" s="102">
        <f t="shared" si="35"/>
        <v>0</v>
      </c>
      <c r="I64" s="102">
        <f t="shared" si="36"/>
        <v>0</v>
      </c>
      <c r="J64" s="102">
        <f t="shared" si="37"/>
        <v>0</v>
      </c>
      <c r="K64" s="102">
        <f t="shared" si="38"/>
        <v>0</v>
      </c>
      <c r="L64" s="102">
        <f t="shared" si="39"/>
        <v>0</v>
      </c>
      <c r="M64" s="102">
        <f t="shared" si="40"/>
        <v>0</v>
      </c>
      <c r="N64" s="102">
        <f t="shared" si="41"/>
        <v>0</v>
      </c>
      <c r="O64" s="102">
        <f t="shared" si="42"/>
        <v>0</v>
      </c>
    </row>
    <row r="65" spans="1:15" x14ac:dyDescent="0.2">
      <c r="A65" s="56">
        <f>Jugendliga!B37</f>
        <v>0</v>
      </c>
      <c r="B65">
        <f t="shared" si="31"/>
        <v>0</v>
      </c>
      <c r="C65" s="101">
        <f>Jugendliga!I37</f>
        <v>0</v>
      </c>
      <c r="E65" s="102">
        <f t="shared" si="32"/>
        <v>0</v>
      </c>
      <c r="F65" s="102">
        <f t="shared" si="33"/>
        <v>0</v>
      </c>
      <c r="G65" s="102">
        <f t="shared" si="34"/>
        <v>0</v>
      </c>
      <c r="H65" s="102">
        <f t="shared" si="35"/>
        <v>0</v>
      </c>
      <c r="I65" s="102">
        <f t="shared" si="36"/>
        <v>0</v>
      </c>
      <c r="J65" s="102">
        <f t="shared" si="37"/>
        <v>0</v>
      </c>
      <c r="K65" s="102">
        <f t="shared" si="38"/>
        <v>0</v>
      </c>
      <c r="L65" s="102">
        <f t="shared" si="39"/>
        <v>0</v>
      </c>
      <c r="M65" s="102">
        <f t="shared" si="40"/>
        <v>0</v>
      </c>
      <c r="N65" s="102">
        <f t="shared" si="41"/>
        <v>0</v>
      </c>
      <c r="O65" s="102">
        <f t="shared" si="42"/>
        <v>0</v>
      </c>
    </row>
    <row r="66" spans="1:15" x14ac:dyDescent="0.2">
      <c r="A66" s="56">
        <f>Jugendliga!B38</f>
        <v>0</v>
      </c>
      <c r="B66">
        <f t="shared" si="31"/>
        <v>0</v>
      </c>
      <c r="C66" s="101">
        <f>Jugendliga!I38</f>
        <v>0</v>
      </c>
      <c r="E66" s="102">
        <f t="shared" si="32"/>
        <v>0</v>
      </c>
      <c r="F66" s="102">
        <f t="shared" si="33"/>
        <v>0</v>
      </c>
      <c r="G66" s="102">
        <f t="shared" si="34"/>
        <v>0</v>
      </c>
      <c r="H66" s="102">
        <f t="shared" si="35"/>
        <v>0</v>
      </c>
      <c r="I66" s="102">
        <f t="shared" si="36"/>
        <v>0</v>
      </c>
      <c r="J66" s="102">
        <f t="shared" si="37"/>
        <v>0</v>
      </c>
      <c r="K66" s="102">
        <f t="shared" si="38"/>
        <v>0</v>
      </c>
      <c r="L66" s="102">
        <f t="shared" si="39"/>
        <v>0</v>
      </c>
      <c r="M66" s="102">
        <f t="shared" si="40"/>
        <v>0</v>
      </c>
      <c r="N66" s="102">
        <f t="shared" si="41"/>
        <v>0</v>
      </c>
      <c r="O66" s="102">
        <f t="shared" si="42"/>
        <v>0</v>
      </c>
    </row>
    <row r="67" spans="1:15" x14ac:dyDescent="0.2">
      <c r="A67" s="56">
        <f>Jugendliga!B39</f>
        <v>0</v>
      </c>
      <c r="B67">
        <f t="shared" si="31"/>
        <v>0</v>
      </c>
      <c r="C67" s="101">
        <f>Jugendliga!I39</f>
        <v>0</v>
      </c>
      <c r="E67" s="102">
        <f t="shared" si="32"/>
        <v>0</v>
      </c>
      <c r="F67" s="102">
        <f t="shared" si="33"/>
        <v>0</v>
      </c>
      <c r="G67" s="102">
        <f t="shared" si="34"/>
        <v>0</v>
      </c>
      <c r="H67" s="102">
        <f t="shared" si="35"/>
        <v>0</v>
      </c>
      <c r="I67" s="102">
        <f t="shared" si="36"/>
        <v>0</v>
      </c>
      <c r="J67" s="102">
        <f t="shared" si="37"/>
        <v>0</v>
      </c>
      <c r="K67" s="102">
        <f t="shared" si="38"/>
        <v>0</v>
      </c>
      <c r="L67" s="102">
        <f t="shared" si="39"/>
        <v>0</v>
      </c>
      <c r="M67" s="102">
        <f t="shared" si="40"/>
        <v>0</v>
      </c>
      <c r="N67" s="102">
        <f t="shared" si="41"/>
        <v>0</v>
      </c>
      <c r="O67" s="102">
        <f t="shared" si="42"/>
        <v>0</v>
      </c>
    </row>
    <row r="68" spans="1:15" x14ac:dyDescent="0.2">
      <c r="A68" s="56">
        <f>Jugendliga!B40</f>
        <v>0</v>
      </c>
      <c r="B68">
        <f t="shared" si="31"/>
        <v>0</v>
      </c>
      <c r="C68" s="101">
        <f>Jugendliga!I40</f>
        <v>0</v>
      </c>
      <c r="E68" s="102">
        <f t="shared" si="32"/>
        <v>0</v>
      </c>
      <c r="F68" s="102">
        <f t="shared" si="33"/>
        <v>0</v>
      </c>
      <c r="G68" s="102">
        <f t="shared" si="34"/>
        <v>0</v>
      </c>
      <c r="H68" s="102">
        <f t="shared" si="35"/>
        <v>0</v>
      </c>
      <c r="I68" s="102">
        <f t="shared" si="36"/>
        <v>0</v>
      </c>
      <c r="J68" s="102">
        <f t="shared" si="37"/>
        <v>0</v>
      </c>
      <c r="K68" s="102">
        <f t="shared" si="38"/>
        <v>0</v>
      </c>
      <c r="L68" s="102">
        <f t="shared" si="39"/>
        <v>0</v>
      </c>
      <c r="M68" s="102">
        <f t="shared" si="40"/>
        <v>0</v>
      </c>
      <c r="N68" s="102">
        <f t="shared" si="41"/>
        <v>0</v>
      </c>
      <c r="O68" s="102">
        <f t="shared" si="42"/>
        <v>0</v>
      </c>
    </row>
    <row r="69" spans="1:15" x14ac:dyDescent="0.2">
      <c r="A69" s="56">
        <f>Jugendliga!B41</f>
        <v>0</v>
      </c>
      <c r="B69">
        <f t="shared" si="31"/>
        <v>0</v>
      </c>
      <c r="C69" s="101">
        <f>Jugendliga!I41</f>
        <v>0</v>
      </c>
      <c r="E69" s="102">
        <f t="shared" si="32"/>
        <v>0</v>
      </c>
      <c r="F69" s="102">
        <f t="shared" si="33"/>
        <v>0</v>
      </c>
      <c r="G69" s="102">
        <f t="shared" si="34"/>
        <v>0</v>
      </c>
      <c r="H69" s="102">
        <f t="shared" si="35"/>
        <v>0</v>
      </c>
      <c r="I69" s="102">
        <f t="shared" si="36"/>
        <v>0</v>
      </c>
      <c r="J69" s="102">
        <f t="shared" si="37"/>
        <v>0</v>
      </c>
      <c r="K69" s="102">
        <f t="shared" si="38"/>
        <v>0</v>
      </c>
      <c r="L69" s="102">
        <f t="shared" si="39"/>
        <v>0</v>
      </c>
      <c r="M69" s="102">
        <f t="shared" si="40"/>
        <v>0</v>
      </c>
      <c r="N69" s="102">
        <f t="shared" si="41"/>
        <v>0</v>
      </c>
      <c r="O69" s="102">
        <f t="shared" si="42"/>
        <v>0</v>
      </c>
    </row>
    <row r="70" spans="1:15" x14ac:dyDescent="0.2">
      <c r="A70" s="56">
        <f>Jugendliga!B42</f>
        <v>0</v>
      </c>
      <c r="B70">
        <f t="shared" si="31"/>
        <v>0</v>
      </c>
      <c r="C70" s="101">
        <f>Jugendliga!I42</f>
        <v>0</v>
      </c>
      <c r="E70" s="102">
        <f t="shared" si="32"/>
        <v>0</v>
      </c>
      <c r="F70" s="102">
        <f t="shared" si="33"/>
        <v>0</v>
      </c>
      <c r="G70" s="102">
        <f t="shared" si="34"/>
        <v>0</v>
      </c>
      <c r="H70" s="102">
        <f t="shared" si="35"/>
        <v>0</v>
      </c>
      <c r="I70" s="102">
        <f t="shared" si="36"/>
        <v>0</v>
      </c>
      <c r="J70" s="102">
        <f t="shared" si="37"/>
        <v>0</v>
      </c>
      <c r="K70" s="102">
        <f t="shared" si="38"/>
        <v>0</v>
      </c>
      <c r="L70" s="102">
        <f t="shared" si="39"/>
        <v>0</v>
      </c>
      <c r="M70" s="102">
        <f t="shared" si="40"/>
        <v>0</v>
      </c>
      <c r="N70" s="102">
        <f t="shared" si="41"/>
        <v>0</v>
      </c>
      <c r="O70" s="102">
        <f t="shared" si="42"/>
        <v>0</v>
      </c>
    </row>
    <row r="71" spans="1:15" x14ac:dyDescent="0.2">
      <c r="A71" s="56">
        <f>Jugendliga!B43</f>
        <v>0</v>
      </c>
      <c r="B71">
        <f t="shared" si="31"/>
        <v>0</v>
      </c>
      <c r="C71" s="101">
        <f>Jugendliga!I43</f>
        <v>0</v>
      </c>
      <c r="E71" s="102">
        <f t="shared" si="32"/>
        <v>0</v>
      </c>
      <c r="F71" s="102">
        <f t="shared" si="33"/>
        <v>0</v>
      </c>
      <c r="G71" s="102">
        <f t="shared" si="34"/>
        <v>0</v>
      </c>
      <c r="H71" s="102">
        <f t="shared" si="35"/>
        <v>0</v>
      </c>
      <c r="I71" s="102">
        <f t="shared" si="36"/>
        <v>0</v>
      </c>
      <c r="J71" s="102">
        <f t="shared" si="37"/>
        <v>0</v>
      </c>
      <c r="K71" s="102">
        <f t="shared" si="38"/>
        <v>0</v>
      </c>
      <c r="L71" s="102">
        <f t="shared" si="39"/>
        <v>0</v>
      </c>
      <c r="M71" s="102">
        <f t="shared" si="40"/>
        <v>0</v>
      </c>
      <c r="N71" s="102">
        <f t="shared" si="41"/>
        <v>0</v>
      </c>
      <c r="O71" s="102">
        <f t="shared" si="42"/>
        <v>0</v>
      </c>
    </row>
    <row r="72" spans="1:15" x14ac:dyDescent="0.2">
      <c r="A72" s="56">
        <f>Jugendliga!B44</f>
        <v>0</v>
      </c>
      <c r="B72">
        <f t="shared" si="31"/>
        <v>0</v>
      </c>
      <c r="C72" s="101">
        <f>Jugendliga!I44</f>
        <v>0</v>
      </c>
      <c r="E72" s="102">
        <f t="shared" si="32"/>
        <v>0</v>
      </c>
      <c r="F72" s="102">
        <f t="shared" si="33"/>
        <v>0</v>
      </c>
      <c r="G72" s="102">
        <f t="shared" si="34"/>
        <v>0</v>
      </c>
      <c r="H72" s="102">
        <f t="shared" si="35"/>
        <v>0</v>
      </c>
      <c r="I72" s="102">
        <f t="shared" si="36"/>
        <v>0</v>
      </c>
      <c r="J72" s="102">
        <f t="shared" si="37"/>
        <v>0</v>
      </c>
      <c r="K72" s="102">
        <f t="shared" si="38"/>
        <v>0</v>
      </c>
      <c r="L72" s="102">
        <f t="shared" si="39"/>
        <v>0</v>
      </c>
      <c r="M72" s="102">
        <f t="shared" si="40"/>
        <v>0</v>
      </c>
      <c r="N72" s="102">
        <f t="shared" si="41"/>
        <v>0</v>
      </c>
      <c r="O72" s="102">
        <f t="shared" si="42"/>
        <v>0</v>
      </c>
    </row>
    <row r="73" spans="1:15" x14ac:dyDescent="0.2">
      <c r="A73" s="56" t="str">
        <f>Jugendliga!B48</f>
        <v>KSC 07 Schifferstadt</v>
      </c>
      <c r="B73">
        <f t="shared" si="31"/>
        <v>6</v>
      </c>
      <c r="C73" s="101">
        <f>Jugendliga!I48</f>
        <v>481.09250991501415</v>
      </c>
      <c r="E73" s="102">
        <f t="shared" si="32"/>
        <v>0</v>
      </c>
      <c r="F73" s="102">
        <f t="shared" si="33"/>
        <v>0</v>
      </c>
      <c r="G73" s="102">
        <f t="shared" si="34"/>
        <v>0</v>
      </c>
      <c r="H73" s="102">
        <f t="shared" si="35"/>
        <v>0</v>
      </c>
      <c r="I73" s="102">
        <f t="shared" si="36"/>
        <v>481.09250991501415</v>
      </c>
      <c r="J73" s="102">
        <f t="shared" si="37"/>
        <v>0</v>
      </c>
      <c r="K73" s="102">
        <f t="shared" si="38"/>
        <v>0</v>
      </c>
      <c r="L73" s="102">
        <f t="shared" si="39"/>
        <v>0</v>
      </c>
      <c r="M73" s="102">
        <f t="shared" si="40"/>
        <v>0</v>
      </c>
      <c r="N73" s="102">
        <f t="shared" si="41"/>
        <v>0</v>
      </c>
      <c r="O73" s="102">
        <f t="shared" si="42"/>
        <v>0</v>
      </c>
    </row>
    <row r="74" spans="1:15" x14ac:dyDescent="0.2">
      <c r="A74" s="56" t="str">
        <f>Jugendliga!B49</f>
        <v>KSC 07 Schifferstadt</v>
      </c>
      <c r="B74">
        <f t="shared" si="31"/>
        <v>6</v>
      </c>
      <c r="C74" s="101">
        <f>Jugendliga!I49</f>
        <v>450.95963758389257</v>
      </c>
      <c r="E74" s="102">
        <f t="shared" si="32"/>
        <v>0</v>
      </c>
      <c r="F74" s="102">
        <f t="shared" si="33"/>
        <v>0</v>
      </c>
      <c r="G74" s="102">
        <f t="shared" si="34"/>
        <v>0</v>
      </c>
      <c r="H74" s="102">
        <f t="shared" si="35"/>
        <v>0</v>
      </c>
      <c r="I74" s="102">
        <f t="shared" si="36"/>
        <v>450.95963758389257</v>
      </c>
      <c r="J74" s="102">
        <f t="shared" si="37"/>
        <v>0</v>
      </c>
      <c r="K74" s="102">
        <f t="shared" si="38"/>
        <v>0</v>
      </c>
      <c r="L74" s="102">
        <f t="shared" si="39"/>
        <v>0</v>
      </c>
      <c r="M74" s="102">
        <f t="shared" si="40"/>
        <v>0</v>
      </c>
      <c r="N74" s="102">
        <f t="shared" si="41"/>
        <v>0</v>
      </c>
      <c r="O74" s="102">
        <f t="shared" si="42"/>
        <v>0</v>
      </c>
    </row>
    <row r="75" spans="1:15" x14ac:dyDescent="0.2">
      <c r="A75" s="56">
        <f>Jugendliga!B50</f>
        <v>0</v>
      </c>
      <c r="B75">
        <f t="shared" si="31"/>
        <v>0</v>
      </c>
      <c r="C75" s="101">
        <f>Jugendliga!I50</f>
        <v>0</v>
      </c>
      <c r="E75" s="102">
        <f t="shared" si="32"/>
        <v>0</v>
      </c>
      <c r="F75" s="102">
        <f t="shared" si="33"/>
        <v>0</v>
      </c>
      <c r="G75" s="102">
        <f t="shared" si="34"/>
        <v>0</v>
      </c>
      <c r="H75" s="102">
        <f t="shared" si="35"/>
        <v>0</v>
      </c>
      <c r="I75" s="102">
        <f t="shared" si="36"/>
        <v>0</v>
      </c>
      <c r="J75" s="102">
        <f t="shared" si="37"/>
        <v>0</v>
      </c>
      <c r="K75" s="102">
        <f t="shared" si="38"/>
        <v>0</v>
      </c>
      <c r="L75" s="102">
        <f t="shared" si="39"/>
        <v>0</v>
      </c>
      <c r="M75" s="102">
        <f t="shared" si="40"/>
        <v>0</v>
      </c>
      <c r="N75" s="102">
        <f t="shared" si="41"/>
        <v>0</v>
      </c>
      <c r="O75" s="102">
        <f t="shared" si="42"/>
        <v>0</v>
      </c>
    </row>
    <row r="76" spans="1:15" x14ac:dyDescent="0.2">
      <c r="A76" s="56" t="str">
        <f>Jugendliga!B51</f>
        <v>KTH Ehrang</v>
      </c>
      <c r="B76">
        <f t="shared" si="31"/>
        <v>13</v>
      </c>
      <c r="C76" s="101">
        <f>Jugendliga!I51</f>
        <v>369.73340992167101</v>
      </c>
      <c r="E76" s="102">
        <f t="shared" si="32"/>
        <v>0</v>
      </c>
      <c r="F76" s="102">
        <f t="shared" si="33"/>
        <v>0</v>
      </c>
      <c r="G76" s="102">
        <f t="shared" si="34"/>
        <v>0</v>
      </c>
      <c r="H76" s="102">
        <f t="shared" si="35"/>
        <v>0</v>
      </c>
      <c r="I76" s="102">
        <f t="shared" si="36"/>
        <v>0</v>
      </c>
      <c r="J76" s="102">
        <f t="shared" si="37"/>
        <v>0</v>
      </c>
      <c r="K76" s="102">
        <f t="shared" si="38"/>
        <v>0</v>
      </c>
      <c r="L76" s="102">
        <f t="shared" si="39"/>
        <v>0</v>
      </c>
      <c r="M76" s="102">
        <f t="shared" si="40"/>
        <v>0</v>
      </c>
      <c r="N76" s="102">
        <f t="shared" si="41"/>
        <v>369.73340992167101</v>
      </c>
      <c r="O76" s="102">
        <f t="shared" si="42"/>
        <v>0</v>
      </c>
    </row>
    <row r="77" spans="1:15" x14ac:dyDescent="0.2">
      <c r="A77" s="56">
        <f>Jugendliga!B52</f>
        <v>0</v>
      </c>
      <c r="B77">
        <f t="shared" si="31"/>
        <v>0</v>
      </c>
      <c r="C77" s="101">
        <f>Jugendliga!I52</f>
        <v>0</v>
      </c>
      <c r="E77" s="102">
        <f t="shared" si="32"/>
        <v>0</v>
      </c>
      <c r="F77" s="102">
        <f t="shared" si="33"/>
        <v>0</v>
      </c>
      <c r="G77" s="102">
        <f t="shared" si="34"/>
        <v>0</v>
      </c>
      <c r="H77" s="102">
        <f t="shared" si="35"/>
        <v>0</v>
      </c>
      <c r="I77" s="102">
        <f t="shared" si="36"/>
        <v>0</v>
      </c>
      <c r="J77" s="102">
        <f t="shared" si="37"/>
        <v>0</v>
      </c>
      <c r="K77" s="102">
        <f t="shared" si="38"/>
        <v>0</v>
      </c>
      <c r="L77" s="102">
        <f t="shared" si="39"/>
        <v>0</v>
      </c>
      <c r="M77" s="102">
        <f t="shared" si="40"/>
        <v>0</v>
      </c>
      <c r="N77" s="102">
        <f t="shared" si="41"/>
        <v>0</v>
      </c>
      <c r="O77" s="102">
        <f t="shared" si="42"/>
        <v>0</v>
      </c>
    </row>
    <row r="78" spans="1:15" x14ac:dyDescent="0.2">
      <c r="A78" s="56" t="str">
        <f>Jugendliga!B53</f>
        <v>KSC 07 Schifferstadt</v>
      </c>
      <c r="B78">
        <f t="shared" si="31"/>
        <v>6</v>
      </c>
      <c r="C78" s="101">
        <f>Jugendliga!I53</f>
        <v>453.20659625212943</v>
      </c>
      <c r="E78" s="102">
        <f t="shared" si="32"/>
        <v>0</v>
      </c>
      <c r="F78" s="102">
        <f t="shared" si="33"/>
        <v>0</v>
      </c>
      <c r="G78" s="102">
        <f t="shared" si="34"/>
        <v>0</v>
      </c>
      <c r="H78" s="102">
        <f t="shared" si="35"/>
        <v>0</v>
      </c>
      <c r="I78" s="102">
        <f t="shared" si="36"/>
        <v>453.20659625212943</v>
      </c>
      <c r="J78" s="102">
        <f t="shared" si="37"/>
        <v>0</v>
      </c>
      <c r="K78" s="102">
        <f t="shared" si="38"/>
        <v>0</v>
      </c>
      <c r="L78" s="102">
        <f t="shared" si="39"/>
        <v>0</v>
      </c>
      <c r="M78" s="102">
        <f t="shared" si="40"/>
        <v>0</v>
      </c>
      <c r="N78" s="102">
        <f t="shared" si="41"/>
        <v>0</v>
      </c>
      <c r="O78" s="102">
        <f t="shared" si="42"/>
        <v>0</v>
      </c>
    </row>
    <row r="79" spans="1:15" x14ac:dyDescent="0.2">
      <c r="A79" s="56" t="str">
        <f>Jugendliga!B54</f>
        <v>KTH Ehrang</v>
      </c>
      <c r="B79">
        <f t="shared" si="31"/>
        <v>13</v>
      </c>
      <c r="C79" s="101">
        <f>Jugendliga!I54</f>
        <v>383.26273972602741</v>
      </c>
      <c r="E79" s="102">
        <f t="shared" si="32"/>
        <v>0</v>
      </c>
      <c r="F79" s="102">
        <f t="shared" si="33"/>
        <v>0</v>
      </c>
      <c r="G79" s="102">
        <f t="shared" si="34"/>
        <v>0</v>
      </c>
      <c r="H79" s="102">
        <f t="shared" si="35"/>
        <v>0</v>
      </c>
      <c r="I79" s="102">
        <f t="shared" si="36"/>
        <v>0</v>
      </c>
      <c r="J79" s="102">
        <f t="shared" si="37"/>
        <v>0</v>
      </c>
      <c r="K79" s="102">
        <f t="shared" si="38"/>
        <v>0</v>
      </c>
      <c r="L79" s="102">
        <f t="shared" si="39"/>
        <v>0</v>
      </c>
      <c r="M79" s="102">
        <f t="shared" si="40"/>
        <v>0</v>
      </c>
      <c r="N79" s="102">
        <f t="shared" si="41"/>
        <v>383.26273972602741</v>
      </c>
      <c r="O79" s="102">
        <f t="shared" si="42"/>
        <v>0</v>
      </c>
    </row>
    <row r="80" spans="1:15" x14ac:dyDescent="0.2">
      <c r="A80" s="56" t="str">
        <f>Jugendliga!B55</f>
        <v>KTH Ehrang</v>
      </c>
      <c r="B80">
        <f t="shared" si="31"/>
        <v>13</v>
      </c>
      <c r="C80" s="101">
        <f>Jugendliga!I55</f>
        <v>388.49305660377365</v>
      </c>
      <c r="E80" s="102">
        <f t="shared" si="32"/>
        <v>0</v>
      </c>
      <c r="F80" s="102">
        <f t="shared" si="33"/>
        <v>0</v>
      </c>
      <c r="G80" s="102">
        <f t="shared" si="34"/>
        <v>0</v>
      </c>
      <c r="H80" s="102">
        <f t="shared" si="35"/>
        <v>0</v>
      </c>
      <c r="I80" s="102">
        <f t="shared" si="36"/>
        <v>0</v>
      </c>
      <c r="J80" s="102">
        <f t="shared" si="37"/>
        <v>0</v>
      </c>
      <c r="K80" s="102">
        <f t="shared" si="38"/>
        <v>0</v>
      </c>
      <c r="L80" s="102">
        <f t="shared" si="39"/>
        <v>0</v>
      </c>
      <c r="M80" s="102">
        <f t="shared" si="40"/>
        <v>0</v>
      </c>
      <c r="N80" s="102">
        <f t="shared" si="41"/>
        <v>388.49305660377365</v>
      </c>
      <c r="O80" s="102">
        <f t="shared" si="42"/>
        <v>0</v>
      </c>
    </row>
    <row r="81" spans="1:15" x14ac:dyDescent="0.2">
      <c r="A81" s="56" t="str">
        <f>Jugendliga!B56</f>
        <v>KSV Grünstadt</v>
      </c>
      <c r="B81">
        <f t="shared" si="31"/>
        <v>4</v>
      </c>
      <c r="C81" s="101">
        <f>Jugendliga!I56</f>
        <v>463.72816438356165</v>
      </c>
      <c r="E81" s="102">
        <f t="shared" si="32"/>
        <v>0</v>
      </c>
      <c r="F81" s="102">
        <f t="shared" si="33"/>
        <v>0</v>
      </c>
      <c r="G81" s="102">
        <f t="shared" si="34"/>
        <v>463.72816438356165</v>
      </c>
      <c r="H81" s="102">
        <f t="shared" si="35"/>
        <v>0</v>
      </c>
      <c r="I81" s="102">
        <f t="shared" si="36"/>
        <v>0</v>
      </c>
      <c r="J81" s="102">
        <f t="shared" si="37"/>
        <v>0</v>
      </c>
      <c r="K81" s="102">
        <f t="shared" si="38"/>
        <v>0</v>
      </c>
      <c r="L81" s="102">
        <f t="shared" si="39"/>
        <v>0</v>
      </c>
      <c r="M81" s="102">
        <f t="shared" si="40"/>
        <v>0</v>
      </c>
      <c r="N81" s="102">
        <f t="shared" si="41"/>
        <v>0</v>
      </c>
      <c r="O81" s="102">
        <f t="shared" si="42"/>
        <v>0</v>
      </c>
    </row>
    <row r="82" spans="1:15" x14ac:dyDescent="0.2">
      <c r="A82" s="56">
        <f>Jugendliga!B57</f>
        <v>0</v>
      </c>
      <c r="B82">
        <f t="shared" si="31"/>
        <v>0</v>
      </c>
      <c r="C82" s="101">
        <f>Jugendliga!I57</f>
        <v>0</v>
      </c>
      <c r="E82" s="102">
        <f t="shared" si="32"/>
        <v>0</v>
      </c>
      <c r="F82" s="102">
        <f t="shared" si="33"/>
        <v>0</v>
      </c>
      <c r="G82" s="102">
        <f t="shared" si="34"/>
        <v>0</v>
      </c>
      <c r="H82" s="102">
        <f t="shared" si="35"/>
        <v>0</v>
      </c>
      <c r="I82" s="102">
        <f t="shared" si="36"/>
        <v>0</v>
      </c>
      <c r="J82" s="102">
        <f t="shared" si="37"/>
        <v>0</v>
      </c>
      <c r="K82" s="102">
        <f t="shared" si="38"/>
        <v>0</v>
      </c>
      <c r="L82" s="102">
        <f t="shared" si="39"/>
        <v>0</v>
      </c>
      <c r="M82" s="102">
        <f t="shared" si="40"/>
        <v>0</v>
      </c>
      <c r="N82" s="102">
        <f t="shared" si="41"/>
        <v>0</v>
      </c>
      <c r="O82" s="102">
        <f t="shared" si="42"/>
        <v>0</v>
      </c>
    </row>
    <row r="83" spans="1:15" x14ac:dyDescent="0.2">
      <c r="A83" s="56" t="str">
        <f>Jugendliga!B58</f>
        <v>AC Mutterstadt</v>
      </c>
      <c r="B83">
        <f t="shared" si="31"/>
        <v>3</v>
      </c>
      <c r="C83" s="101">
        <f>Jugendliga!I58</f>
        <v>430.8638085642317</v>
      </c>
      <c r="E83" s="102">
        <f t="shared" si="32"/>
        <v>0</v>
      </c>
      <c r="F83" s="102">
        <f t="shared" si="33"/>
        <v>430.8638085642317</v>
      </c>
      <c r="G83" s="102">
        <f t="shared" si="34"/>
        <v>0</v>
      </c>
      <c r="H83" s="102">
        <f t="shared" si="35"/>
        <v>0</v>
      </c>
      <c r="I83" s="102">
        <f t="shared" si="36"/>
        <v>0</v>
      </c>
      <c r="J83" s="102">
        <f t="shared" si="37"/>
        <v>0</v>
      </c>
      <c r="K83" s="102">
        <f t="shared" si="38"/>
        <v>0</v>
      </c>
      <c r="L83" s="102">
        <f t="shared" si="39"/>
        <v>0</v>
      </c>
      <c r="M83" s="102">
        <f t="shared" si="40"/>
        <v>0</v>
      </c>
      <c r="N83" s="102">
        <f t="shared" si="41"/>
        <v>0</v>
      </c>
      <c r="O83" s="102">
        <f t="shared" si="42"/>
        <v>0</v>
      </c>
    </row>
    <row r="84" spans="1:15" x14ac:dyDescent="0.2">
      <c r="A84" s="56" t="str">
        <f>Jugendliga!B59</f>
        <v>KTH Ehrang</v>
      </c>
      <c r="B84">
        <f t="shared" si="31"/>
        <v>13</v>
      </c>
      <c r="C84" s="101">
        <f>Jugendliga!I59</f>
        <v>389.76100934579438</v>
      </c>
      <c r="E84" s="102">
        <f t="shared" si="32"/>
        <v>0</v>
      </c>
      <c r="F84" s="102">
        <f t="shared" si="33"/>
        <v>0</v>
      </c>
      <c r="G84" s="102">
        <f t="shared" si="34"/>
        <v>0</v>
      </c>
      <c r="H84" s="102">
        <f t="shared" si="35"/>
        <v>0</v>
      </c>
      <c r="I84" s="102">
        <f t="shared" si="36"/>
        <v>0</v>
      </c>
      <c r="J84" s="102">
        <f t="shared" si="37"/>
        <v>0</v>
      </c>
      <c r="K84" s="102">
        <f t="shared" si="38"/>
        <v>0</v>
      </c>
      <c r="L84" s="102">
        <f t="shared" si="39"/>
        <v>0</v>
      </c>
      <c r="M84" s="102">
        <f t="shared" si="40"/>
        <v>0</v>
      </c>
      <c r="N84" s="102">
        <f t="shared" si="41"/>
        <v>389.76100934579438</v>
      </c>
      <c r="O84" s="102">
        <f t="shared" si="42"/>
        <v>0</v>
      </c>
    </row>
    <row r="85" spans="1:15" x14ac:dyDescent="0.2">
      <c r="A85" s="56">
        <f>Jugendliga!B60</f>
        <v>0</v>
      </c>
      <c r="B85">
        <f t="shared" si="31"/>
        <v>0</v>
      </c>
      <c r="C85" s="101">
        <f>Jugendliga!I60</f>
        <v>0</v>
      </c>
      <c r="E85" s="102">
        <f t="shared" si="32"/>
        <v>0</v>
      </c>
      <c r="F85" s="102">
        <f t="shared" si="33"/>
        <v>0</v>
      </c>
      <c r="G85" s="102">
        <f t="shared" si="34"/>
        <v>0</v>
      </c>
      <c r="H85" s="102">
        <f t="shared" si="35"/>
        <v>0</v>
      </c>
      <c r="I85" s="102">
        <f t="shared" si="36"/>
        <v>0</v>
      </c>
      <c r="J85" s="102">
        <f t="shared" si="37"/>
        <v>0</v>
      </c>
      <c r="K85" s="102">
        <f t="shared" si="38"/>
        <v>0</v>
      </c>
      <c r="L85" s="102">
        <f t="shared" si="39"/>
        <v>0</v>
      </c>
      <c r="M85" s="102">
        <f t="shared" si="40"/>
        <v>0</v>
      </c>
      <c r="N85" s="102">
        <f t="shared" si="41"/>
        <v>0</v>
      </c>
      <c r="O85" s="102">
        <f t="shared" si="42"/>
        <v>0</v>
      </c>
    </row>
    <row r="86" spans="1:15" x14ac:dyDescent="0.2">
      <c r="A86" s="56" t="str">
        <f>Jugendliga!B61</f>
        <v>KTH Ehrang</v>
      </c>
      <c r="B86">
        <f t="shared" si="31"/>
        <v>13</v>
      </c>
      <c r="C86" s="101">
        <f>Jugendliga!I61</f>
        <v>411.97512217194571</v>
      </c>
      <c r="E86" s="102">
        <f t="shared" si="32"/>
        <v>0</v>
      </c>
      <c r="F86" s="102">
        <f t="shared" si="33"/>
        <v>0</v>
      </c>
      <c r="G86" s="102">
        <f t="shared" si="34"/>
        <v>0</v>
      </c>
      <c r="H86" s="102">
        <f t="shared" si="35"/>
        <v>0</v>
      </c>
      <c r="I86" s="102">
        <f t="shared" si="36"/>
        <v>0</v>
      </c>
      <c r="J86" s="102">
        <f t="shared" si="37"/>
        <v>0</v>
      </c>
      <c r="K86" s="102">
        <f t="shared" si="38"/>
        <v>0</v>
      </c>
      <c r="L86" s="102">
        <f t="shared" si="39"/>
        <v>0</v>
      </c>
      <c r="M86" s="102">
        <f t="shared" si="40"/>
        <v>0</v>
      </c>
      <c r="N86" s="102">
        <f t="shared" si="41"/>
        <v>411.97512217194571</v>
      </c>
      <c r="O86" s="102">
        <f t="shared" si="42"/>
        <v>0</v>
      </c>
    </row>
    <row r="87" spans="1:15" x14ac:dyDescent="0.2">
      <c r="A87" s="56" t="str">
        <f>Jugendliga!B62</f>
        <v>KTH Ehrang</v>
      </c>
      <c r="B87">
        <f t="shared" si="31"/>
        <v>13</v>
      </c>
      <c r="C87" s="101">
        <f>Jugendliga!I62</f>
        <v>417.9579489194499</v>
      </c>
      <c r="E87" s="102">
        <f t="shared" si="32"/>
        <v>0</v>
      </c>
      <c r="F87" s="102">
        <f t="shared" si="33"/>
        <v>0</v>
      </c>
      <c r="G87" s="102">
        <f t="shared" si="34"/>
        <v>0</v>
      </c>
      <c r="H87" s="102">
        <f t="shared" si="35"/>
        <v>0</v>
      </c>
      <c r="I87" s="102">
        <f t="shared" si="36"/>
        <v>0</v>
      </c>
      <c r="J87" s="102">
        <f t="shared" si="37"/>
        <v>0</v>
      </c>
      <c r="K87" s="102">
        <f t="shared" si="38"/>
        <v>0</v>
      </c>
      <c r="L87" s="102">
        <f t="shared" si="39"/>
        <v>0</v>
      </c>
      <c r="M87" s="102">
        <f t="shared" si="40"/>
        <v>0</v>
      </c>
      <c r="N87" s="102">
        <f t="shared" si="41"/>
        <v>417.9579489194499</v>
      </c>
      <c r="O87" s="102">
        <f t="shared" si="42"/>
        <v>0</v>
      </c>
    </row>
    <row r="88" spans="1:15" x14ac:dyDescent="0.2">
      <c r="A88" s="56">
        <f>Jugendliga!B63</f>
        <v>0</v>
      </c>
      <c r="B88">
        <f t="shared" si="31"/>
        <v>0</v>
      </c>
      <c r="C88" s="101">
        <f>Jugendliga!I63</f>
        <v>0</v>
      </c>
      <c r="E88" s="102">
        <f t="shared" si="32"/>
        <v>0</v>
      </c>
      <c r="F88" s="102">
        <f t="shared" si="33"/>
        <v>0</v>
      </c>
      <c r="G88" s="102">
        <f t="shared" si="34"/>
        <v>0</v>
      </c>
      <c r="H88" s="102">
        <f t="shared" si="35"/>
        <v>0</v>
      </c>
      <c r="I88" s="102">
        <f t="shared" si="36"/>
        <v>0</v>
      </c>
      <c r="J88" s="102">
        <f t="shared" si="37"/>
        <v>0</v>
      </c>
      <c r="K88" s="102">
        <f t="shared" si="38"/>
        <v>0</v>
      </c>
      <c r="L88" s="102">
        <f t="shared" si="39"/>
        <v>0</v>
      </c>
      <c r="M88" s="102">
        <f t="shared" si="40"/>
        <v>0</v>
      </c>
      <c r="N88" s="102">
        <f t="shared" si="41"/>
        <v>0</v>
      </c>
      <c r="O88" s="102">
        <f t="shared" si="42"/>
        <v>0</v>
      </c>
    </row>
    <row r="89" spans="1:15" x14ac:dyDescent="0.2">
      <c r="A89" s="56" t="str">
        <f>Jugendliga!B64</f>
        <v>KSV Grünstadt</v>
      </c>
      <c r="B89">
        <f t="shared" si="31"/>
        <v>4</v>
      </c>
      <c r="C89" s="101">
        <f>Jugendliga!I64</f>
        <v>380.64961184210529</v>
      </c>
      <c r="E89" s="102">
        <f t="shared" si="32"/>
        <v>0</v>
      </c>
      <c r="F89" s="102">
        <f t="shared" si="33"/>
        <v>0</v>
      </c>
      <c r="G89" s="102">
        <f t="shared" si="34"/>
        <v>380.64961184210529</v>
      </c>
      <c r="H89" s="102">
        <f t="shared" si="35"/>
        <v>0</v>
      </c>
      <c r="I89" s="102">
        <f t="shared" si="36"/>
        <v>0</v>
      </c>
      <c r="J89" s="102">
        <f t="shared" si="37"/>
        <v>0</v>
      </c>
      <c r="K89" s="102">
        <f t="shared" si="38"/>
        <v>0</v>
      </c>
      <c r="L89" s="102">
        <f t="shared" si="39"/>
        <v>0</v>
      </c>
      <c r="M89" s="102">
        <f t="shared" si="40"/>
        <v>0</v>
      </c>
      <c r="N89" s="102">
        <f t="shared" si="41"/>
        <v>0</v>
      </c>
      <c r="O89" s="102">
        <f t="shared" si="42"/>
        <v>0</v>
      </c>
    </row>
    <row r="90" spans="1:15" x14ac:dyDescent="0.2">
      <c r="A90" s="56" t="str">
        <f>Jugendliga!B65</f>
        <v>KTH Ehrang</v>
      </c>
      <c r="B90">
        <f t="shared" si="31"/>
        <v>13</v>
      </c>
      <c r="C90" s="101">
        <f>Jugendliga!I65</f>
        <v>405.94550819672133</v>
      </c>
      <c r="E90" s="102">
        <f t="shared" si="32"/>
        <v>0</v>
      </c>
      <c r="F90" s="102">
        <f t="shared" si="33"/>
        <v>0</v>
      </c>
      <c r="G90" s="102">
        <f t="shared" si="34"/>
        <v>0</v>
      </c>
      <c r="H90" s="102">
        <f t="shared" si="35"/>
        <v>0</v>
      </c>
      <c r="I90" s="102">
        <f t="shared" si="36"/>
        <v>0</v>
      </c>
      <c r="J90" s="102">
        <f t="shared" si="37"/>
        <v>0</v>
      </c>
      <c r="K90" s="102">
        <f t="shared" si="38"/>
        <v>0</v>
      </c>
      <c r="L90" s="102">
        <f t="shared" si="39"/>
        <v>0</v>
      </c>
      <c r="M90" s="102">
        <f t="shared" si="40"/>
        <v>0</v>
      </c>
      <c r="N90" s="102">
        <f t="shared" si="41"/>
        <v>405.94550819672133</v>
      </c>
      <c r="O90" s="102">
        <f t="shared" si="42"/>
        <v>0</v>
      </c>
    </row>
    <row r="91" spans="1:15" x14ac:dyDescent="0.2">
      <c r="A91" s="56" t="str">
        <f>Jugendliga!B66</f>
        <v>KTH Ehrang</v>
      </c>
      <c r="B91">
        <f t="shared" si="31"/>
        <v>13</v>
      </c>
      <c r="C91" s="101">
        <f>Jugendliga!I66</f>
        <v>331.85526375711578</v>
      </c>
      <c r="E91" s="102">
        <f t="shared" si="32"/>
        <v>0</v>
      </c>
      <c r="F91" s="102">
        <f t="shared" si="33"/>
        <v>0</v>
      </c>
      <c r="G91" s="102">
        <f t="shared" si="34"/>
        <v>0</v>
      </c>
      <c r="H91" s="102">
        <f t="shared" si="35"/>
        <v>0</v>
      </c>
      <c r="I91" s="102">
        <f t="shared" si="36"/>
        <v>0</v>
      </c>
      <c r="J91" s="102">
        <f t="shared" si="37"/>
        <v>0</v>
      </c>
      <c r="K91" s="102">
        <f t="shared" si="38"/>
        <v>0</v>
      </c>
      <c r="L91" s="102">
        <f t="shared" si="39"/>
        <v>0</v>
      </c>
      <c r="M91" s="102">
        <f t="shared" si="40"/>
        <v>0</v>
      </c>
      <c r="N91" s="102">
        <f t="shared" si="41"/>
        <v>331.85526375711578</v>
      </c>
      <c r="O91" s="102">
        <f t="shared" si="42"/>
        <v>0</v>
      </c>
    </row>
    <row r="92" spans="1:15" x14ac:dyDescent="0.2">
      <c r="A92" s="56">
        <f>Jugendliga!B67</f>
        <v>0</v>
      </c>
      <c r="B92">
        <f t="shared" si="31"/>
        <v>0</v>
      </c>
      <c r="C92" s="101">
        <f>Jugendliga!I67</f>
        <v>0</v>
      </c>
      <c r="E92" s="102">
        <f t="shared" si="32"/>
        <v>0</v>
      </c>
      <c r="F92" s="102">
        <f t="shared" si="33"/>
        <v>0</v>
      </c>
      <c r="G92" s="102">
        <f t="shared" si="34"/>
        <v>0</v>
      </c>
      <c r="H92" s="102">
        <f t="shared" si="35"/>
        <v>0</v>
      </c>
      <c r="I92" s="102">
        <f t="shared" si="36"/>
        <v>0</v>
      </c>
      <c r="J92" s="102">
        <f t="shared" si="37"/>
        <v>0</v>
      </c>
      <c r="K92" s="102">
        <f t="shared" si="38"/>
        <v>0</v>
      </c>
      <c r="L92" s="102">
        <f t="shared" si="39"/>
        <v>0</v>
      </c>
      <c r="M92" s="102">
        <f t="shared" si="40"/>
        <v>0</v>
      </c>
      <c r="N92" s="102">
        <f t="shared" si="41"/>
        <v>0</v>
      </c>
      <c r="O92" s="102">
        <f t="shared" si="42"/>
        <v>0</v>
      </c>
    </row>
    <row r="93" spans="1:15" x14ac:dyDescent="0.2">
      <c r="A93" s="56">
        <f>Jugendliga!B68</f>
        <v>0</v>
      </c>
      <c r="B93">
        <f t="shared" si="31"/>
        <v>0</v>
      </c>
      <c r="C93" s="101">
        <f>Jugendliga!I68</f>
        <v>0</v>
      </c>
      <c r="E93" s="102">
        <f t="shared" si="32"/>
        <v>0</v>
      </c>
      <c r="F93" s="102">
        <f t="shared" si="33"/>
        <v>0</v>
      </c>
      <c r="G93" s="102">
        <f t="shared" si="34"/>
        <v>0</v>
      </c>
      <c r="H93" s="102">
        <f t="shared" si="35"/>
        <v>0</v>
      </c>
      <c r="I93" s="102">
        <f t="shared" si="36"/>
        <v>0</v>
      </c>
      <c r="J93" s="102">
        <f t="shared" si="37"/>
        <v>0</v>
      </c>
      <c r="K93" s="102">
        <f t="shared" si="38"/>
        <v>0</v>
      </c>
      <c r="L93" s="102">
        <f t="shared" si="39"/>
        <v>0</v>
      </c>
      <c r="M93" s="102">
        <f t="shared" si="40"/>
        <v>0</v>
      </c>
      <c r="N93" s="102">
        <f t="shared" si="41"/>
        <v>0</v>
      </c>
      <c r="O93" s="102">
        <f t="shared" si="42"/>
        <v>0</v>
      </c>
    </row>
    <row r="94" spans="1:15" x14ac:dyDescent="0.2">
      <c r="A94" s="56">
        <f>Jugendliga!B69</f>
        <v>0</v>
      </c>
      <c r="B94">
        <f t="shared" si="31"/>
        <v>0</v>
      </c>
      <c r="C94" s="101">
        <f>Jugendliga!I69</f>
        <v>0</v>
      </c>
      <c r="E94" s="102">
        <f t="shared" si="32"/>
        <v>0</v>
      </c>
      <c r="F94" s="102">
        <f t="shared" si="33"/>
        <v>0</v>
      </c>
      <c r="G94" s="102">
        <f t="shared" si="34"/>
        <v>0</v>
      </c>
      <c r="H94" s="102">
        <f t="shared" si="35"/>
        <v>0</v>
      </c>
      <c r="I94" s="102">
        <f t="shared" si="36"/>
        <v>0</v>
      </c>
      <c r="J94" s="102">
        <f t="shared" si="37"/>
        <v>0</v>
      </c>
      <c r="K94" s="102">
        <f t="shared" si="38"/>
        <v>0</v>
      </c>
      <c r="L94" s="102">
        <f t="shared" si="39"/>
        <v>0</v>
      </c>
      <c r="M94" s="102">
        <f t="shared" si="40"/>
        <v>0</v>
      </c>
      <c r="N94" s="102">
        <f t="shared" si="41"/>
        <v>0</v>
      </c>
      <c r="O94" s="102">
        <f t="shared" si="42"/>
        <v>0</v>
      </c>
    </row>
    <row r="95" spans="1:15" x14ac:dyDescent="0.2">
      <c r="A95" s="56">
        <f>Jugendliga!B70</f>
        <v>0</v>
      </c>
      <c r="B95">
        <f t="shared" si="31"/>
        <v>0</v>
      </c>
      <c r="C95" s="101">
        <f>Jugendliga!I70</f>
        <v>0</v>
      </c>
      <c r="E95" s="102">
        <f t="shared" si="32"/>
        <v>0</v>
      </c>
      <c r="F95" s="102">
        <f t="shared" si="33"/>
        <v>0</v>
      </c>
      <c r="G95" s="102">
        <f t="shared" si="34"/>
        <v>0</v>
      </c>
      <c r="H95" s="102">
        <f t="shared" si="35"/>
        <v>0</v>
      </c>
      <c r="I95" s="102">
        <f t="shared" si="36"/>
        <v>0</v>
      </c>
      <c r="J95" s="102">
        <f t="shared" si="37"/>
        <v>0</v>
      </c>
      <c r="K95" s="102">
        <f t="shared" si="38"/>
        <v>0</v>
      </c>
      <c r="L95" s="102">
        <f t="shared" si="39"/>
        <v>0</v>
      </c>
      <c r="M95" s="102">
        <f t="shared" si="40"/>
        <v>0</v>
      </c>
      <c r="N95" s="102">
        <f t="shared" si="41"/>
        <v>0</v>
      </c>
      <c r="O95" s="102">
        <f t="shared" si="42"/>
        <v>0</v>
      </c>
    </row>
    <row r="96" spans="1:15" x14ac:dyDescent="0.2">
      <c r="A96" s="56">
        <f>Jugendliga!B71</f>
        <v>0</v>
      </c>
      <c r="B96">
        <f t="shared" ref="B96:B153" si="43">IF(A96="FTG Pfungstadt",1,IF(A96="AC Altrip",2,IF(A96="AC Mutterstadt",3,IF(A96="KSV Grünstadt",4,IF(A96="TSG Hassloch",5,IF(A96="KSC 07 Schifferstadt",6,IF(A96="AV 03 Speyer",7,IF(A96="KSV Langen",8,IF(A96="AC Kindsbach",9,IF(A96="VFL Rodalben",10,IF(A96="TSG Kaiserslautern",11,IF(A96="AC Weisenau",12,IF(A96="KTH Ehrang",13,)))))))))))))</f>
        <v>0</v>
      </c>
      <c r="C96" s="101">
        <f>Jugendliga!I71</f>
        <v>0</v>
      </c>
      <c r="E96" s="102">
        <f t="shared" ref="E96:E153" si="44">IF(B96=2,C96,0)</f>
        <v>0</v>
      </c>
      <c r="F96" s="102">
        <f t="shared" ref="F96:F153" si="45">IF(B96=3,C96,0)</f>
        <v>0</v>
      </c>
      <c r="G96" s="102">
        <f t="shared" ref="G96:G153" si="46">IF(B96=4,C96,0)</f>
        <v>0</v>
      </c>
      <c r="H96" s="102">
        <f t="shared" ref="H96:H153" si="47">IF(B96=5,C96,0)</f>
        <v>0</v>
      </c>
      <c r="I96" s="102">
        <f t="shared" ref="I96:I153" si="48">IF(B96=6,C96,0)</f>
        <v>0</v>
      </c>
      <c r="J96" s="102">
        <f t="shared" ref="J96:J153" si="49">IF(B96=7,C96,0)</f>
        <v>0</v>
      </c>
      <c r="K96" s="102">
        <f t="shared" ref="K96:K153" si="50">IF(B96=9,C96,0)</f>
        <v>0</v>
      </c>
      <c r="L96" s="102">
        <f t="shared" ref="L96:L153" si="51">IF(B96=10,C96,0)</f>
        <v>0</v>
      </c>
      <c r="M96" s="102">
        <f t="shared" ref="M96:M153" si="52">IF(B96=11,C96,0)</f>
        <v>0</v>
      </c>
      <c r="N96" s="102">
        <f t="shared" ref="N96:N153" si="53">IF(B96=13,C96,0)</f>
        <v>0</v>
      </c>
      <c r="O96" s="102">
        <f t="shared" ref="O96:O153" si="54">IF(B96=12,C96,0)</f>
        <v>0</v>
      </c>
    </row>
    <row r="97" spans="1:15" x14ac:dyDescent="0.2">
      <c r="A97" s="56">
        <f>Jugendliga!B72</f>
        <v>0</v>
      </c>
      <c r="B97">
        <f t="shared" si="43"/>
        <v>0</v>
      </c>
      <c r="C97" s="101">
        <f>Jugendliga!I72</f>
        <v>0</v>
      </c>
      <c r="E97" s="102">
        <f t="shared" si="44"/>
        <v>0</v>
      </c>
      <c r="F97" s="102">
        <f t="shared" si="45"/>
        <v>0</v>
      </c>
      <c r="G97" s="102">
        <f t="shared" si="46"/>
        <v>0</v>
      </c>
      <c r="H97" s="102">
        <f t="shared" si="47"/>
        <v>0</v>
      </c>
      <c r="I97" s="102">
        <f t="shared" si="48"/>
        <v>0</v>
      </c>
      <c r="J97" s="102">
        <f t="shared" si="49"/>
        <v>0</v>
      </c>
      <c r="K97" s="102">
        <f t="shared" si="50"/>
        <v>0</v>
      </c>
      <c r="L97" s="102">
        <f t="shared" si="51"/>
        <v>0</v>
      </c>
      <c r="M97" s="102">
        <f t="shared" si="52"/>
        <v>0</v>
      </c>
      <c r="N97" s="102">
        <f t="shared" si="53"/>
        <v>0</v>
      </c>
      <c r="O97" s="102">
        <f t="shared" si="54"/>
        <v>0</v>
      </c>
    </row>
    <row r="98" spans="1:15" x14ac:dyDescent="0.2">
      <c r="A98" s="56">
        <f>Jugendliga!B73</f>
        <v>0</v>
      </c>
      <c r="B98">
        <f t="shared" si="43"/>
        <v>0</v>
      </c>
      <c r="C98" s="101">
        <f>Jugendliga!I73</f>
        <v>0</v>
      </c>
      <c r="E98" s="102">
        <f t="shared" si="44"/>
        <v>0</v>
      </c>
      <c r="F98" s="102">
        <f t="shared" si="45"/>
        <v>0</v>
      </c>
      <c r="G98" s="102">
        <f t="shared" si="46"/>
        <v>0</v>
      </c>
      <c r="H98" s="102">
        <f t="shared" si="47"/>
        <v>0</v>
      </c>
      <c r="I98" s="102">
        <f t="shared" si="48"/>
        <v>0</v>
      </c>
      <c r="J98" s="102">
        <f t="shared" si="49"/>
        <v>0</v>
      </c>
      <c r="K98" s="102">
        <f t="shared" si="50"/>
        <v>0</v>
      </c>
      <c r="L98" s="102">
        <f t="shared" si="51"/>
        <v>0</v>
      </c>
      <c r="M98" s="102">
        <f t="shared" si="52"/>
        <v>0</v>
      </c>
      <c r="N98" s="102">
        <f t="shared" si="53"/>
        <v>0</v>
      </c>
      <c r="O98" s="102">
        <f t="shared" si="54"/>
        <v>0</v>
      </c>
    </row>
    <row r="99" spans="1:15" x14ac:dyDescent="0.2">
      <c r="A99" s="56">
        <f>Jugendliga!B74</f>
        <v>0</v>
      </c>
      <c r="B99">
        <f t="shared" si="43"/>
        <v>0</v>
      </c>
      <c r="C99" s="101">
        <f>Jugendliga!I74</f>
        <v>0</v>
      </c>
      <c r="E99" s="102">
        <f t="shared" si="44"/>
        <v>0</v>
      </c>
      <c r="F99" s="102">
        <f t="shared" si="45"/>
        <v>0</v>
      </c>
      <c r="G99" s="102">
        <f t="shared" si="46"/>
        <v>0</v>
      </c>
      <c r="H99" s="102">
        <f t="shared" si="47"/>
        <v>0</v>
      </c>
      <c r="I99" s="102">
        <f t="shared" si="48"/>
        <v>0</v>
      </c>
      <c r="J99" s="102">
        <f t="shared" si="49"/>
        <v>0</v>
      </c>
      <c r="K99" s="102">
        <f t="shared" si="50"/>
        <v>0</v>
      </c>
      <c r="L99" s="102">
        <f t="shared" si="51"/>
        <v>0</v>
      </c>
      <c r="M99" s="102">
        <f t="shared" si="52"/>
        <v>0</v>
      </c>
      <c r="N99" s="102">
        <f t="shared" si="53"/>
        <v>0</v>
      </c>
      <c r="O99" s="102">
        <f t="shared" si="54"/>
        <v>0</v>
      </c>
    </row>
    <row r="100" spans="1:15" x14ac:dyDescent="0.2">
      <c r="A100" s="56">
        <f>Jugendliga!B75</f>
        <v>0</v>
      </c>
      <c r="B100">
        <f t="shared" si="43"/>
        <v>0</v>
      </c>
      <c r="C100" s="101">
        <f>Jugendliga!I75</f>
        <v>0</v>
      </c>
      <c r="E100" s="102">
        <f t="shared" si="44"/>
        <v>0</v>
      </c>
      <c r="F100" s="102">
        <f t="shared" si="45"/>
        <v>0</v>
      </c>
      <c r="G100" s="102">
        <f t="shared" si="46"/>
        <v>0</v>
      </c>
      <c r="H100" s="102">
        <f t="shared" si="47"/>
        <v>0</v>
      </c>
      <c r="I100" s="102">
        <f t="shared" si="48"/>
        <v>0</v>
      </c>
      <c r="J100" s="102">
        <f t="shared" si="49"/>
        <v>0</v>
      </c>
      <c r="K100" s="102">
        <f t="shared" si="50"/>
        <v>0</v>
      </c>
      <c r="L100" s="102">
        <f t="shared" si="51"/>
        <v>0</v>
      </c>
      <c r="M100" s="102">
        <f t="shared" si="52"/>
        <v>0</v>
      </c>
      <c r="N100" s="102">
        <f t="shared" si="53"/>
        <v>0</v>
      </c>
      <c r="O100" s="102">
        <f t="shared" si="54"/>
        <v>0</v>
      </c>
    </row>
    <row r="101" spans="1:15" x14ac:dyDescent="0.2">
      <c r="A101" s="56">
        <f>Jugendliga!B76</f>
        <v>0</v>
      </c>
      <c r="B101">
        <f t="shared" si="43"/>
        <v>0</v>
      </c>
      <c r="C101" s="101">
        <f>Jugendliga!I76</f>
        <v>0</v>
      </c>
      <c r="E101" s="102">
        <f t="shared" si="44"/>
        <v>0</v>
      </c>
      <c r="F101" s="102">
        <f t="shared" si="45"/>
        <v>0</v>
      </c>
      <c r="G101" s="102">
        <f t="shared" si="46"/>
        <v>0</v>
      </c>
      <c r="H101" s="102">
        <f t="shared" si="47"/>
        <v>0</v>
      </c>
      <c r="I101" s="102">
        <f t="shared" si="48"/>
        <v>0</v>
      </c>
      <c r="J101" s="102">
        <f t="shared" si="49"/>
        <v>0</v>
      </c>
      <c r="K101" s="102">
        <f t="shared" si="50"/>
        <v>0</v>
      </c>
      <c r="L101" s="102">
        <f t="shared" si="51"/>
        <v>0</v>
      </c>
      <c r="M101" s="102">
        <f t="shared" si="52"/>
        <v>0</v>
      </c>
      <c r="N101" s="102">
        <f t="shared" si="53"/>
        <v>0</v>
      </c>
      <c r="O101" s="102">
        <f t="shared" si="54"/>
        <v>0</v>
      </c>
    </row>
    <row r="102" spans="1:15" x14ac:dyDescent="0.2">
      <c r="A102" s="56">
        <f>Jugendliga!B77</f>
        <v>0</v>
      </c>
      <c r="B102">
        <f t="shared" si="43"/>
        <v>0</v>
      </c>
      <c r="C102" s="101">
        <f>Jugendliga!I77</f>
        <v>0</v>
      </c>
      <c r="E102" s="102">
        <f t="shared" si="44"/>
        <v>0</v>
      </c>
      <c r="F102" s="102">
        <f t="shared" si="45"/>
        <v>0</v>
      </c>
      <c r="G102" s="102">
        <f t="shared" si="46"/>
        <v>0</v>
      </c>
      <c r="H102" s="102">
        <f t="shared" si="47"/>
        <v>0</v>
      </c>
      <c r="I102" s="102">
        <f t="shared" si="48"/>
        <v>0</v>
      </c>
      <c r="J102" s="102">
        <f t="shared" si="49"/>
        <v>0</v>
      </c>
      <c r="K102" s="102">
        <f t="shared" si="50"/>
        <v>0</v>
      </c>
      <c r="L102" s="102">
        <f t="shared" si="51"/>
        <v>0</v>
      </c>
      <c r="M102" s="102">
        <f t="shared" si="52"/>
        <v>0</v>
      </c>
      <c r="N102" s="102">
        <f t="shared" si="53"/>
        <v>0</v>
      </c>
      <c r="O102" s="102">
        <f t="shared" si="54"/>
        <v>0</v>
      </c>
    </row>
    <row r="103" spans="1:15" x14ac:dyDescent="0.2">
      <c r="A103" s="56">
        <f>Jugendliga!B78</f>
        <v>0</v>
      </c>
      <c r="B103">
        <f t="shared" si="43"/>
        <v>0</v>
      </c>
      <c r="C103" s="101">
        <f>Jugendliga!I78</f>
        <v>0</v>
      </c>
      <c r="E103" s="102">
        <f t="shared" si="44"/>
        <v>0</v>
      </c>
      <c r="F103" s="102">
        <f t="shared" si="45"/>
        <v>0</v>
      </c>
      <c r="G103" s="102">
        <f t="shared" si="46"/>
        <v>0</v>
      </c>
      <c r="H103" s="102">
        <f t="shared" si="47"/>
        <v>0</v>
      </c>
      <c r="I103" s="102">
        <f t="shared" si="48"/>
        <v>0</v>
      </c>
      <c r="J103" s="102">
        <f t="shared" si="49"/>
        <v>0</v>
      </c>
      <c r="K103" s="102">
        <f t="shared" si="50"/>
        <v>0</v>
      </c>
      <c r="L103" s="102">
        <f t="shared" si="51"/>
        <v>0</v>
      </c>
      <c r="M103" s="102">
        <f t="shared" si="52"/>
        <v>0</v>
      </c>
      <c r="N103" s="102">
        <f t="shared" si="53"/>
        <v>0</v>
      </c>
      <c r="O103" s="102">
        <f t="shared" si="54"/>
        <v>0</v>
      </c>
    </row>
    <row r="104" spans="1:15" x14ac:dyDescent="0.2">
      <c r="A104" s="56">
        <f>Jugendliga!B79</f>
        <v>0</v>
      </c>
      <c r="B104">
        <f t="shared" si="43"/>
        <v>0</v>
      </c>
      <c r="C104" s="101">
        <f>Jugendliga!I79</f>
        <v>0</v>
      </c>
      <c r="E104" s="102">
        <f t="shared" si="44"/>
        <v>0</v>
      </c>
      <c r="F104" s="102">
        <f t="shared" si="45"/>
        <v>0</v>
      </c>
      <c r="G104" s="102">
        <f t="shared" si="46"/>
        <v>0</v>
      </c>
      <c r="H104" s="102">
        <f t="shared" si="47"/>
        <v>0</v>
      </c>
      <c r="I104" s="102">
        <f t="shared" si="48"/>
        <v>0</v>
      </c>
      <c r="J104" s="102">
        <f t="shared" si="49"/>
        <v>0</v>
      </c>
      <c r="K104" s="102">
        <f t="shared" si="50"/>
        <v>0</v>
      </c>
      <c r="L104" s="102">
        <f t="shared" si="51"/>
        <v>0</v>
      </c>
      <c r="M104" s="102">
        <f t="shared" si="52"/>
        <v>0</v>
      </c>
      <c r="N104" s="102">
        <f t="shared" si="53"/>
        <v>0</v>
      </c>
      <c r="O104" s="102">
        <f t="shared" si="54"/>
        <v>0</v>
      </c>
    </row>
    <row r="105" spans="1:15" x14ac:dyDescent="0.2">
      <c r="A105" s="56">
        <f>Jugendliga!B80</f>
        <v>0</v>
      </c>
      <c r="B105">
        <f t="shared" si="43"/>
        <v>0</v>
      </c>
      <c r="C105" s="101">
        <f>Jugendliga!I80</f>
        <v>0</v>
      </c>
      <c r="E105" s="102">
        <f t="shared" si="44"/>
        <v>0</v>
      </c>
      <c r="F105" s="102">
        <f t="shared" si="45"/>
        <v>0</v>
      </c>
      <c r="G105" s="102">
        <f t="shared" si="46"/>
        <v>0</v>
      </c>
      <c r="H105" s="102">
        <f t="shared" si="47"/>
        <v>0</v>
      </c>
      <c r="I105" s="102">
        <f t="shared" si="48"/>
        <v>0</v>
      </c>
      <c r="J105" s="102">
        <f t="shared" si="49"/>
        <v>0</v>
      </c>
      <c r="K105" s="102">
        <f t="shared" si="50"/>
        <v>0</v>
      </c>
      <c r="L105" s="102">
        <f t="shared" si="51"/>
        <v>0</v>
      </c>
      <c r="M105" s="102">
        <f t="shared" si="52"/>
        <v>0</v>
      </c>
      <c r="N105" s="102">
        <f t="shared" si="53"/>
        <v>0</v>
      </c>
      <c r="O105" s="102">
        <f t="shared" si="54"/>
        <v>0</v>
      </c>
    </row>
    <row r="106" spans="1:15" x14ac:dyDescent="0.2">
      <c r="A106" s="56">
        <f>Jugendliga!B81</f>
        <v>0</v>
      </c>
      <c r="B106">
        <f t="shared" si="43"/>
        <v>0</v>
      </c>
      <c r="C106" s="101">
        <f>Jugendliga!I81</f>
        <v>0</v>
      </c>
      <c r="E106" s="102">
        <f t="shared" si="44"/>
        <v>0</v>
      </c>
      <c r="F106" s="102">
        <f t="shared" si="45"/>
        <v>0</v>
      </c>
      <c r="G106" s="102">
        <f t="shared" si="46"/>
        <v>0</v>
      </c>
      <c r="H106" s="102">
        <f t="shared" si="47"/>
        <v>0</v>
      </c>
      <c r="I106" s="102">
        <f t="shared" si="48"/>
        <v>0</v>
      </c>
      <c r="J106" s="102">
        <f t="shared" si="49"/>
        <v>0</v>
      </c>
      <c r="K106" s="102">
        <f t="shared" si="50"/>
        <v>0</v>
      </c>
      <c r="L106" s="102">
        <f t="shared" si="51"/>
        <v>0</v>
      </c>
      <c r="M106" s="102">
        <f t="shared" si="52"/>
        <v>0</v>
      </c>
      <c r="N106" s="102">
        <f t="shared" si="53"/>
        <v>0</v>
      </c>
      <c r="O106" s="102">
        <f t="shared" si="54"/>
        <v>0</v>
      </c>
    </row>
    <row r="107" spans="1:15" x14ac:dyDescent="0.2">
      <c r="A107" s="56">
        <f>Jugendliga!B82</f>
        <v>0</v>
      </c>
      <c r="B107">
        <f t="shared" si="43"/>
        <v>0</v>
      </c>
      <c r="C107" s="101">
        <f>Jugendliga!I82</f>
        <v>0</v>
      </c>
      <c r="E107" s="102">
        <f t="shared" si="44"/>
        <v>0</v>
      </c>
      <c r="F107" s="102">
        <f t="shared" si="45"/>
        <v>0</v>
      </c>
      <c r="G107" s="102">
        <f t="shared" si="46"/>
        <v>0</v>
      </c>
      <c r="H107" s="102">
        <f t="shared" si="47"/>
        <v>0</v>
      </c>
      <c r="I107" s="102">
        <f t="shared" si="48"/>
        <v>0</v>
      </c>
      <c r="J107" s="102">
        <f t="shared" si="49"/>
        <v>0</v>
      </c>
      <c r="K107" s="102">
        <f t="shared" si="50"/>
        <v>0</v>
      </c>
      <c r="L107" s="102">
        <f t="shared" si="51"/>
        <v>0</v>
      </c>
      <c r="M107" s="102">
        <f t="shared" si="52"/>
        <v>0</v>
      </c>
      <c r="N107" s="102">
        <f t="shared" si="53"/>
        <v>0</v>
      </c>
      <c r="O107" s="102">
        <f t="shared" si="54"/>
        <v>0</v>
      </c>
    </row>
    <row r="108" spans="1:15" x14ac:dyDescent="0.2">
      <c r="A108" s="56">
        <f>Jugendliga!B83</f>
        <v>0</v>
      </c>
      <c r="B108">
        <f t="shared" si="43"/>
        <v>0</v>
      </c>
      <c r="C108" s="101">
        <f>Jugendliga!I83</f>
        <v>0</v>
      </c>
      <c r="E108" s="102">
        <f t="shared" si="44"/>
        <v>0</v>
      </c>
      <c r="F108" s="102">
        <f t="shared" si="45"/>
        <v>0</v>
      </c>
      <c r="G108" s="102">
        <f t="shared" si="46"/>
        <v>0</v>
      </c>
      <c r="H108" s="102">
        <f t="shared" si="47"/>
        <v>0</v>
      </c>
      <c r="I108" s="102">
        <f t="shared" si="48"/>
        <v>0</v>
      </c>
      <c r="J108" s="102">
        <f t="shared" si="49"/>
        <v>0</v>
      </c>
      <c r="K108" s="102">
        <f t="shared" si="50"/>
        <v>0</v>
      </c>
      <c r="L108" s="102">
        <f t="shared" si="51"/>
        <v>0</v>
      </c>
      <c r="M108" s="102">
        <f t="shared" si="52"/>
        <v>0</v>
      </c>
      <c r="N108" s="102">
        <f t="shared" si="53"/>
        <v>0</v>
      </c>
      <c r="O108" s="102">
        <f t="shared" si="54"/>
        <v>0</v>
      </c>
    </row>
    <row r="109" spans="1:15" x14ac:dyDescent="0.2">
      <c r="A109" s="56">
        <f>Jugendliga!B84</f>
        <v>0</v>
      </c>
      <c r="B109">
        <f t="shared" si="43"/>
        <v>0</v>
      </c>
      <c r="C109" s="101">
        <f>Jugendliga!I84</f>
        <v>0</v>
      </c>
      <c r="E109" s="102">
        <f t="shared" si="44"/>
        <v>0</v>
      </c>
      <c r="F109" s="102">
        <f t="shared" si="45"/>
        <v>0</v>
      </c>
      <c r="G109" s="102">
        <f t="shared" si="46"/>
        <v>0</v>
      </c>
      <c r="H109" s="102">
        <f t="shared" si="47"/>
        <v>0</v>
      </c>
      <c r="I109" s="102">
        <f t="shared" si="48"/>
        <v>0</v>
      </c>
      <c r="J109" s="102">
        <f t="shared" si="49"/>
        <v>0</v>
      </c>
      <c r="K109" s="102">
        <f t="shared" si="50"/>
        <v>0</v>
      </c>
      <c r="L109" s="102">
        <f t="shared" si="51"/>
        <v>0</v>
      </c>
      <c r="M109" s="102">
        <f t="shared" si="52"/>
        <v>0</v>
      </c>
      <c r="N109" s="102">
        <f t="shared" si="53"/>
        <v>0</v>
      </c>
      <c r="O109" s="102">
        <f t="shared" si="54"/>
        <v>0</v>
      </c>
    </row>
    <row r="110" spans="1:15" x14ac:dyDescent="0.2">
      <c r="A110" s="56">
        <f>Jugendliga!B85</f>
        <v>0</v>
      </c>
      <c r="B110">
        <f t="shared" si="43"/>
        <v>0</v>
      </c>
      <c r="C110" s="101">
        <f>Jugendliga!I85</f>
        <v>0</v>
      </c>
      <c r="E110" s="102">
        <f t="shared" si="44"/>
        <v>0</v>
      </c>
      <c r="F110" s="102">
        <f t="shared" si="45"/>
        <v>0</v>
      </c>
      <c r="G110" s="102">
        <f t="shared" si="46"/>
        <v>0</v>
      </c>
      <c r="H110" s="102">
        <f t="shared" si="47"/>
        <v>0</v>
      </c>
      <c r="I110" s="102">
        <f t="shared" si="48"/>
        <v>0</v>
      </c>
      <c r="J110" s="102">
        <f t="shared" si="49"/>
        <v>0</v>
      </c>
      <c r="K110" s="102">
        <f t="shared" si="50"/>
        <v>0</v>
      </c>
      <c r="L110" s="102">
        <f t="shared" si="51"/>
        <v>0</v>
      </c>
      <c r="M110" s="102">
        <f t="shared" si="52"/>
        <v>0</v>
      </c>
      <c r="N110" s="102">
        <f t="shared" si="53"/>
        <v>0</v>
      </c>
      <c r="O110" s="102">
        <f t="shared" si="54"/>
        <v>0</v>
      </c>
    </row>
    <row r="111" spans="1:15" x14ac:dyDescent="0.2">
      <c r="A111" s="56" t="str">
        <f>Jugendliga!B89</f>
        <v>KSV Grünstadt</v>
      </c>
      <c r="B111">
        <f t="shared" si="43"/>
        <v>4</v>
      </c>
      <c r="C111" s="101">
        <f>Jugendliga!I89</f>
        <v>488.7357060367454</v>
      </c>
      <c r="E111" s="102">
        <f t="shared" si="44"/>
        <v>0</v>
      </c>
      <c r="F111" s="102">
        <f t="shared" si="45"/>
        <v>0</v>
      </c>
      <c r="G111" s="102">
        <f t="shared" si="46"/>
        <v>488.7357060367454</v>
      </c>
      <c r="H111" s="102">
        <f t="shared" si="47"/>
        <v>0</v>
      </c>
      <c r="I111" s="102">
        <f t="shared" si="48"/>
        <v>0</v>
      </c>
      <c r="J111" s="102">
        <f t="shared" si="49"/>
        <v>0</v>
      </c>
      <c r="K111" s="102">
        <f t="shared" si="50"/>
        <v>0</v>
      </c>
      <c r="L111" s="102">
        <f t="shared" si="51"/>
        <v>0</v>
      </c>
      <c r="M111" s="102">
        <f t="shared" si="52"/>
        <v>0</v>
      </c>
      <c r="N111" s="102">
        <f t="shared" si="53"/>
        <v>0</v>
      </c>
      <c r="O111" s="102">
        <f t="shared" si="54"/>
        <v>0</v>
      </c>
    </row>
    <row r="112" spans="1:15" x14ac:dyDescent="0.2">
      <c r="A112" s="56">
        <f>Jugendliga!B90</f>
        <v>0</v>
      </c>
      <c r="B112">
        <f t="shared" si="43"/>
        <v>0</v>
      </c>
      <c r="C112" s="101">
        <f>Jugendliga!I90</f>
        <v>0</v>
      </c>
      <c r="E112" s="102">
        <f t="shared" si="44"/>
        <v>0</v>
      </c>
      <c r="F112" s="102">
        <f t="shared" si="45"/>
        <v>0</v>
      </c>
      <c r="G112" s="102">
        <f t="shared" si="46"/>
        <v>0</v>
      </c>
      <c r="H112" s="102">
        <f t="shared" si="47"/>
        <v>0</v>
      </c>
      <c r="I112" s="102">
        <f t="shared" si="48"/>
        <v>0</v>
      </c>
      <c r="J112" s="102">
        <f t="shared" si="49"/>
        <v>0</v>
      </c>
      <c r="K112" s="102">
        <f t="shared" si="50"/>
        <v>0</v>
      </c>
      <c r="L112" s="102">
        <f t="shared" si="51"/>
        <v>0</v>
      </c>
      <c r="M112" s="102">
        <f t="shared" si="52"/>
        <v>0</v>
      </c>
      <c r="N112" s="102">
        <f t="shared" si="53"/>
        <v>0</v>
      </c>
      <c r="O112" s="102">
        <f t="shared" si="54"/>
        <v>0</v>
      </c>
    </row>
    <row r="113" spans="1:15" x14ac:dyDescent="0.2">
      <c r="A113" s="56" t="str">
        <f>Jugendliga!B91</f>
        <v>KSV Grünstadt</v>
      </c>
      <c r="B113">
        <f t="shared" si="43"/>
        <v>4</v>
      </c>
      <c r="C113" s="101">
        <f>Jugendliga!I91</f>
        <v>410.08757404326127</v>
      </c>
      <c r="E113" s="102">
        <f t="shared" si="44"/>
        <v>0</v>
      </c>
      <c r="F113" s="102">
        <f t="shared" si="45"/>
        <v>0</v>
      </c>
      <c r="G113" s="102">
        <f t="shared" si="46"/>
        <v>410.08757404326127</v>
      </c>
      <c r="H113" s="102">
        <f t="shared" si="47"/>
        <v>0</v>
      </c>
      <c r="I113" s="102">
        <f t="shared" si="48"/>
        <v>0</v>
      </c>
      <c r="J113" s="102">
        <f t="shared" si="49"/>
        <v>0</v>
      </c>
      <c r="K113" s="102">
        <f t="shared" si="50"/>
        <v>0</v>
      </c>
      <c r="L113" s="102">
        <f t="shared" si="51"/>
        <v>0</v>
      </c>
      <c r="M113" s="102">
        <f t="shared" si="52"/>
        <v>0</v>
      </c>
      <c r="N113" s="102">
        <f t="shared" si="53"/>
        <v>0</v>
      </c>
      <c r="O113" s="102">
        <f t="shared" si="54"/>
        <v>0</v>
      </c>
    </row>
    <row r="114" spans="1:15" x14ac:dyDescent="0.2">
      <c r="A114" s="56" t="str">
        <f>Jugendliga!B92</f>
        <v>KSV Grünstadt</v>
      </c>
      <c r="B114">
        <f t="shared" si="43"/>
        <v>4</v>
      </c>
      <c r="C114" s="101">
        <f>Jugendliga!I92</f>
        <v>436.83452837573384</v>
      </c>
      <c r="E114" s="102">
        <f t="shared" si="44"/>
        <v>0</v>
      </c>
      <c r="F114" s="102">
        <f t="shared" si="45"/>
        <v>0</v>
      </c>
      <c r="G114" s="102">
        <f t="shared" si="46"/>
        <v>436.83452837573384</v>
      </c>
      <c r="H114" s="102">
        <f t="shared" si="47"/>
        <v>0</v>
      </c>
      <c r="I114" s="102">
        <f t="shared" si="48"/>
        <v>0</v>
      </c>
      <c r="J114" s="102">
        <f t="shared" si="49"/>
        <v>0</v>
      </c>
      <c r="K114" s="102">
        <f t="shared" si="50"/>
        <v>0</v>
      </c>
      <c r="L114" s="102">
        <f t="shared" si="51"/>
        <v>0</v>
      </c>
      <c r="M114" s="102">
        <f t="shared" si="52"/>
        <v>0</v>
      </c>
      <c r="N114" s="102">
        <f t="shared" si="53"/>
        <v>0</v>
      </c>
      <c r="O114" s="102">
        <f t="shared" si="54"/>
        <v>0</v>
      </c>
    </row>
    <row r="115" spans="1:15" x14ac:dyDescent="0.2">
      <c r="A115" s="56">
        <f>Jugendliga!B93</f>
        <v>0</v>
      </c>
      <c r="B115">
        <f t="shared" si="43"/>
        <v>0</v>
      </c>
      <c r="C115" s="101">
        <f>Jugendliga!I93</f>
        <v>0</v>
      </c>
      <c r="E115" s="102">
        <f t="shared" si="44"/>
        <v>0</v>
      </c>
      <c r="F115" s="102">
        <f t="shared" si="45"/>
        <v>0</v>
      </c>
      <c r="G115" s="102">
        <f t="shared" si="46"/>
        <v>0</v>
      </c>
      <c r="H115" s="102">
        <f t="shared" si="47"/>
        <v>0</v>
      </c>
      <c r="I115" s="102">
        <f t="shared" si="48"/>
        <v>0</v>
      </c>
      <c r="J115" s="102">
        <f t="shared" si="49"/>
        <v>0</v>
      </c>
      <c r="K115" s="102">
        <f t="shared" si="50"/>
        <v>0</v>
      </c>
      <c r="L115" s="102">
        <f t="shared" si="51"/>
        <v>0</v>
      </c>
      <c r="M115" s="102">
        <f t="shared" si="52"/>
        <v>0</v>
      </c>
      <c r="N115" s="102">
        <f t="shared" si="53"/>
        <v>0</v>
      </c>
      <c r="O115" s="102">
        <f t="shared" si="54"/>
        <v>0</v>
      </c>
    </row>
    <row r="116" spans="1:15" x14ac:dyDescent="0.2">
      <c r="A116" s="56" t="str">
        <f>Jugendliga!B94</f>
        <v>AC Mutterstadt</v>
      </c>
      <c r="B116">
        <f t="shared" si="43"/>
        <v>3</v>
      </c>
      <c r="C116" s="101">
        <f>Jugendliga!I94</f>
        <v>501.05976019184652</v>
      </c>
      <c r="E116" s="102">
        <f t="shared" si="44"/>
        <v>0</v>
      </c>
      <c r="F116" s="102">
        <f t="shared" si="45"/>
        <v>501.05976019184652</v>
      </c>
      <c r="G116" s="102">
        <f t="shared" si="46"/>
        <v>0</v>
      </c>
      <c r="H116" s="102">
        <f t="shared" si="47"/>
        <v>0</v>
      </c>
      <c r="I116" s="102">
        <f t="shared" si="48"/>
        <v>0</v>
      </c>
      <c r="J116" s="102">
        <f t="shared" si="49"/>
        <v>0</v>
      </c>
      <c r="K116" s="102">
        <f t="shared" si="50"/>
        <v>0</v>
      </c>
      <c r="L116" s="102">
        <f t="shared" si="51"/>
        <v>0</v>
      </c>
      <c r="M116" s="102">
        <f t="shared" si="52"/>
        <v>0</v>
      </c>
      <c r="N116" s="102">
        <f t="shared" si="53"/>
        <v>0</v>
      </c>
      <c r="O116" s="102">
        <f t="shared" si="54"/>
        <v>0</v>
      </c>
    </row>
    <row r="117" spans="1:15" x14ac:dyDescent="0.2">
      <c r="A117" s="56" t="str">
        <f>Jugendliga!B95</f>
        <v>KSV Grünstadt</v>
      </c>
      <c r="B117">
        <f t="shared" si="43"/>
        <v>4</v>
      </c>
      <c r="C117" s="101">
        <f>Jugendliga!I95</f>
        <v>360.9086462035541</v>
      </c>
      <c r="E117" s="102">
        <f t="shared" si="44"/>
        <v>0</v>
      </c>
      <c r="F117" s="102">
        <f t="shared" si="45"/>
        <v>0</v>
      </c>
      <c r="G117" s="102">
        <f t="shared" si="46"/>
        <v>360.9086462035541</v>
      </c>
      <c r="H117" s="102">
        <f t="shared" si="47"/>
        <v>0</v>
      </c>
      <c r="I117" s="102">
        <f t="shared" si="48"/>
        <v>0</v>
      </c>
      <c r="J117" s="102">
        <f t="shared" si="49"/>
        <v>0</v>
      </c>
      <c r="K117" s="102">
        <f t="shared" si="50"/>
        <v>0</v>
      </c>
      <c r="L117" s="102">
        <f t="shared" si="51"/>
        <v>0</v>
      </c>
      <c r="M117" s="102">
        <f t="shared" si="52"/>
        <v>0</v>
      </c>
      <c r="N117" s="102">
        <f t="shared" si="53"/>
        <v>0</v>
      </c>
      <c r="O117" s="102">
        <f t="shared" si="54"/>
        <v>0</v>
      </c>
    </row>
    <row r="118" spans="1:15" x14ac:dyDescent="0.2">
      <c r="A118" s="56" t="str">
        <f>Jugendliga!B96</f>
        <v>KTH Ehrang</v>
      </c>
      <c r="B118">
        <f t="shared" si="43"/>
        <v>13</v>
      </c>
      <c r="C118" s="101">
        <f>Jugendliga!I96</f>
        <v>357.9726741573034</v>
      </c>
      <c r="E118" s="102">
        <f t="shared" si="44"/>
        <v>0</v>
      </c>
      <c r="F118" s="102">
        <f t="shared" si="45"/>
        <v>0</v>
      </c>
      <c r="G118" s="102">
        <f t="shared" si="46"/>
        <v>0</v>
      </c>
      <c r="H118" s="102">
        <f t="shared" si="47"/>
        <v>0</v>
      </c>
      <c r="I118" s="102">
        <f t="shared" si="48"/>
        <v>0</v>
      </c>
      <c r="J118" s="102">
        <f t="shared" si="49"/>
        <v>0</v>
      </c>
      <c r="K118" s="102">
        <f t="shared" si="50"/>
        <v>0</v>
      </c>
      <c r="L118" s="102">
        <f t="shared" si="51"/>
        <v>0</v>
      </c>
      <c r="M118" s="102">
        <f t="shared" si="52"/>
        <v>0</v>
      </c>
      <c r="N118" s="102">
        <f t="shared" si="53"/>
        <v>357.9726741573034</v>
      </c>
      <c r="O118" s="102">
        <f t="shared" si="54"/>
        <v>0</v>
      </c>
    </row>
    <row r="119" spans="1:15" x14ac:dyDescent="0.2">
      <c r="A119" s="56" t="str">
        <f>Jugendliga!B97</f>
        <v>KTH Ehrang</v>
      </c>
      <c r="B119">
        <f t="shared" si="43"/>
        <v>13</v>
      </c>
      <c r="C119" s="101">
        <f>Jugendliga!I97</f>
        <v>400.79551867219919</v>
      </c>
      <c r="E119" s="102">
        <f t="shared" si="44"/>
        <v>0</v>
      </c>
      <c r="F119" s="102">
        <f t="shared" si="45"/>
        <v>0</v>
      </c>
      <c r="G119" s="102">
        <f t="shared" si="46"/>
        <v>0</v>
      </c>
      <c r="H119" s="102">
        <f t="shared" si="47"/>
        <v>0</v>
      </c>
      <c r="I119" s="102">
        <f t="shared" si="48"/>
        <v>0</v>
      </c>
      <c r="J119" s="102">
        <f t="shared" si="49"/>
        <v>0</v>
      </c>
      <c r="K119" s="102">
        <f t="shared" si="50"/>
        <v>0</v>
      </c>
      <c r="L119" s="102">
        <f t="shared" si="51"/>
        <v>0</v>
      </c>
      <c r="M119" s="102">
        <f t="shared" si="52"/>
        <v>0</v>
      </c>
      <c r="N119" s="102">
        <f t="shared" si="53"/>
        <v>400.79551867219919</v>
      </c>
      <c r="O119" s="102">
        <f t="shared" si="54"/>
        <v>0</v>
      </c>
    </row>
    <row r="120" spans="1:15" x14ac:dyDescent="0.2">
      <c r="A120" s="56" t="str">
        <f>Jugendliga!B98</f>
        <v>KSV Grünstadt</v>
      </c>
      <c r="B120">
        <f t="shared" si="43"/>
        <v>4</v>
      </c>
      <c r="C120" s="101">
        <f>Jugendliga!I98</f>
        <v>390.6890396196514</v>
      </c>
      <c r="E120" s="102">
        <f t="shared" si="44"/>
        <v>0</v>
      </c>
      <c r="F120" s="102">
        <f t="shared" si="45"/>
        <v>0</v>
      </c>
      <c r="G120" s="102">
        <f t="shared" si="46"/>
        <v>390.6890396196514</v>
      </c>
      <c r="H120" s="102">
        <f t="shared" si="47"/>
        <v>0</v>
      </c>
      <c r="I120" s="102">
        <f t="shared" si="48"/>
        <v>0</v>
      </c>
      <c r="J120" s="102">
        <f t="shared" si="49"/>
        <v>0</v>
      </c>
      <c r="K120" s="102">
        <f t="shared" si="50"/>
        <v>0</v>
      </c>
      <c r="L120" s="102">
        <f t="shared" si="51"/>
        <v>0</v>
      </c>
      <c r="M120" s="102">
        <f t="shared" si="52"/>
        <v>0</v>
      </c>
      <c r="N120" s="102">
        <f t="shared" si="53"/>
        <v>0</v>
      </c>
      <c r="O120" s="102">
        <f t="shared" si="54"/>
        <v>0</v>
      </c>
    </row>
    <row r="121" spans="1:15" x14ac:dyDescent="0.2">
      <c r="A121" s="56">
        <f>Jugendliga!B99</f>
        <v>0</v>
      </c>
      <c r="B121">
        <f t="shared" si="43"/>
        <v>0</v>
      </c>
      <c r="C121" s="101">
        <f>Jugendliga!I99</f>
        <v>0</v>
      </c>
      <c r="E121" s="102">
        <f t="shared" si="44"/>
        <v>0</v>
      </c>
      <c r="F121" s="102">
        <f t="shared" si="45"/>
        <v>0</v>
      </c>
      <c r="G121" s="102">
        <f t="shared" si="46"/>
        <v>0</v>
      </c>
      <c r="H121" s="102">
        <f t="shared" si="47"/>
        <v>0</v>
      </c>
      <c r="I121" s="102">
        <f t="shared" si="48"/>
        <v>0</v>
      </c>
      <c r="J121" s="102">
        <f t="shared" si="49"/>
        <v>0</v>
      </c>
      <c r="K121" s="102">
        <f t="shared" si="50"/>
        <v>0</v>
      </c>
      <c r="L121" s="102">
        <f t="shared" si="51"/>
        <v>0</v>
      </c>
      <c r="M121" s="102">
        <f t="shared" si="52"/>
        <v>0</v>
      </c>
      <c r="N121" s="102">
        <f t="shared" si="53"/>
        <v>0</v>
      </c>
      <c r="O121" s="102">
        <f t="shared" si="54"/>
        <v>0</v>
      </c>
    </row>
    <row r="122" spans="1:15" x14ac:dyDescent="0.2">
      <c r="A122" s="56" t="str">
        <f>Jugendliga!B100</f>
        <v>AC Mutterstadt</v>
      </c>
      <c r="B122">
        <f t="shared" si="43"/>
        <v>3</v>
      </c>
      <c r="C122" s="101">
        <f>Jugendliga!I100</f>
        <v>409.99305263157896</v>
      </c>
      <c r="E122" s="102">
        <f t="shared" si="44"/>
        <v>0</v>
      </c>
      <c r="F122" s="102">
        <f t="shared" si="45"/>
        <v>409.99305263157896</v>
      </c>
      <c r="G122" s="102">
        <f t="shared" si="46"/>
        <v>0</v>
      </c>
      <c r="H122" s="102">
        <f t="shared" si="47"/>
        <v>0</v>
      </c>
      <c r="I122" s="102">
        <f t="shared" si="48"/>
        <v>0</v>
      </c>
      <c r="J122" s="102">
        <f t="shared" si="49"/>
        <v>0</v>
      </c>
      <c r="K122" s="102">
        <f t="shared" si="50"/>
        <v>0</v>
      </c>
      <c r="L122" s="102">
        <f t="shared" si="51"/>
        <v>0</v>
      </c>
      <c r="M122" s="102">
        <f t="shared" si="52"/>
        <v>0</v>
      </c>
      <c r="N122" s="102">
        <f t="shared" si="53"/>
        <v>0</v>
      </c>
      <c r="O122" s="102">
        <f t="shared" si="54"/>
        <v>0</v>
      </c>
    </row>
    <row r="123" spans="1:15" x14ac:dyDescent="0.2">
      <c r="A123" s="56" t="str">
        <f>Jugendliga!B101</f>
        <v>KTH Ehrang</v>
      </c>
      <c r="B123">
        <f t="shared" si="43"/>
        <v>13</v>
      </c>
      <c r="C123" s="101">
        <f>Jugendliga!I101</f>
        <v>351.38258823529407</v>
      </c>
      <c r="E123" s="102">
        <f t="shared" si="44"/>
        <v>0</v>
      </c>
      <c r="F123" s="102">
        <f t="shared" si="45"/>
        <v>0</v>
      </c>
      <c r="G123" s="102">
        <f t="shared" si="46"/>
        <v>0</v>
      </c>
      <c r="H123" s="102">
        <f t="shared" si="47"/>
        <v>0</v>
      </c>
      <c r="I123" s="102">
        <f t="shared" si="48"/>
        <v>0</v>
      </c>
      <c r="J123" s="102">
        <f t="shared" si="49"/>
        <v>0</v>
      </c>
      <c r="K123" s="102">
        <f t="shared" si="50"/>
        <v>0</v>
      </c>
      <c r="L123" s="102">
        <f t="shared" si="51"/>
        <v>0</v>
      </c>
      <c r="M123" s="102">
        <f t="shared" si="52"/>
        <v>0</v>
      </c>
      <c r="N123" s="102">
        <f t="shared" si="53"/>
        <v>351.38258823529407</v>
      </c>
      <c r="O123" s="102">
        <f t="shared" si="54"/>
        <v>0</v>
      </c>
    </row>
    <row r="124" spans="1:15" x14ac:dyDescent="0.2">
      <c r="A124" s="56">
        <f>Jugendliga!B102</f>
        <v>0</v>
      </c>
      <c r="B124">
        <f t="shared" si="43"/>
        <v>0</v>
      </c>
      <c r="C124" s="101">
        <f>Jugendliga!I102</f>
        <v>0</v>
      </c>
      <c r="E124" s="102">
        <f t="shared" si="44"/>
        <v>0</v>
      </c>
      <c r="F124" s="102">
        <f t="shared" si="45"/>
        <v>0</v>
      </c>
      <c r="G124" s="102">
        <f t="shared" si="46"/>
        <v>0</v>
      </c>
      <c r="H124" s="102">
        <f t="shared" si="47"/>
        <v>0</v>
      </c>
      <c r="I124" s="102">
        <f t="shared" si="48"/>
        <v>0</v>
      </c>
      <c r="J124" s="102">
        <f t="shared" si="49"/>
        <v>0</v>
      </c>
      <c r="K124" s="102">
        <f t="shared" si="50"/>
        <v>0</v>
      </c>
      <c r="L124" s="102">
        <f t="shared" si="51"/>
        <v>0</v>
      </c>
      <c r="M124" s="102">
        <f t="shared" si="52"/>
        <v>0</v>
      </c>
      <c r="N124" s="102">
        <f t="shared" si="53"/>
        <v>0</v>
      </c>
      <c r="O124" s="102">
        <f t="shared" si="54"/>
        <v>0</v>
      </c>
    </row>
    <row r="125" spans="1:15" x14ac:dyDescent="0.2">
      <c r="A125" s="56">
        <f>Jugendliga!B103</f>
        <v>0</v>
      </c>
      <c r="B125">
        <f t="shared" si="43"/>
        <v>0</v>
      </c>
      <c r="C125" s="101">
        <f>Jugendliga!I103</f>
        <v>0</v>
      </c>
      <c r="E125" s="102">
        <f t="shared" si="44"/>
        <v>0</v>
      </c>
      <c r="F125" s="102">
        <f t="shared" si="45"/>
        <v>0</v>
      </c>
      <c r="G125" s="102">
        <f t="shared" si="46"/>
        <v>0</v>
      </c>
      <c r="H125" s="102">
        <f t="shared" si="47"/>
        <v>0</v>
      </c>
      <c r="I125" s="102">
        <f t="shared" si="48"/>
        <v>0</v>
      </c>
      <c r="J125" s="102">
        <f t="shared" si="49"/>
        <v>0</v>
      </c>
      <c r="K125" s="102">
        <f t="shared" si="50"/>
        <v>0</v>
      </c>
      <c r="L125" s="102">
        <f t="shared" si="51"/>
        <v>0</v>
      </c>
      <c r="M125" s="102">
        <f t="shared" si="52"/>
        <v>0</v>
      </c>
      <c r="N125" s="102">
        <f t="shared" si="53"/>
        <v>0</v>
      </c>
      <c r="O125" s="102">
        <f t="shared" si="54"/>
        <v>0</v>
      </c>
    </row>
    <row r="126" spans="1:15" x14ac:dyDescent="0.2">
      <c r="A126" s="56">
        <f>Jugendliga!B104</f>
        <v>0</v>
      </c>
      <c r="B126">
        <f t="shared" si="43"/>
        <v>0</v>
      </c>
      <c r="C126" s="101">
        <f>Jugendliga!I104</f>
        <v>0</v>
      </c>
      <c r="E126" s="102">
        <f t="shared" si="44"/>
        <v>0</v>
      </c>
      <c r="F126" s="102">
        <f t="shared" si="45"/>
        <v>0</v>
      </c>
      <c r="G126" s="102">
        <f t="shared" si="46"/>
        <v>0</v>
      </c>
      <c r="H126" s="102">
        <f t="shared" si="47"/>
        <v>0</v>
      </c>
      <c r="I126" s="102">
        <f t="shared" si="48"/>
        <v>0</v>
      </c>
      <c r="J126" s="102">
        <f t="shared" si="49"/>
        <v>0</v>
      </c>
      <c r="K126" s="102">
        <f t="shared" si="50"/>
        <v>0</v>
      </c>
      <c r="L126" s="102">
        <f t="shared" si="51"/>
        <v>0</v>
      </c>
      <c r="M126" s="102">
        <f t="shared" si="52"/>
        <v>0</v>
      </c>
      <c r="N126" s="102">
        <f t="shared" si="53"/>
        <v>0</v>
      </c>
      <c r="O126" s="102">
        <f t="shared" si="54"/>
        <v>0</v>
      </c>
    </row>
    <row r="127" spans="1:15" x14ac:dyDescent="0.2">
      <c r="A127" s="56">
        <f>Jugendliga!B105</f>
        <v>0</v>
      </c>
      <c r="B127">
        <f t="shared" si="43"/>
        <v>0</v>
      </c>
      <c r="C127" s="101">
        <f>Jugendliga!I105</f>
        <v>0</v>
      </c>
      <c r="E127" s="102">
        <f t="shared" si="44"/>
        <v>0</v>
      </c>
      <c r="F127" s="102">
        <f t="shared" si="45"/>
        <v>0</v>
      </c>
      <c r="G127" s="102">
        <f t="shared" si="46"/>
        <v>0</v>
      </c>
      <c r="H127" s="102">
        <f t="shared" si="47"/>
        <v>0</v>
      </c>
      <c r="I127" s="102">
        <f t="shared" si="48"/>
        <v>0</v>
      </c>
      <c r="J127" s="102">
        <f t="shared" si="49"/>
        <v>0</v>
      </c>
      <c r="K127" s="102">
        <f t="shared" si="50"/>
        <v>0</v>
      </c>
      <c r="L127" s="102">
        <f t="shared" si="51"/>
        <v>0</v>
      </c>
      <c r="M127" s="102">
        <f t="shared" si="52"/>
        <v>0</v>
      </c>
      <c r="N127" s="102">
        <f t="shared" si="53"/>
        <v>0</v>
      </c>
      <c r="O127" s="102">
        <f t="shared" si="54"/>
        <v>0</v>
      </c>
    </row>
    <row r="128" spans="1:15" x14ac:dyDescent="0.2">
      <c r="A128" s="56">
        <f>Jugendliga!B106</f>
        <v>0</v>
      </c>
      <c r="B128">
        <f t="shared" si="43"/>
        <v>0</v>
      </c>
      <c r="C128" s="101">
        <f>Jugendliga!I106</f>
        <v>0</v>
      </c>
      <c r="E128" s="102">
        <f t="shared" si="44"/>
        <v>0</v>
      </c>
      <c r="F128" s="102">
        <f t="shared" si="45"/>
        <v>0</v>
      </c>
      <c r="G128" s="102">
        <f t="shared" si="46"/>
        <v>0</v>
      </c>
      <c r="H128" s="102">
        <f t="shared" si="47"/>
        <v>0</v>
      </c>
      <c r="I128" s="102">
        <f t="shared" si="48"/>
        <v>0</v>
      </c>
      <c r="J128" s="102">
        <f t="shared" si="49"/>
        <v>0</v>
      </c>
      <c r="K128" s="102">
        <f t="shared" si="50"/>
        <v>0</v>
      </c>
      <c r="L128" s="102">
        <f t="shared" si="51"/>
        <v>0</v>
      </c>
      <c r="M128" s="102">
        <f t="shared" si="52"/>
        <v>0</v>
      </c>
      <c r="N128" s="102">
        <f t="shared" si="53"/>
        <v>0</v>
      </c>
      <c r="O128" s="102">
        <f t="shared" si="54"/>
        <v>0</v>
      </c>
    </row>
    <row r="129" spans="1:15" x14ac:dyDescent="0.2">
      <c r="A129" s="56">
        <f>Jugendliga!B107</f>
        <v>0</v>
      </c>
      <c r="B129">
        <f t="shared" si="43"/>
        <v>0</v>
      </c>
      <c r="C129" s="101">
        <f>Jugendliga!I107</f>
        <v>0</v>
      </c>
      <c r="E129" s="102">
        <f t="shared" si="44"/>
        <v>0</v>
      </c>
      <c r="F129" s="102">
        <f t="shared" si="45"/>
        <v>0</v>
      </c>
      <c r="G129" s="102">
        <f t="shared" si="46"/>
        <v>0</v>
      </c>
      <c r="H129" s="102">
        <f t="shared" si="47"/>
        <v>0</v>
      </c>
      <c r="I129" s="102">
        <f t="shared" si="48"/>
        <v>0</v>
      </c>
      <c r="J129" s="102">
        <f t="shared" si="49"/>
        <v>0</v>
      </c>
      <c r="K129" s="102">
        <f t="shared" si="50"/>
        <v>0</v>
      </c>
      <c r="L129" s="102">
        <f t="shared" si="51"/>
        <v>0</v>
      </c>
      <c r="M129" s="102">
        <f t="shared" si="52"/>
        <v>0</v>
      </c>
      <c r="N129" s="102">
        <f t="shared" si="53"/>
        <v>0</v>
      </c>
      <c r="O129" s="102">
        <f t="shared" si="54"/>
        <v>0</v>
      </c>
    </row>
    <row r="130" spans="1:15" x14ac:dyDescent="0.2">
      <c r="A130" s="56">
        <f>Jugendliga!B108</f>
        <v>0</v>
      </c>
      <c r="B130">
        <f t="shared" si="43"/>
        <v>0</v>
      </c>
      <c r="C130" s="101">
        <f>Jugendliga!I108</f>
        <v>0</v>
      </c>
      <c r="E130" s="102">
        <f t="shared" si="44"/>
        <v>0</v>
      </c>
      <c r="F130" s="102">
        <f t="shared" si="45"/>
        <v>0</v>
      </c>
      <c r="G130" s="102">
        <f t="shared" si="46"/>
        <v>0</v>
      </c>
      <c r="H130" s="102">
        <f t="shared" si="47"/>
        <v>0</v>
      </c>
      <c r="I130" s="102">
        <f t="shared" si="48"/>
        <v>0</v>
      </c>
      <c r="J130" s="102">
        <f t="shared" si="49"/>
        <v>0</v>
      </c>
      <c r="K130" s="102">
        <f t="shared" si="50"/>
        <v>0</v>
      </c>
      <c r="L130" s="102">
        <f t="shared" si="51"/>
        <v>0</v>
      </c>
      <c r="M130" s="102">
        <f t="shared" si="52"/>
        <v>0</v>
      </c>
      <c r="N130" s="102">
        <f t="shared" si="53"/>
        <v>0</v>
      </c>
      <c r="O130" s="102">
        <f t="shared" si="54"/>
        <v>0</v>
      </c>
    </row>
    <row r="131" spans="1:15" x14ac:dyDescent="0.2">
      <c r="A131" s="56">
        <f>Jugendliga!B109</f>
        <v>0</v>
      </c>
      <c r="B131">
        <f t="shared" si="43"/>
        <v>0</v>
      </c>
      <c r="C131" s="101">
        <f>Jugendliga!I109</f>
        <v>0</v>
      </c>
      <c r="E131" s="102">
        <f t="shared" si="44"/>
        <v>0</v>
      </c>
      <c r="F131" s="102">
        <f t="shared" si="45"/>
        <v>0</v>
      </c>
      <c r="G131" s="102">
        <f t="shared" si="46"/>
        <v>0</v>
      </c>
      <c r="H131" s="102">
        <f t="shared" si="47"/>
        <v>0</v>
      </c>
      <c r="I131" s="102">
        <f t="shared" si="48"/>
        <v>0</v>
      </c>
      <c r="J131" s="102">
        <f t="shared" si="49"/>
        <v>0</v>
      </c>
      <c r="K131" s="102">
        <f t="shared" si="50"/>
        <v>0</v>
      </c>
      <c r="L131" s="102">
        <f t="shared" si="51"/>
        <v>0</v>
      </c>
      <c r="M131" s="102">
        <f t="shared" si="52"/>
        <v>0</v>
      </c>
      <c r="N131" s="102">
        <f t="shared" si="53"/>
        <v>0</v>
      </c>
      <c r="O131" s="102">
        <f t="shared" si="54"/>
        <v>0</v>
      </c>
    </row>
    <row r="132" spans="1:15" x14ac:dyDescent="0.2">
      <c r="A132" s="56">
        <f>Jugendliga!B110</f>
        <v>0</v>
      </c>
      <c r="B132">
        <f t="shared" si="43"/>
        <v>0</v>
      </c>
      <c r="C132" s="101">
        <f>Jugendliga!I110</f>
        <v>0</v>
      </c>
      <c r="E132" s="102">
        <f t="shared" si="44"/>
        <v>0</v>
      </c>
      <c r="F132" s="102">
        <f t="shared" si="45"/>
        <v>0</v>
      </c>
      <c r="G132" s="102">
        <f t="shared" si="46"/>
        <v>0</v>
      </c>
      <c r="H132" s="102">
        <f t="shared" si="47"/>
        <v>0</v>
      </c>
      <c r="I132" s="102">
        <f t="shared" si="48"/>
        <v>0</v>
      </c>
      <c r="J132" s="102">
        <f t="shared" si="49"/>
        <v>0</v>
      </c>
      <c r="K132" s="102">
        <f t="shared" si="50"/>
        <v>0</v>
      </c>
      <c r="L132" s="102">
        <f t="shared" si="51"/>
        <v>0</v>
      </c>
      <c r="M132" s="102">
        <f t="shared" si="52"/>
        <v>0</v>
      </c>
      <c r="N132" s="102">
        <f t="shared" si="53"/>
        <v>0</v>
      </c>
      <c r="O132" s="102">
        <f t="shared" si="54"/>
        <v>0</v>
      </c>
    </row>
    <row r="133" spans="1:15" x14ac:dyDescent="0.2">
      <c r="A133" s="56">
        <f>Jugendliga!B111</f>
        <v>0</v>
      </c>
      <c r="B133">
        <f t="shared" si="43"/>
        <v>0</v>
      </c>
      <c r="C133" s="101">
        <f>Jugendliga!I111</f>
        <v>0</v>
      </c>
      <c r="E133" s="102">
        <f t="shared" si="44"/>
        <v>0</v>
      </c>
      <c r="F133" s="102">
        <f t="shared" si="45"/>
        <v>0</v>
      </c>
      <c r="G133" s="102">
        <f t="shared" si="46"/>
        <v>0</v>
      </c>
      <c r="H133" s="102">
        <f t="shared" si="47"/>
        <v>0</v>
      </c>
      <c r="I133" s="102">
        <f t="shared" si="48"/>
        <v>0</v>
      </c>
      <c r="J133" s="102">
        <f t="shared" si="49"/>
        <v>0</v>
      </c>
      <c r="K133" s="102">
        <f t="shared" si="50"/>
        <v>0</v>
      </c>
      <c r="L133" s="102">
        <f t="shared" si="51"/>
        <v>0</v>
      </c>
      <c r="M133" s="102">
        <f t="shared" si="52"/>
        <v>0</v>
      </c>
      <c r="N133" s="102">
        <f t="shared" si="53"/>
        <v>0</v>
      </c>
      <c r="O133" s="102">
        <f t="shared" si="54"/>
        <v>0</v>
      </c>
    </row>
    <row r="134" spans="1:15" x14ac:dyDescent="0.2">
      <c r="A134" s="56">
        <f>Jugendliga!B112</f>
        <v>0</v>
      </c>
      <c r="B134">
        <f t="shared" si="43"/>
        <v>0</v>
      </c>
      <c r="C134" s="101">
        <f>Jugendliga!I112</f>
        <v>0</v>
      </c>
      <c r="E134" s="102">
        <f t="shared" si="44"/>
        <v>0</v>
      </c>
      <c r="F134" s="102">
        <f t="shared" si="45"/>
        <v>0</v>
      </c>
      <c r="G134" s="102">
        <f t="shared" si="46"/>
        <v>0</v>
      </c>
      <c r="H134" s="102">
        <f t="shared" si="47"/>
        <v>0</v>
      </c>
      <c r="I134" s="102">
        <f t="shared" si="48"/>
        <v>0</v>
      </c>
      <c r="J134" s="102">
        <f t="shared" si="49"/>
        <v>0</v>
      </c>
      <c r="K134" s="102">
        <f t="shared" si="50"/>
        <v>0</v>
      </c>
      <c r="L134" s="102">
        <f t="shared" si="51"/>
        <v>0</v>
      </c>
      <c r="M134" s="102">
        <f t="shared" si="52"/>
        <v>0</v>
      </c>
      <c r="N134" s="102">
        <f t="shared" si="53"/>
        <v>0</v>
      </c>
      <c r="O134" s="102">
        <f t="shared" si="54"/>
        <v>0</v>
      </c>
    </row>
    <row r="135" spans="1:15" x14ac:dyDescent="0.2">
      <c r="A135" s="56">
        <f>Jugendliga!B113</f>
        <v>0</v>
      </c>
      <c r="B135">
        <f t="shared" si="43"/>
        <v>0</v>
      </c>
      <c r="C135" s="101">
        <f>Jugendliga!I113</f>
        <v>0</v>
      </c>
      <c r="E135" s="102">
        <f t="shared" si="44"/>
        <v>0</v>
      </c>
      <c r="F135" s="102">
        <f t="shared" si="45"/>
        <v>0</v>
      </c>
      <c r="G135" s="102">
        <f t="shared" si="46"/>
        <v>0</v>
      </c>
      <c r="H135" s="102">
        <f t="shared" si="47"/>
        <v>0</v>
      </c>
      <c r="I135" s="102">
        <f t="shared" si="48"/>
        <v>0</v>
      </c>
      <c r="J135" s="102">
        <f t="shared" si="49"/>
        <v>0</v>
      </c>
      <c r="K135" s="102">
        <f t="shared" si="50"/>
        <v>0</v>
      </c>
      <c r="L135" s="102">
        <f t="shared" si="51"/>
        <v>0</v>
      </c>
      <c r="M135" s="102">
        <f t="shared" si="52"/>
        <v>0</v>
      </c>
      <c r="N135" s="102">
        <f t="shared" si="53"/>
        <v>0</v>
      </c>
      <c r="O135" s="102">
        <f t="shared" si="54"/>
        <v>0</v>
      </c>
    </row>
    <row r="136" spans="1:15" x14ac:dyDescent="0.2">
      <c r="A136" s="56">
        <f>Jugendliga!B114</f>
        <v>0</v>
      </c>
      <c r="B136">
        <f t="shared" si="43"/>
        <v>0</v>
      </c>
      <c r="C136" s="101">
        <f>Jugendliga!I114</f>
        <v>0</v>
      </c>
      <c r="E136" s="102">
        <f t="shared" si="44"/>
        <v>0</v>
      </c>
      <c r="F136" s="102">
        <f t="shared" si="45"/>
        <v>0</v>
      </c>
      <c r="G136" s="102">
        <f t="shared" si="46"/>
        <v>0</v>
      </c>
      <c r="H136" s="102">
        <f t="shared" si="47"/>
        <v>0</v>
      </c>
      <c r="I136" s="102">
        <f t="shared" si="48"/>
        <v>0</v>
      </c>
      <c r="J136" s="102">
        <f t="shared" si="49"/>
        <v>0</v>
      </c>
      <c r="K136" s="102">
        <f t="shared" si="50"/>
        <v>0</v>
      </c>
      <c r="L136" s="102">
        <f t="shared" si="51"/>
        <v>0</v>
      </c>
      <c r="M136" s="102">
        <f t="shared" si="52"/>
        <v>0</v>
      </c>
      <c r="N136" s="102">
        <f t="shared" si="53"/>
        <v>0</v>
      </c>
      <c r="O136" s="102">
        <f t="shared" si="54"/>
        <v>0</v>
      </c>
    </row>
    <row r="137" spans="1:15" x14ac:dyDescent="0.2">
      <c r="A137" s="56">
        <f>Jugendliga!B115</f>
        <v>0</v>
      </c>
      <c r="B137">
        <f t="shared" si="43"/>
        <v>0</v>
      </c>
      <c r="C137" s="101">
        <f>Jugendliga!I115</f>
        <v>0</v>
      </c>
      <c r="E137" s="102">
        <f t="shared" si="44"/>
        <v>0</v>
      </c>
      <c r="F137" s="102">
        <f t="shared" si="45"/>
        <v>0</v>
      </c>
      <c r="G137" s="102">
        <f t="shared" si="46"/>
        <v>0</v>
      </c>
      <c r="H137" s="102">
        <f t="shared" si="47"/>
        <v>0</v>
      </c>
      <c r="I137" s="102">
        <f t="shared" si="48"/>
        <v>0</v>
      </c>
      <c r="J137" s="102">
        <f t="shared" si="49"/>
        <v>0</v>
      </c>
      <c r="K137" s="102">
        <f t="shared" si="50"/>
        <v>0</v>
      </c>
      <c r="L137" s="102">
        <f t="shared" si="51"/>
        <v>0</v>
      </c>
      <c r="M137" s="102">
        <f t="shared" si="52"/>
        <v>0</v>
      </c>
      <c r="N137" s="102">
        <f t="shared" si="53"/>
        <v>0</v>
      </c>
      <c r="O137" s="102">
        <f t="shared" si="54"/>
        <v>0</v>
      </c>
    </row>
    <row r="138" spans="1:15" x14ac:dyDescent="0.2">
      <c r="A138" s="56">
        <f>Jugendliga!B116</f>
        <v>0</v>
      </c>
      <c r="B138">
        <f t="shared" si="43"/>
        <v>0</v>
      </c>
      <c r="C138" s="101">
        <f>Jugendliga!I116</f>
        <v>0</v>
      </c>
      <c r="E138" s="102">
        <f t="shared" si="44"/>
        <v>0</v>
      </c>
      <c r="F138" s="102">
        <f t="shared" si="45"/>
        <v>0</v>
      </c>
      <c r="G138" s="102">
        <f t="shared" si="46"/>
        <v>0</v>
      </c>
      <c r="H138" s="102">
        <f t="shared" si="47"/>
        <v>0</v>
      </c>
      <c r="I138" s="102">
        <f t="shared" si="48"/>
        <v>0</v>
      </c>
      <c r="J138" s="102">
        <f t="shared" si="49"/>
        <v>0</v>
      </c>
      <c r="K138" s="102">
        <f t="shared" si="50"/>
        <v>0</v>
      </c>
      <c r="L138" s="102">
        <f t="shared" si="51"/>
        <v>0</v>
      </c>
      <c r="M138" s="102">
        <f t="shared" si="52"/>
        <v>0</v>
      </c>
      <c r="N138" s="102">
        <f t="shared" si="53"/>
        <v>0</v>
      </c>
      <c r="O138" s="102">
        <f t="shared" si="54"/>
        <v>0</v>
      </c>
    </row>
    <row r="139" spans="1:15" x14ac:dyDescent="0.2">
      <c r="A139" s="56">
        <f>Jugendliga!B117</f>
        <v>0</v>
      </c>
      <c r="B139">
        <f t="shared" si="43"/>
        <v>0</v>
      </c>
      <c r="C139" s="101">
        <f>Jugendliga!I117</f>
        <v>0</v>
      </c>
      <c r="E139" s="102">
        <f t="shared" si="44"/>
        <v>0</v>
      </c>
      <c r="F139" s="102">
        <f t="shared" si="45"/>
        <v>0</v>
      </c>
      <c r="G139" s="102">
        <f t="shared" si="46"/>
        <v>0</v>
      </c>
      <c r="H139" s="102">
        <f t="shared" si="47"/>
        <v>0</v>
      </c>
      <c r="I139" s="102">
        <f t="shared" si="48"/>
        <v>0</v>
      </c>
      <c r="J139" s="102">
        <f t="shared" si="49"/>
        <v>0</v>
      </c>
      <c r="K139" s="102">
        <f t="shared" si="50"/>
        <v>0</v>
      </c>
      <c r="L139" s="102">
        <f t="shared" si="51"/>
        <v>0</v>
      </c>
      <c r="M139" s="102">
        <f t="shared" si="52"/>
        <v>0</v>
      </c>
      <c r="N139" s="102">
        <f t="shared" si="53"/>
        <v>0</v>
      </c>
      <c r="O139" s="102">
        <f t="shared" si="54"/>
        <v>0</v>
      </c>
    </row>
    <row r="140" spans="1:15" x14ac:dyDescent="0.2">
      <c r="A140" s="56">
        <f>Jugendliga!B118</f>
        <v>0</v>
      </c>
      <c r="B140">
        <f t="shared" si="43"/>
        <v>0</v>
      </c>
      <c r="C140" s="101">
        <f>Jugendliga!I118</f>
        <v>0</v>
      </c>
      <c r="E140" s="102">
        <f t="shared" si="44"/>
        <v>0</v>
      </c>
      <c r="F140" s="102">
        <f t="shared" si="45"/>
        <v>0</v>
      </c>
      <c r="G140" s="102">
        <f t="shared" si="46"/>
        <v>0</v>
      </c>
      <c r="H140" s="102">
        <f t="shared" si="47"/>
        <v>0</v>
      </c>
      <c r="I140" s="102">
        <f t="shared" si="48"/>
        <v>0</v>
      </c>
      <c r="J140" s="102">
        <f t="shared" si="49"/>
        <v>0</v>
      </c>
      <c r="K140" s="102">
        <f t="shared" si="50"/>
        <v>0</v>
      </c>
      <c r="L140" s="102">
        <f t="shared" si="51"/>
        <v>0</v>
      </c>
      <c r="M140" s="102">
        <f t="shared" si="52"/>
        <v>0</v>
      </c>
      <c r="N140" s="102">
        <f t="shared" si="53"/>
        <v>0</v>
      </c>
      <c r="O140" s="102">
        <f t="shared" si="54"/>
        <v>0</v>
      </c>
    </row>
    <row r="141" spans="1:15" x14ac:dyDescent="0.2">
      <c r="A141" s="56">
        <f>Jugendliga!B119</f>
        <v>0</v>
      </c>
      <c r="B141">
        <f t="shared" si="43"/>
        <v>0</v>
      </c>
      <c r="C141" s="101">
        <f>Jugendliga!I119</f>
        <v>0</v>
      </c>
      <c r="E141" s="102">
        <f t="shared" si="44"/>
        <v>0</v>
      </c>
      <c r="F141" s="102">
        <f t="shared" si="45"/>
        <v>0</v>
      </c>
      <c r="G141" s="102">
        <f t="shared" si="46"/>
        <v>0</v>
      </c>
      <c r="H141" s="102">
        <f t="shared" si="47"/>
        <v>0</v>
      </c>
      <c r="I141" s="102">
        <f t="shared" si="48"/>
        <v>0</v>
      </c>
      <c r="J141" s="102">
        <f t="shared" si="49"/>
        <v>0</v>
      </c>
      <c r="K141" s="102">
        <f t="shared" si="50"/>
        <v>0</v>
      </c>
      <c r="L141" s="102">
        <f t="shared" si="51"/>
        <v>0</v>
      </c>
      <c r="M141" s="102">
        <f t="shared" si="52"/>
        <v>0</v>
      </c>
      <c r="N141" s="102">
        <f t="shared" si="53"/>
        <v>0</v>
      </c>
      <c r="O141" s="102">
        <f t="shared" si="54"/>
        <v>0</v>
      </c>
    </row>
    <row r="142" spans="1:15" x14ac:dyDescent="0.2">
      <c r="A142" s="56">
        <f>Jugendliga!B120</f>
        <v>0</v>
      </c>
      <c r="B142">
        <f t="shared" si="43"/>
        <v>0</v>
      </c>
      <c r="C142" s="101">
        <f>Jugendliga!I120</f>
        <v>0</v>
      </c>
      <c r="E142" s="102">
        <f t="shared" si="44"/>
        <v>0</v>
      </c>
      <c r="F142" s="102">
        <f t="shared" si="45"/>
        <v>0</v>
      </c>
      <c r="G142" s="102">
        <f t="shared" si="46"/>
        <v>0</v>
      </c>
      <c r="H142" s="102">
        <f t="shared" si="47"/>
        <v>0</v>
      </c>
      <c r="I142" s="102">
        <f t="shared" si="48"/>
        <v>0</v>
      </c>
      <c r="J142" s="102">
        <f t="shared" si="49"/>
        <v>0</v>
      </c>
      <c r="K142" s="102">
        <f t="shared" si="50"/>
        <v>0</v>
      </c>
      <c r="L142" s="102">
        <f t="shared" si="51"/>
        <v>0</v>
      </c>
      <c r="M142" s="102">
        <f t="shared" si="52"/>
        <v>0</v>
      </c>
      <c r="N142" s="102">
        <f t="shared" si="53"/>
        <v>0</v>
      </c>
      <c r="O142" s="102">
        <f t="shared" si="54"/>
        <v>0</v>
      </c>
    </row>
    <row r="143" spans="1:15" x14ac:dyDescent="0.2">
      <c r="A143" s="56">
        <f>Jugendliga!B121</f>
        <v>0</v>
      </c>
      <c r="B143">
        <f t="shared" si="43"/>
        <v>0</v>
      </c>
      <c r="C143" s="101">
        <f>Jugendliga!I121</f>
        <v>0</v>
      </c>
      <c r="E143" s="102">
        <f t="shared" si="44"/>
        <v>0</v>
      </c>
      <c r="F143" s="102">
        <f t="shared" si="45"/>
        <v>0</v>
      </c>
      <c r="G143" s="102">
        <f t="shared" si="46"/>
        <v>0</v>
      </c>
      <c r="H143" s="102">
        <f t="shared" si="47"/>
        <v>0</v>
      </c>
      <c r="I143" s="102">
        <f t="shared" si="48"/>
        <v>0</v>
      </c>
      <c r="J143" s="102">
        <f t="shared" si="49"/>
        <v>0</v>
      </c>
      <c r="K143" s="102">
        <f t="shared" si="50"/>
        <v>0</v>
      </c>
      <c r="L143" s="102">
        <f t="shared" si="51"/>
        <v>0</v>
      </c>
      <c r="M143" s="102">
        <f t="shared" si="52"/>
        <v>0</v>
      </c>
      <c r="N143" s="102">
        <f t="shared" si="53"/>
        <v>0</v>
      </c>
      <c r="O143" s="102">
        <f t="shared" si="54"/>
        <v>0</v>
      </c>
    </row>
    <row r="144" spans="1:15" x14ac:dyDescent="0.2">
      <c r="A144" s="56">
        <f>Jugendliga!B122</f>
        <v>0</v>
      </c>
      <c r="B144">
        <f t="shared" si="43"/>
        <v>0</v>
      </c>
      <c r="C144" s="101">
        <f>Jugendliga!I122</f>
        <v>0</v>
      </c>
      <c r="E144" s="102">
        <f t="shared" si="44"/>
        <v>0</v>
      </c>
      <c r="F144" s="102">
        <f t="shared" si="45"/>
        <v>0</v>
      </c>
      <c r="G144" s="102">
        <f t="shared" si="46"/>
        <v>0</v>
      </c>
      <c r="H144" s="102">
        <f t="shared" si="47"/>
        <v>0</v>
      </c>
      <c r="I144" s="102">
        <f t="shared" si="48"/>
        <v>0</v>
      </c>
      <c r="J144" s="102">
        <f t="shared" si="49"/>
        <v>0</v>
      </c>
      <c r="K144" s="102">
        <f t="shared" si="50"/>
        <v>0</v>
      </c>
      <c r="L144" s="102">
        <f t="shared" si="51"/>
        <v>0</v>
      </c>
      <c r="M144" s="102">
        <f t="shared" si="52"/>
        <v>0</v>
      </c>
      <c r="N144" s="102">
        <f t="shared" si="53"/>
        <v>0</v>
      </c>
      <c r="O144" s="102">
        <f t="shared" si="54"/>
        <v>0</v>
      </c>
    </row>
    <row r="145" spans="1:15" x14ac:dyDescent="0.2">
      <c r="A145" s="56">
        <f>Jugendliga!B123</f>
        <v>0</v>
      </c>
      <c r="B145">
        <f t="shared" si="43"/>
        <v>0</v>
      </c>
      <c r="C145" s="101">
        <f>Jugendliga!I123</f>
        <v>0</v>
      </c>
      <c r="E145" s="102">
        <f t="shared" si="44"/>
        <v>0</v>
      </c>
      <c r="F145" s="102">
        <f t="shared" si="45"/>
        <v>0</v>
      </c>
      <c r="G145" s="102">
        <f t="shared" si="46"/>
        <v>0</v>
      </c>
      <c r="H145" s="102">
        <f t="shared" si="47"/>
        <v>0</v>
      </c>
      <c r="I145" s="102">
        <f t="shared" si="48"/>
        <v>0</v>
      </c>
      <c r="J145" s="102">
        <f t="shared" si="49"/>
        <v>0</v>
      </c>
      <c r="K145" s="102">
        <f t="shared" si="50"/>
        <v>0</v>
      </c>
      <c r="L145" s="102">
        <f t="shared" si="51"/>
        <v>0</v>
      </c>
      <c r="M145" s="102">
        <f t="shared" si="52"/>
        <v>0</v>
      </c>
      <c r="N145" s="102">
        <f t="shared" si="53"/>
        <v>0</v>
      </c>
      <c r="O145" s="102">
        <f t="shared" si="54"/>
        <v>0</v>
      </c>
    </row>
    <row r="146" spans="1:15" x14ac:dyDescent="0.2">
      <c r="A146" s="56">
        <f>Jugendliga!B124</f>
        <v>0</v>
      </c>
      <c r="B146">
        <f t="shared" si="43"/>
        <v>0</v>
      </c>
      <c r="C146" s="101">
        <f>Jugendliga!I124</f>
        <v>0</v>
      </c>
      <c r="E146" s="102">
        <f t="shared" si="44"/>
        <v>0</v>
      </c>
      <c r="F146" s="102">
        <f t="shared" si="45"/>
        <v>0</v>
      </c>
      <c r="G146" s="102">
        <f t="shared" si="46"/>
        <v>0</v>
      </c>
      <c r="H146" s="102">
        <f t="shared" si="47"/>
        <v>0</v>
      </c>
      <c r="I146" s="102">
        <f t="shared" si="48"/>
        <v>0</v>
      </c>
      <c r="J146" s="102">
        <f t="shared" si="49"/>
        <v>0</v>
      </c>
      <c r="K146" s="102">
        <f t="shared" si="50"/>
        <v>0</v>
      </c>
      <c r="L146" s="102">
        <f t="shared" si="51"/>
        <v>0</v>
      </c>
      <c r="M146" s="102">
        <f t="shared" si="52"/>
        <v>0</v>
      </c>
      <c r="N146" s="102">
        <f t="shared" si="53"/>
        <v>0</v>
      </c>
      <c r="O146" s="102">
        <f t="shared" si="54"/>
        <v>0</v>
      </c>
    </row>
    <row r="147" spans="1:15" x14ac:dyDescent="0.2">
      <c r="A147" s="56">
        <f>Jugendliga!B125</f>
        <v>0</v>
      </c>
      <c r="B147">
        <f t="shared" si="43"/>
        <v>0</v>
      </c>
      <c r="C147" s="101">
        <f>Jugendliga!I125</f>
        <v>0</v>
      </c>
      <c r="E147" s="102">
        <f t="shared" si="44"/>
        <v>0</v>
      </c>
      <c r="F147" s="102">
        <f t="shared" si="45"/>
        <v>0</v>
      </c>
      <c r="G147" s="102">
        <f t="shared" si="46"/>
        <v>0</v>
      </c>
      <c r="H147" s="102">
        <f t="shared" si="47"/>
        <v>0</v>
      </c>
      <c r="I147" s="102">
        <f t="shared" si="48"/>
        <v>0</v>
      </c>
      <c r="J147" s="102">
        <f t="shared" si="49"/>
        <v>0</v>
      </c>
      <c r="K147" s="102">
        <f t="shared" si="50"/>
        <v>0</v>
      </c>
      <c r="L147" s="102">
        <f t="shared" si="51"/>
        <v>0</v>
      </c>
      <c r="M147" s="102">
        <f t="shared" si="52"/>
        <v>0</v>
      </c>
      <c r="N147" s="102">
        <f t="shared" si="53"/>
        <v>0</v>
      </c>
      <c r="O147" s="102">
        <f t="shared" si="54"/>
        <v>0</v>
      </c>
    </row>
    <row r="148" spans="1:15" x14ac:dyDescent="0.2">
      <c r="A148" s="56">
        <f>Jugendliga!B126</f>
        <v>0</v>
      </c>
      <c r="B148">
        <f t="shared" si="43"/>
        <v>0</v>
      </c>
      <c r="C148" s="101">
        <f>Jugendliga!I126</f>
        <v>0</v>
      </c>
      <c r="E148" s="102">
        <f t="shared" si="44"/>
        <v>0</v>
      </c>
      <c r="F148" s="102">
        <f t="shared" si="45"/>
        <v>0</v>
      </c>
      <c r="G148" s="102">
        <f t="shared" si="46"/>
        <v>0</v>
      </c>
      <c r="H148" s="102">
        <f t="shared" si="47"/>
        <v>0</v>
      </c>
      <c r="I148" s="102">
        <f t="shared" si="48"/>
        <v>0</v>
      </c>
      <c r="J148" s="102">
        <f t="shared" si="49"/>
        <v>0</v>
      </c>
      <c r="K148" s="102">
        <f t="shared" si="50"/>
        <v>0</v>
      </c>
      <c r="L148" s="102">
        <f t="shared" si="51"/>
        <v>0</v>
      </c>
      <c r="M148" s="102">
        <f t="shared" si="52"/>
        <v>0</v>
      </c>
      <c r="N148" s="102">
        <f t="shared" si="53"/>
        <v>0</v>
      </c>
      <c r="O148" s="102">
        <f t="shared" si="54"/>
        <v>0</v>
      </c>
    </row>
    <row r="149" spans="1:15" x14ac:dyDescent="0.2">
      <c r="A149" s="56">
        <f>Jugendliga!B127</f>
        <v>0</v>
      </c>
      <c r="B149">
        <f t="shared" si="43"/>
        <v>0</v>
      </c>
      <c r="C149" s="101">
        <f>Jugendliga!I127</f>
        <v>0</v>
      </c>
      <c r="E149" s="102">
        <f t="shared" si="44"/>
        <v>0</v>
      </c>
      <c r="F149" s="102">
        <f t="shared" si="45"/>
        <v>0</v>
      </c>
      <c r="G149" s="102">
        <f t="shared" si="46"/>
        <v>0</v>
      </c>
      <c r="H149" s="102">
        <f t="shared" si="47"/>
        <v>0</v>
      </c>
      <c r="I149" s="102">
        <f t="shared" si="48"/>
        <v>0</v>
      </c>
      <c r="J149" s="102">
        <f t="shared" si="49"/>
        <v>0</v>
      </c>
      <c r="K149" s="102">
        <f t="shared" si="50"/>
        <v>0</v>
      </c>
      <c r="L149" s="102">
        <f t="shared" si="51"/>
        <v>0</v>
      </c>
      <c r="M149" s="102">
        <f t="shared" si="52"/>
        <v>0</v>
      </c>
      <c r="N149" s="102">
        <f t="shared" si="53"/>
        <v>0</v>
      </c>
      <c r="O149" s="102">
        <f t="shared" si="54"/>
        <v>0</v>
      </c>
    </row>
    <row r="150" spans="1:15" x14ac:dyDescent="0.2">
      <c r="A150" s="56">
        <f>Jugendliga!B128</f>
        <v>0</v>
      </c>
      <c r="B150">
        <f t="shared" si="43"/>
        <v>0</v>
      </c>
      <c r="C150" s="101">
        <f>Jugendliga!I128</f>
        <v>0</v>
      </c>
      <c r="E150" s="102">
        <f t="shared" si="44"/>
        <v>0</v>
      </c>
      <c r="F150" s="102">
        <f t="shared" si="45"/>
        <v>0</v>
      </c>
      <c r="G150" s="102">
        <f t="shared" si="46"/>
        <v>0</v>
      </c>
      <c r="H150" s="102">
        <f t="shared" si="47"/>
        <v>0</v>
      </c>
      <c r="I150" s="102">
        <f t="shared" si="48"/>
        <v>0</v>
      </c>
      <c r="J150" s="102">
        <f t="shared" si="49"/>
        <v>0</v>
      </c>
      <c r="K150" s="102">
        <f t="shared" si="50"/>
        <v>0</v>
      </c>
      <c r="L150" s="102">
        <f t="shared" si="51"/>
        <v>0</v>
      </c>
      <c r="M150" s="102">
        <f t="shared" si="52"/>
        <v>0</v>
      </c>
      <c r="N150" s="102">
        <f t="shared" si="53"/>
        <v>0</v>
      </c>
      <c r="O150" s="102">
        <f t="shared" si="54"/>
        <v>0</v>
      </c>
    </row>
    <row r="151" spans="1:15" x14ac:dyDescent="0.2">
      <c r="A151" s="56">
        <f>Jugendliga!B129</f>
        <v>0</v>
      </c>
      <c r="B151">
        <f t="shared" si="43"/>
        <v>0</v>
      </c>
      <c r="C151" s="101">
        <f>Jugendliga!I129</f>
        <v>0</v>
      </c>
      <c r="E151" s="102">
        <f t="shared" si="44"/>
        <v>0</v>
      </c>
      <c r="F151" s="102">
        <f t="shared" si="45"/>
        <v>0</v>
      </c>
      <c r="G151" s="102">
        <f t="shared" si="46"/>
        <v>0</v>
      </c>
      <c r="H151" s="102">
        <f t="shared" si="47"/>
        <v>0</v>
      </c>
      <c r="I151" s="102">
        <f t="shared" si="48"/>
        <v>0</v>
      </c>
      <c r="J151" s="102">
        <f t="shared" si="49"/>
        <v>0</v>
      </c>
      <c r="K151" s="102">
        <f t="shared" si="50"/>
        <v>0</v>
      </c>
      <c r="L151" s="102">
        <f t="shared" si="51"/>
        <v>0</v>
      </c>
      <c r="M151" s="102">
        <f t="shared" si="52"/>
        <v>0</v>
      </c>
      <c r="N151" s="102">
        <f t="shared" si="53"/>
        <v>0</v>
      </c>
      <c r="O151" s="102">
        <f t="shared" si="54"/>
        <v>0</v>
      </c>
    </row>
    <row r="152" spans="1:15" x14ac:dyDescent="0.2">
      <c r="A152" s="56">
        <f>Jugendliga!B130</f>
        <v>0</v>
      </c>
      <c r="B152">
        <f t="shared" si="43"/>
        <v>0</v>
      </c>
      <c r="C152" s="101">
        <f>Jugendliga!I130</f>
        <v>0</v>
      </c>
      <c r="E152" s="102">
        <f t="shared" si="44"/>
        <v>0</v>
      </c>
      <c r="F152" s="102">
        <f t="shared" si="45"/>
        <v>0</v>
      </c>
      <c r="G152" s="102">
        <f t="shared" si="46"/>
        <v>0</v>
      </c>
      <c r="H152" s="102">
        <f t="shared" si="47"/>
        <v>0</v>
      </c>
      <c r="I152" s="102">
        <f t="shared" si="48"/>
        <v>0</v>
      </c>
      <c r="J152" s="102">
        <f t="shared" si="49"/>
        <v>0</v>
      </c>
      <c r="K152" s="102">
        <f t="shared" si="50"/>
        <v>0</v>
      </c>
      <c r="L152" s="102">
        <f t="shared" si="51"/>
        <v>0</v>
      </c>
      <c r="M152" s="102">
        <f t="shared" si="52"/>
        <v>0</v>
      </c>
      <c r="N152" s="102">
        <f t="shared" si="53"/>
        <v>0</v>
      </c>
      <c r="O152" s="102">
        <f t="shared" si="54"/>
        <v>0</v>
      </c>
    </row>
    <row r="153" spans="1:15" x14ac:dyDescent="0.2">
      <c r="A153" s="56">
        <f>Jugendliga!B131</f>
        <v>0</v>
      </c>
      <c r="B153">
        <f t="shared" si="43"/>
        <v>0</v>
      </c>
      <c r="C153" s="101">
        <f>Jugendliga!I131</f>
        <v>0</v>
      </c>
      <c r="E153" s="102">
        <f t="shared" si="44"/>
        <v>0</v>
      </c>
      <c r="F153" s="102">
        <f t="shared" si="45"/>
        <v>0</v>
      </c>
      <c r="G153" s="102">
        <f t="shared" si="46"/>
        <v>0</v>
      </c>
      <c r="H153" s="102">
        <f t="shared" si="47"/>
        <v>0</v>
      </c>
      <c r="I153" s="102">
        <f t="shared" si="48"/>
        <v>0</v>
      </c>
      <c r="J153" s="102">
        <f t="shared" si="49"/>
        <v>0</v>
      </c>
      <c r="K153" s="102">
        <f t="shared" si="50"/>
        <v>0</v>
      </c>
      <c r="L153" s="102">
        <f t="shared" si="51"/>
        <v>0</v>
      </c>
      <c r="M153" s="102">
        <f t="shared" si="52"/>
        <v>0</v>
      </c>
      <c r="N153" s="102">
        <f t="shared" si="53"/>
        <v>0</v>
      </c>
      <c r="O153" s="102">
        <f t="shared" si="54"/>
        <v>0</v>
      </c>
    </row>
    <row r="154" spans="1:15" x14ac:dyDescent="0.2">
      <c r="A154" s="56">
        <f>Jugendliga!B132</f>
        <v>0</v>
      </c>
      <c r="B154">
        <f>IF(A154="FTG Pfungstadt",1,IF(A154="AC Altrip",2,IF(A154="AC Mutterstadt",3,IF(A154="KSV Grünstadt",4,IF(A154="TSG Hassloch",5,IF(A154="KSC 07 Schifferstadt",6,IF(A154="AV 03 Speyer",7,IF(A154="KSV Langen",8,IF(A154="AC Kindsbach",9,IF(A154="VFL Rodalben",10,IF(A154="TSG Kaiserslautern",11,IF(A154="AC Weisenau",12,IF(A154="KTH Ehrang",13,)))))))))))))</f>
        <v>0</v>
      </c>
      <c r="C154" s="101">
        <f>Jugendliga!I132</f>
        <v>0</v>
      </c>
      <c r="E154" s="102">
        <f>IF(B154=2,C154,0)</f>
        <v>0</v>
      </c>
      <c r="F154" s="102">
        <f>IF(B154=3,C154,0)</f>
        <v>0</v>
      </c>
      <c r="G154" s="102">
        <f>IF(B154=4,C154,0)</f>
        <v>0</v>
      </c>
      <c r="H154" s="102">
        <f>IF(B154=5,C154,0)</f>
        <v>0</v>
      </c>
      <c r="I154" s="102">
        <f>IF(B154=6,C154,0)</f>
        <v>0</v>
      </c>
      <c r="J154" s="102">
        <f>IF(B154=7,C154,0)</f>
        <v>0</v>
      </c>
      <c r="K154" s="102">
        <f>IF(B154=9,C154,0)</f>
        <v>0</v>
      </c>
      <c r="L154" s="102">
        <f>IF(B154=10,C154,0)</f>
        <v>0</v>
      </c>
      <c r="M154" s="102">
        <f>IF(B154=11,C154,0)</f>
        <v>0</v>
      </c>
      <c r="N154" s="102">
        <f>IF(B154=13,C154,0)</f>
        <v>0</v>
      </c>
      <c r="O154" s="102">
        <f>IF(B154=12,C154,0)</f>
        <v>0</v>
      </c>
    </row>
    <row r="155" spans="1:15" x14ac:dyDescent="0.2">
      <c r="A155" s="56">
        <f>Jugendliga!B133</f>
        <v>0</v>
      </c>
      <c r="B155">
        <f t="shared" ref="B155:B168" si="55">IF(A155="FTG Pfungstadt",1,IF(A155="AC Altrip",2,IF(A155="AC Mutterstadt",3,IF(A155="KSV Grünstadt",4,IF(A155="TSG Hassloch",5,IF(A155="KSC 07 Schifferstadt",6,IF(A155="AV 03 Speyer",7,IF(A155="KSV Langen",8,IF(A155="AC Kindsbach",9,IF(A155="VFL Rodalben",10,IF(A155="TSG Kaiserslautern",11,IF(A155="AC Weisenau",12,IF(A155="KTH Ehrang",13,)))))))))))))</f>
        <v>0</v>
      </c>
      <c r="C155" s="101">
        <f>Jugendliga!I133</f>
        <v>0</v>
      </c>
      <c r="E155" s="102">
        <f t="shared" ref="E155:E168" si="56">IF(B155=2,C155,0)</f>
        <v>0</v>
      </c>
      <c r="F155" s="102">
        <f t="shared" ref="F155:F168" si="57">IF(B155=3,C155,0)</f>
        <v>0</v>
      </c>
      <c r="G155" s="102">
        <f t="shared" ref="G155:G168" si="58">IF(B155=4,C155,0)</f>
        <v>0</v>
      </c>
      <c r="H155" s="102">
        <f t="shared" ref="H155:H168" si="59">IF(B155=5,C155,0)</f>
        <v>0</v>
      </c>
      <c r="I155" s="102">
        <f t="shared" ref="I155:I168" si="60">IF(B155=6,C155,0)</f>
        <v>0</v>
      </c>
      <c r="J155" s="102">
        <f t="shared" ref="J155:J168" si="61">IF(B155=7,C155,0)</f>
        <v>0</v>
      </c>
      <c r="K155" s="102">
        <f t="shared" ref="K155:K168" si="62">IF(B155=9,C155,0)</f>
        <v>0</v>
      </c>
      <c r="L155" s="102">
        <f t="shared" ref="L155:L168" si="63">IF(B155=10,C155,0)</f>
        <v>0</v>
      </c>
      <c r="M155" s="102">
        <f t="shared" ref="M155:M168" si="64">IF(B155=11,C155,0)</f>
        <v>0</v>
      </c>
      <c r="N155" s="102">
        <f t="shared" ref="N155:N168" si="65">IF(B155=13,C155,0)</f>
        <v>0</v>
      </c>
      <c r="O155" s="102">
        <f t="shared" ref="O155:O168" si="66">IF(B155=12,C155,0)</f>
        <v>0</v>
      </c>
    </row>
    <row r="156" spans="1:15" x14ac:dyDescent="0.2">
      <c r="A156" s="56">
        <f>Jugendliga!B134</f>
        <v>0</v>
      </c>
      <c r="B156">
        <f t="shared" si="55"/>
        <v>0</v>
      </c>
      <c r="C156" s="101">
        <f>Jugendliga!I134</f>
        <v>0</v>
      </c>
      <c r="E156" s="102">
        <f t="shared" si="56"/>
        <v>0</v>
      </c>
      <c r="F156" s="102">
        <f t="shared" si="57"/>
        <v>0</v>
      </c>
      <c r="G156" s="102">
        <f t="shared" si="58"/>
        <v>0</v>
      </c>
      <c r="H156" s="102">
        <f t="shared" si="59"/>
        <v>0</v>
      </c>
      <c r="I156" s="102">
        <f t="shared" si="60"/>
        <v>0</v>
      </c>
      <c r="J156" s="102">
        <f t="shared" si="61"/>
        <v>0</v>
      </c>
      <c r="K156" s="102">
        <f t="shared" si="62"/>
        <v>0</v>
      </c>
      <c r="L156" s="102">
        <f t="shared" si="63"/>
        <v>0</v>
      </c>
      <c r="M156" s="102">
        <f t="shared" si="64"/>
        <v>0</v>
      </c>
      <c r="N156" s="102">
        <f t="shared" si="65"/>
        <v>0</v>
      </c>
      <c r="O156" s="102">
        <f t="shared" si="66"/>
        <v>0</v>
      </c>
    </row>
    <row r="157" spans="1:15" x14ac:dyDescent="0.2">
      <c r="A157" s="56">
        <f>Jugendliga!B135</f>
        <v>0</v>
      </c>
      <c r="B157">
        <f t="shared" si="55"/>
        <v>0</v>
      </c>
      <c r="C157" s="101">
        <f>Jugendliga!I135</f>
        <v>0</v>
      </c>
      <c r="E157" s="102">
        <f t="shared" si="56"/>
        <v>0</v>
      </c>
      <c r="F157" s="102">
        <f t="shared" si="57"/>
        <v>0</v>
      </c>
      <c r="G157" s="102">
        <f t="shared" si="58"/>
        <v>0</v>
      </c>
      <c r="H157" s="102">
        <f t="shared" si="59"/>
        <v>0</v>
      </c>
      <c r="I157" s="102">
        <f t="shared" si="60"/>
        <v>0</v>
      </c>
      <c r="J157" s="102">
        <f t="shared" si="61"/>
        <v>0</v>
      </c>
      <c r="K157" s="102">
        <f t="shared" si="62"/>
        <v>0</v>
      </c>
      <c r="L157" s="102">
        <f t="shared" si="63"/>
        <v>0</v>
      </c>
      <c r="M157" s="102">
        <f t="shared" si="64"/>
        <v>0</v>
      </c>
      <c r="N157" s="102">
        <f t="shared" si="65"/>
        <v>0</v>
      </c>
      <c r="O157" s="102">
        <f t="shared" si="66"/>
        <v>0</v>
      </c>
    </row>
    <row r="158" spans="1:15" x14ac:dyDescent="0.2">
      <c r="A158" s="56">
        <f>Jugendliga!B136</f>
        <v>0</v>
      </c>
      <c r="B158">
        <f t="shared" si="55"/>
        <v>0</v>
      </c>
      <c r="C158" s="101">
        <f>Jugendliga!I136</f>
        <v>0</v>
      </c>
      <c r="E158" s="102">
        <f t="shared" si="56"/>
        <v>0</v>
      </c>
      <c r="F158" s="102">
        <f t="shared" si="57"/>
        <v>0</v>
      </c>
      <c r="G158" s="102">
        <f t="shared" si="58"/>
        <v>0</v>
      </c>
      <c r="H158" s="102">
        <f t="shared" si="59"/>
        <v>0</v>
      </c>
      <c r="I158" s="102">
        <f t="shared" si="60"/>
        <v>0</v>
      </c>
      <c r="J158" s="102">
        <f t="shared" si="61"/>
        <v>0</v>
      </c>
      <c r="K158" s="102">
        <f t="shared" si="62"/>
        <v>0</v>
      </c>
      <c r="L158" s="102">
        <f t="shared" si="63"/>
        <v>0</v>
      </c>
      <c r="M158" s="102">
        <f t="shared" si="64"/>
        <v>0</v>
      </c>
      <c r="N158" s="102">
        <f t="shared" si="65"/>
        <v>0</v>
      </c>
      <c r="O158" s="102">
        <f t="shared" si="66"/>
        <v>0</v>
      </c>
    </row>
    <row r="159" spans="1:15" x14ac:dyDescent="0.2">
      <c r="A159" s="56">
        <f>Jugendliga!B137</f>
        <v>0</v>
      </c>
      <c r="B159">
        <f t="shared" si="55"/>
        <v>0</v>
      </c>
      <c r="C159" s="101">
        <f>Jugendliga!I137</f>
        <v>0</v>
      </c>
      <c r="E159" s="102">
        <f t="shared" si="56"/>
        <v>0</v>
      </c>
      <c r="F159" s="102">
        <f t="shared" si="57"/>
        <v>0</v>
      </c>
      <c r="G159" s="102">
        <f t="shared" si="58"/>
        <v>0</v>
      </c>
      <c r="H159" s="102">
        <f t="shared" si="59"/>
        <v>0</v>
      </c>
      <c r="I159" s="102">
        <f t="shared" si="60"/>
        <v>0</v>
      </c>
      <c r="J159" s="102">
        <f t="shared" si="61"/>
        <v>0</v>
      </c>
      <c r="K159" s="102">
        <f t="shared" si="62"/>
        <v>0</v>
      </c>
      <c r="L159" s="102">
        <f t="shared" si="63"/>
        <v>0</v>
      </c>
      <c r="M159" s="102">
        <f t="shared" si="64"/>
        <v>0</v>
      </c>
      <c r="N159" s="102">
        <f t="shared" si="65"/>
        <v>0</v>
      </c>
      <c r="O159" s="102">
        <f t="shared" si="66"/>
        <v>0</v>
      </c>
    </row>
    <row r="160" spans="1:15" x14ac:dyDescent="0.2">
      <c r="A160" s="56">
        <f>Jugendliga!B138</f>
        <v>0</v>
      </c>
      <c r="B160">
        <f t="shared" si="55"/>
        <v>0</v>
      </c>
      <c r="C160" s="101">
        <f>Jugendliga!I138</f>
        <v>0</v>
      </c>
      <c r="E160" s="102">
        <f t="shared" si="56"/>
        <v>0</v>
      </c>
      <c r="F160" s="102">
        <f t="shared" si="57"/>
        <v>0</v>
      </c>
      <c r="G160" s="102">
        <f t="shared" si="58"/>
        <v>0</v>
      </c>
      <c r="H160" s="102">
        <f t="shared" si="59"/>
        <v>0</v>
      </c>
      <c r="I160" s="102">
        <f t="shared" si="60"/>
        <v>0</v>
      </c>
      <c r="J160" s="102">
        <f t="shared" si="61"/>
        <v>0</v>
      </c>
      <c r="K160" s="102">
        <f t="shared" si="62"/>
        <v>0</v>
      </c>
      <c r="L160" s="102">
        <f t="shared" si="63"/>
        <v>0</v>
      </c>
      <c r="M160" s="102">
        <f t="shared" si="64"/>
        <v>0</v>
      </c>
      <c r="N160" s="102">
        <f t="shared" si="65"/>
        <v>0</v>
      </c>
      <c r="O160" s="102">
        <f t="shared" si="66"/>
        <v>0</v>
      </c>
    </row>
    <row r="161" spans="1:15" x14ac:dyDescent="0.2">
      <c r="A161" s="56">
        <f>Jugendliga!B139</f>
        <v>0</v>
      </c>
      <c r="B161">
        <f t="shared" si="55"/>
        <v>0</v>
      </c>
      <c r="C161" s="101">
        <f>Jugendliga!I139</f>
        <v>0</v>
      </c>
      <c r="E161" s="102">
        <f t="shared" si="56"/>
        <v>0</v>
      </c>
      <c r="F161" s="102">
        <f t="shared" si="57"/>
        <v>0</v>
      </c>
      <c r="G161" s="102">
        <f t="shared" si="58"/>
        <v>0</v>
      </c>
      <c r="H161" s="102">
        <f t="shared" si="59"/>
        <v>0</v>
      </c>
      <c r="I161" s="102">
        <f t="shared" si="60"/>
        <v>0</v>
      </c>
      <c r="J161" s="102">
        <f t="shared" si="61"/>
        <v>0</v>
      </c>
      <c r="K161" s="102">
        <f t="shared" si="62"/>
        <v>0</v>
      </c>
      <c r="L161" s="102">
        <f t="shared" si="63"/>
        <v>0</v>
      </c>
      <c r="M161" s="102">
        <f t="shared" si="64"/>
        <v>0</v>
      </c>
      <c r="N161" s="102">
        <f t="shared" si="65"/>
        <v>0</v>
      </c>
      <c r="O161" s="102">
        <f t="shared" si="66"/>
        <v>0</v>
      </c>
    </row>
    <row r="162" spans="1:15" x14ac:dyDescent="0.2">
      <c r="A162" s="56">
        <f>Jugendliga!B140</f>
        <v>0</v>
      </c>
      <c r="B162">
        <f t="shared" si="55"/>
        <v>0</v>
      </c>
      <c r="C162" s="101">
        <f>Jugendliga!I140</f>
        <v>0</v>
      </c>
      <c r="E162" s="102">
        <f t="shared" si="56"/>
        <v>0</v>
      </c>
      <c r="F162" s="102">
        <f t="shared" si="57"/>
        <v>0</v>
      </c>
      <c r="G162" s="102">
        <f t="shared" si="58"/>
        <v>0</v>
      </c>
      <c r="H162" s="102">
        <f t="shared" si="59"/>
        <v>0</v>
      </c>
      <c r="I162" s="102">
        <f t="shared" si="60"/>
        <v>0</v>
      </c>
      <c r="J162" s="102">
        <f t="shared" si="61"/>
        <v>0</v>
      </c>
      <c r="K162" s="102">
        <f t="shared" si="62"/>
        <v>0</v>
      </c>
      <c r="L162" s="102">
        <f t="shared" si="63"/>
        <v>0</v>
      </c>
      <c r="M162" s="102">
        <f t="shared" si="64"/>
        <v>0</v>
      </c>
      <c r="N162" s="102">
        <f t="shared" si="65"/>
        <v>0</v>
      </c>
      <c r="O162" s="102">
        <f t="shared" si="66"/>
        <v>0</v>
      </c>
    </row>
    <row r="163" spans="1:15" x14ac:dyDescent="0.2">
      <c r="A163" s="56">
        <f>Jugendliga!B143</f>
        <v>0</v>
      </c>
      <c r="B163">
        <f t="shared" si="55"/>
        <v>0</v>
      </c>
      <c r="C163" s="101">
        <f>Jugendliga!I143</f>
        <v>0</v>
      </c>
      <c r="E163" s="102">
        <f t="shared" si="56"/>
        <v>0</v>
      </c>
      <c r="F163" s="102">
        <f t="shared" si="57"/>
        <v>0</v>
      </c>
      <c r="G163" s="102">
        <f t="shared" si="58"/>
        <v>0</v>
      </c>
      <c r="H163" s="102">
        <f t="shared" si="59"/>
        <v>0</v>
      </c>
      <c r="I163" s="102">
        <f t="shared" si="60"/>
        <v>0</v>
      </c>
      <c r="J163" s="102">
        <f t="shared" si="61"/>
        <v>0</v>
      </c>
      <c r="K163" s="102">
        <f t="shared" si="62"/>
        <v>0</v>
      </c>
      <c r="L163" s="102">
        <f t="shared" si="63"/>
        <v>0</v>
      </c>
      <c r="M163" s="102">
        <f t="shared" si="64"/>
        <v>0</v>
      </c>
      <c r="N163" s="102">
        <f t="shared" si="65"/>
        <v>0</v>
      </c>
      <c r="O163" s="102">
        <f t="shared" si="66"/>
        <v>0</v>
      </c>
    </row>
    <row r="164" spans="1:15" x14ac:dyDescent="0.2">
      <c r="A164" s="56">
        <f>Jugendliga!B144</f>
        <v>0</v>
      </c>
      <c r="B164">
        <f t="shared" si="55"/>
        <v>0</v>
      </c>
      <c r="C164" s="101">
        <f>Jugendliga!I144</f>
        <v>0</v>
      </c>
      <c r="E164" s="102">
        <f t="shared" si="56"/>
        <v>0</v>
      </c>
      <c r="F164" s="102">
        <f t="shared" si="57"/>
        <v>0</v>
      </c>
      <c r="G164" s="102">
        <f t="shared" si="58"/>
        <v>0</v>
      </c>
      <c r="H164" s="102">
        <f t="shared" si="59"/>
        <v>0</v>
      </c>
      <c r="I164" s="102">
        <f t="shared" si="60"/>
        <v>0</v>
      </c>
      <c r="J164" s="102">
        <f t="shared" si="61"/>
        <v>0</v>
      </c>
      <c r="K164" s="102">
        <f t="shared" si="62"/>
        <v>0</v>
      </c>
      <c r="L164" s="102">
        <f t="shared" si="63"/>
        <v>0</v>
      </c>
      <c r="M164" s="102">
        <f t="shared" si="64"/>
        <v>0</v>
      </c>
      <c r="N164" s="102">
        <f t="shared" si="65"/>
        <v>0</v>
      </c>
      <c r="O164" s="102">
        <f t="shared" si="66"/>
        <v>0</v>
      </c>
    </row>
    <row r="165" spans="1:15" x14ac:dyDescent="0.2">
      <c r="A165" s="56">
        <f>Jugendliga!B145</f>
        <v>0</v>
      </c>
      <c r="B165">
        <f t="shared" si="55"/>
        <v>0</v>
      </c>
      <c r="C165" s="101">
        <f>Jugendliga!I145</f>
        <v>0</v>
      </c>
      <c r="E165" s="102">
        <f t="shared" si="56"/>
        <v>0</v>
      </c>
      <c r="F165" s="102">
        <f t="shared" si="57"/>
        <v>0</v>
      </c>
      <c r="G165" s="102">
        <f t="shared" si="58"/>
        <v>0</v>
      </c>
      <c r="H165" s="102">
        <f t="shared" si="59"/>
        <v>0</v>
      </c>
      <c r="I165" s="102">
        <f t="shared" si="60"/>
        <v>0</v>
      </c>
      <c r="J165" s="102">
        <f t="shared" si="61"/>
        <v>0</v>
      </c>
      <c r="K165" s="102">
        <f t="shared" si="62"/>
        <v>0</v>
      </c>
      <c r="L165" s="102">
        <f t="shared" si="63"/>
        <v>0</v>
      </c>
      <c r="M165" s="102">
        <f t="shared" si="64"/>
        <v>0</v>
      </c>
      <c r="N165" s="102">
        <f t="shared" si="65"/>
        <v>0</v>
      </c>
      <c r="O165" s="102">
        <f t="shared" si="66"/>
        <v>0</v>
      </c>
    </row>
    <row r="166" spans="1:15" x14ac:dyDescent="0.2">
      <c r="A166" s="56">
        <f>Jugendliga!B146</f>
        <v>0</v>
      </c>
      <c r="B166">
        <f t="shared" si="55"/>
        <v>0</v>
      </c>
      <c r="C166" s="101">
        <f>Jugendliga!I146</f>
        <v>0</v>
      </c>
      <c r="E166" s="102">
        <f t="shared" si="56"/>
        <v>0</v>
      </c>
      <c r="F166" s="102">
        <f t="shared" si="57"/>
        <v>0</v>
      </c>
      <c r="G166" s="102">
        <f t="shared" si="58"/>
        <v>0</v>
      </c>
      <c r="H166" s="102">
        <f t="shared" si="59"/>
        <v>0</v>
      </c>
      <c r="I166" s="102">
        <f t="shared" si="60"/>
        <v>0</v>
      </c>
      <c r="J166" s="102">
        <f t="shared" si="61"/>
        <v>0</v>
      </c>
      <c r="K166" s="102">
        <f t="shared" si="62"/>
        <v>0</v>
      </c>
      <c r="L166" s="102">
        <f t="shared" si="63"/>
        <v>0</v>
      </c>
      <c r="M166" s="102">
        <f t="shared" si="64"/>
        <v>0</v>
      </c>
      <c r="N166" s="102">
        <f t="shared" si="65"/>
        <v>0</v>
      </c>
      <c r="O166" s="102">
        <f t="shared" si="66"/>
        <v>0</v>
      </c>
    </row>
    <row r="167" spans="1:15" x14ac:dyDescent="0.2">
      <c r="A167" s="56">
        <f>Jugendliga!B147</f>
        <v>0</v>
      </c>
      <c r="B167">
        <f t="shared" si="55"/>
        <v>0</v>
      </c>
      <c r="C167" s="101">
        <f>Jugendliga!I147</f>
        <v>0</v>
      </c>
      <c r="E167" s="102">
        <f t="shared" si="56"/>
        <v>0</v>
      </c>
      <c r="F167" s="102">
        <f t="shared" si="57"/>
        <v>0</v>
      </c>
      <c r="G167" s="102">
        <f t="shared" si="58"/>
        <v>0</v>
      </c>
      <c r="H167" s="102">
        <f t="shared" si="59"/>
        <v>0</v>
      </c>
      <c r="I167" s="102">
        <f t="shared" si="60"/>
        <v>0</v>
      </c>
      <c r="J167" s="102">
        <f t="shared" si="61"/>
        <v>0</v>
      </c>
      <c r="K167" s="102">
        <f t="shared" si="62"/>
        <v>0</v>
      </c>
      <c r="L167" s="102">
        <f t="shared" si="63"/>
        <v>0</v>
      </c>
      <c r="M167" s="102">
        <f t="shared" si="64"/>
        <v>0</v>
      </c>
      <c r="N167" s="102">
        <f t="shared" si="65"/>
        <v>0</v>
      </c>
      <c r="O167" s="102">
        <f t="shared" si="66"/>
        <v>0</v>
      </c>
    </row>
    <row r="168" spans="1:15" x14ac:dyDescent="0.2">
      <c r="A168" s="56">
        <f>Jugendliga!B148</f>
        <v>0</v>
      </c>
      <c r="B168">
        <f t="shared" si="55"/>
        <v>0</v>
      </c>
      <c r="C168" s="101">
        <f>Jugendliga!I148</f>
        <v>0</v>
      </c>
      <c r="E168" s="102">
        <f t="shared" si="56"/>
        <v>0</v>
      </c>
      <c r="F168" s="102">
        <f t="shared" si="57"/>
        <v>0</v>
      </c>
      <c r="G168" s="102">
        <f t="shared" si="58"/>
        <v>0</v>
      </c>
      <c r="H168" s="102">
        <f t="shared" si="59"/>
        <v>0</v>
      </c>
      <c r="I168" s="102">
        <f t="shared" si="60"/>
        <v>0</v>
      </c>
      <c r="J168" s="102">
        <f t="shared" si="61"/>
        <v>0</v>
      </c>
      <c r="K168" s="102">
        <f t="shared" si="62"/>
        <v>0</v>
      </c>
      <c r="L168" s="102">
        <f t="shared" si="63"/>
        <v>0</v>
      </c>
      <c r="M168" s="102">
        <f t="shared" si="64"/>
        <v>0</v>
      </c>
      <c r="N168" s="102">
        <f t="shared" si="65"/>
        <v>0</v>
      </c>
      <c r="O168" s="102">
        <f t="shared" si="66"/>
        <v>0</v>
      </c>
    </row>
    <row r="169" spans="1:15" x14ac:dyDescent="0.2">
      <c r="A169" s="56">
        <f>Jugendliga!B149</f>
        <v>0</v>
      </c>
      <c r="B169">
        <f>IF(A169="FTG Pfungstadt",1,IF(A169="AC Altrip",2,IF(A169="AC Mutterstadt",3,IF(A169="KSV Grünstadt",4,IF(A169="TSG Hassloch",5,IF(A169="KSC 07 Schifferstadt",6,IF(A169="AV 03 Speyer",7,IF(A169="KSV Langen",8,IF(A169="AC Kindsbach",9,IF(A169="VFL Rodalben",10,IF(A169="TSG Kaiserslautern",11,IF(A169="AC Weisenau",12,IF(A169="KTH Ehrang",13,)))))))))))))</f>
        <v>0</v>
      </c>
      <c r="C169" s="101">
        <f>Jugendliga!I149</f>
        <v>0</v>
      </c>
      <c r="E169" s="102">
        <f>IF(B169=2,C169,0)</f>
        <v>0</v>
      </c>
      <c r="F169" s="102">
        <f>IF(B169=3,C169,0)</f>
        <v>0</v>
      </c>
      <c r="G169" s="102">
        <f>IF(B169=4,C169,0)</f>
        <v>0</v>
      </c>
      <c r="H169" s="102">
        <f>IF(B169=5,C169,0)</f>
        <v>0</v>
      </c>
      <c r="I169" s="102">
        <f>IF(B169=6,C169,0)</f>
        <v>0</v>
      </c>
      <c r="J169" s="102">
        <f>IF(B169=7,C169,0)</f>
        <v>0</v>
      </c>
      <c r="K169" s="102">
        <f>IF(B169=9,C169,0)</f>
        <v>0</v>
      </c>
      <c r="L169" s="102">
        <f>IF(B169=10,C169,0)</f>
        <v>0</v>
      </c>
      <c r="M169" s="102">
        <f>IF(B169=11,C169,0)</f>
        <v>0</v>
      </c>
      <c r="N169" s="102">
        <f>IF(B169=13,C169,0)</f>
        <v>0</v>
      </c>
      <c r="O169" s="102">
        <f>IF(B169=12,C169,0)</f>
        <v>0</v>
      </c>
    </row>
    <row r="170" spans="1:15" x14ac:dyDescent="0.2">
      <c r="A170" s="56">
        <f>Jugendliga!B150</f>
        <v>0</v>
      </c>
      <c r="B170">
        <f t="shared" ref="B170:B191" si="67">IF(A170="FTG Pfungstadt",1,IF(A170="AC Altrip",2,IF(A170="AC Mutterstadt",3,IF(A170="KSV Grünstadt",4,IF(A170="TSG Hassloch",5,IF(A170="KSC 07 Schifferstadt",6,IF(A170="AV 03 Speyer",7,IF(A170="KSV Langen",8,IF(A170="AC Kindsbach",9,IF(A170="VFL Rodalben",10,IF(A170="TSG Kaiserslautern",11,IF(A170="AC Weisenau",12,IF(A170="KTH Ehrang",13,)))))))))))))</f>
        <v>0</v>
      </c>
      <c r="C170" s="101">
        <f>Jugendliga!I150</f>
        <v>0</v>
      </c>
      <c r="E170" s="102">
        <f t="shared" ref="E170:E191" si="68">IF(B170=2,C170,0)</f>
        <v>0</v>
      </c>
      <c r="F170" s="102">
        <f t="shared" ref="F170:F191" si="69">IF(B170=3,C170,0)</f>
        <v>0</v>
      </c>
      <c r="G170" s="102">
        <f t="shared" ref="G170:G191" si="70">IF(B170=4,C170,0)</f>
        <v>0</v>
      </c>
      <c r="H170" s="102">
        <f t="shared" ref="H170:H191" si="71">IF(B170=5,C170,0)</f>
        <v>0</v>
      </c>
      <c r="I170" s="102">
        <f t="shared" ref="I170:I191" si="72">IF(B170=6,C170,0)</f>
        <v>0</v>
      </c>
      <c r="J170" s="102">
        <f t="shared" ref="J170:J191" si="73">IF(B170=7,C170,0)</f>
        <v>0</v>
      </c>
      <c r="K170" s="102">
        <f t="shared" ref="K170:K191" si="74">IF(B170=9,C170,0)</f>
        <v>0</v>
      </c>
      <c r="L170" s="102">
        <f t="shared" ref="L170:L191" si="75">IF(B170=10,C170,0)</f>
        <v>0</v>
      </c>
      <c r="M170" s="102">
        <f t="shared" ref="M170:M191" si="76">IF(B170=11,C170,0)</f>
        <v>0</v>
      </c>
      <c r="N170" s="102">
        <f t="shared" ref="N170:N191" si="77">IF(B170=13,C170,0)</f>
        <v>0</v>
      </c>
      <c r="O170" s="102">
        <f t="shared" ref="O170:O191" si="78">IF(B170=12,C170,0)</f>
        <v>0</v>
      </c>
    </row>
    <row r="171" spans="1:15" x14ac:dyDescent="0.2">
      <c r="A171" s="56">
        <f>Jugendliga!B151</f>
        <v>0</v>
      </c>
      <c r="B171">
        <f t="shared" si="67"/>
        <v>0</v>
      </c>
      <c r="C171" s="101">
        <f>Jugendliga!I151</f>
        <v>0</v>
      </c>
      <c r="E171" s="102">
        <f t="shared" si="68"/>
        <v>0</v>
      </c>
      <c r="F171" s="102">
        <f t="shared" si="69"/>
        <v>0</v>
      </c>
      <c r="G171" s="102">
        <f t="shared" si="70"/>
        <v>0</v>
      </c>
      <c r="H171" s="102">
        <f t="shared" si="71"/>
        <v>0</v>
      </c>
      <c r="I171" s="102">
        <f t="shared" si="72"/>
        <v>0</v>
      </c>
      <c r="J171" s="102">
        <f t="shared" si="73"/>
        <v>0</v>
      </c>
      <c r="K171" s="102">
        <f t="shared" si="74"/>
        <v>0</v>
      </c>
      <c r="L171" s="102">
        <f t="shared" si="75"/>
        <v>0</v>
      </c>
      <c r="M171" s="102">
        <f t="shared" si="76"/>
        <v>0</v>
      </c>
      <c r="N171" s="102">
        <f t="shared" si="77"/>
        <v>0</v>
      </c>
      <c r="O171" s="102">
        <f t="shared" si="78"/>
        <v>0</v>
      </c>
    </row>
    <row r="172" spans="1:15" x14ac:dyDescent="0.2">
      <c r="A172" s="56">
        <f>Jugendliga!B152</f>
        <v>0</v>
      </c>
      <c r="B172">
        <f t="shared" si="67"/>
        <v>0</v>
      </c>
      <c r="C172" s="101">
        <f>Jugendliga!I152</f>
        <v>0</v>
      </c>
      <c r="E172" s="102">
        <f t="shared" si="68"/>
        <v>0</v>
      </c>
      <c r="F172" s="102">
        <f t="shared" si="69"/>
        <v>0</v>
      </c>
      <c r="G172" s="102">
        <f t="shared" si="70"/>
        <v>0</v>
      </c>
      <c r="H172" s="102">
        <f t="shared" si="71"/>
        <v>0</v>
      </c>
      <c r="I172" s="102">
        <f t="shared" si="72"/>
        <v>0</v>
      </c>
      <c r="J172" s="102">
        <f t="shared" si="73"/>
        <v>0</v>
      </c>
      <c r="K172" s="102">
        <f t="shared" si="74"/>
        <v>0</v>
      </c>
      <c r="L172" s="102">
        <f t="shared" si="75"/>
        <v>0</v>
      </c>
      <c r="M172" s="102">
        <f t="shared" si="76"/>
        <v>0</v>
      </c>
      <c r="N172" s="102">
        <f t="shared" si="77"/>
        <v>0</v>
      </c>
      <c r="O172" s="102">
        <f t="shared" si="78"/>
        <v>0</v>
      </c>
    </row>
    <row r="173" spans="1:15" x14ac:dyDescent="0.2">
      <c r="A173" s="56">
        <f>Jugendliga!B153</f>
        <v>0</v>
      </c>
      <c r="B173">
        <f t="shared" si="67"/>
        <v>0</v>
      </c>
      <c r="C173" s="101">
        <f>Jugendliga!I153</f>
        <v>0</v>
      </c>
      <c r="E173" s="102">
        <f t="shared" si="68"/>
        <v>0</v>
      </c>
      <c r="F173" s="102">
        <f t="shared" si="69"/>
        <v>0</v>
      </c>
      <c r="G173" s="102">
        <f t="shared" si="70"/>
        <v>0</v>
      </c>
      <c r="H173" s="102">
        <f t="shared" si="71"/>
        <v>0</v>
      </c>
      <c r="I173" s="102">
        <f t="shared" si="72"/>
        <v>0</v>
      </c>
      <c r="J173" s="102">
        <f t="shared" si="73"/>
        <v>0</v>
      </c>
      <c r="K173" s="102">
        <f t="shared" si="74"/>
        <v>0</v>
      </c>
      <c r="L173" s="102">
        <f t="shared" si="75"/>
        <v>0</v>
      </c>
      <c r="M173" s="102">
        <f t="shared" si="76"/>
        <v>0</v>
      </c>
      <c r="N173" s="102">
        <f t="shared" si="77"/>
        <v>0</v>
      </c>
      <c r="O173" s="102">
        <f t="shared" si="78"/>
        <v>0</v>
      </c>
    </row>
    <row r="174" spans="1:15" x14ac:dyDescent="0.2">
      <c r="A174" s="56">
        <f>Jugendliga!B154</f>
        <v>0</v>
      </c>
      <c r="B174">
        <f t="shared" si="67"/>
        <v>0</v>
      </c>
      <c r="C174" s="101">
        <f>Jugendliga!I154</f>
        <v>0</v>
      </c>
      <c r="E174" s="102">
        <f t="shared" si="68"/>
        <v>0</v>
      </c>
      <c r="F174" s="102">
        <f t="shared" si="69"/>
        <v>0</v>
      </c>
      <c r="G174" s="102">
        <f t="shared" si="70"/>
        <v>0</v>
      </c>
      <c r="H174" s="102">
        <f t="shared" si="71"/>
        <v>0</v>
      </c>
      <c r="I174" s="102">
        <f t="shared" si="72"/>
        <v>0</v>
      </c>
      <c r="J174" s="102">
        <f t="shared" si="73"/>
        <v>0</v>
      </c>
      <c r="K174" s="102">
        <f t="shared" si="74"/>
        <v>0</v>
      </c>
      <c r="L174" s="102">
        <f t="shared" si="75"/>
        <v>0</v>
      </c>
      <c r="M174" s="102">
        <f t="shared" si="76"/>
        <v>0</v>
      </c>
      <c r="N174" s="102">
        <f t="shared" si="77"/>
        <v>0</v>
      </c>
      <c r="O174" s="102">
        <f t="shared" si="78"/>
        <v>0</v>
      </c>
    </row>
    <row r="175" spans="1:15" x14ac:dyDescent="0.2">
      <c r="A175" s="56">
        <f>Jugendliga!B155</f>
        <v>0</v>
      </c>
      <c r="B175">
        <f t="shared" si="67"/>
        <v>0</v>
      </c>
      <c r="C175" s="101">
        <f>Jugendliga!I155</f>
        <v>0</v>
      </c>
      <c r="E175" s="102">
        <f t="shared" si="68"/>
        <v>0</v>
      </c>
      <c r="F175" s="102">
        <f t="shared" si="69"/>
        <v>0</v>
      </c>
      <c r="G175" s="102">
        <f t="shared" si="70"/>
        <v>0</v>
      </c>
      <c r="H175" s="102">
        <f t="shared" si="71"/>
        <v>0</v>
      </c>
      <c r="I175" s="102">
        <f t="shared" si="72"/>
        <v>0</v>
      </c>
      <c r="J175" s="102">
        <f t="shared" si="73"/>
        <v>0</v>
      </c>
      <c r="K175" s="102">
        <f t="shared" si="74"/>
        <v>0</v>
      </c>
      <c r="L175" s="102">
        <f t="shared" si="75"/>
        <v>0</v>
      </c>
      <c r="M175" s="102">
        <f t="shared" si="76"/>
        <v>0</v>
      </c>
      <c r="N175" s="102">
        <f t="shared" si="77"/>
        <v>0</v>
      </c>
      <c r="O175" s="102">
        <f t="shared" si="78"/>
        <v>0</v>
      </c>
    </row>
    <row r="176" spans="1:15" x14ac:dyDescent="0.2">
      <c r="A176" s="56">
        <f>Jugendliga!B156</f>
        <v>0</v>
      </c>
      <c r="B176">
        <f t="shared" si="67"/>
        <v>0</v>
      </c>
      <c r="C176" s="101">
        <f>Jugendliga!I156</f>
        <v>0</v>
      </c>
      <c r="E176" s="102">
        <f t="shared" si="68"/>
        <v>0</v>
      </c>
      <c r="F176" s="102">
        <f t="shared" si="69"/>
        <v>0</v>
      </c>
      <c r="G176" s="102">
        <f t="shared" si="70"/>
        <v>0</v>
      </c>
      <c r="H176" s="102">
        <f t="shared" si="71"/>
        <v>0</v>
      </c>
      <c r="I176" s="102">
        <f t="shared" si="72"/>
        <v>0</v>
      </c>
      <c r="J176" s="102">
        <f t="shared" si="73"/>
        <v>0</v>
      </c>
      <c r="K176" s="102">
        <f t="shared" si="74"/>
        <v>0</v>
      </c>
      <c r="L176" s="102">
        <f t="shared" si="75"/>
        <v>0</v>
      </c>
      <c r="M176" s="102">
        <f t="shared" si="76"/>
        <v>0</v>
      </c>
      <c r="N176" s="102">
        <f t="shared" si="77"/>
        <v>0</v>
      </c>
      <c r="O176" s="102">
        <f t="shared" si="78"/>
        <v>0</v>
      </c>
    </row>
    <row r="177" spans="1:15" x14ac:dyDescent="0.2">
      <c r="A177" s="56">
        <f>Jugendliga!B157</f>
        <v>0</v>
      </c>
      <c r="B177">
        <f t="shared" si="67"/>
        <v>0</v>
      </c>
      <c r="C177" s="101">
        <f>Jugendliga!I157</f>
        <v>0</v>
      </c>
      <c r="E177" s="102">
        <f t="shared" si="68"/>
        <v>0</v>
      </c>
      <c r="F177" s="102">
        <f t="shared" si="69"/>
        <v>0</v>
      </c>
      <c r="G177" s="102">
        <f t="shared" si="70"/>
        <v>0</v>
      </c>
      <c r="H177" s="102">
        <f t="shared" si="71"/>
        <v>0</v>
      </c>
      <c r="I177" s="102">
        <f t="shared" si="72"/>
        <v>0</v>
      </c>
      <c r="J177" s="102">
        <f t="shared" si="73"/>
        <v>0</v>
      </c>
      <c r="K177" s="102">
        <f t="shared" si="74"/>
        <v>0</v>
      </c>
      <c r="L177" s="102">
        <f t="shared" si="75"/>
        <v>0</v>
      </c>
      <c r="M177" s="102">
        <f t="shared" si="76"/>
        <v>0</v>
      </c>
      <c r="N177" s="102">
        <f t="shared" si="77"/>
        <v>0</v>
      </c>
      <c r="O177" s="102">
        <f t="shared" si="78"/>
        <v>0</v>
      </c>
    </row>
    <row r="178" spans="1:15" x14ac:dyDescent="0.2">
      <c r="A178" s="56">
        <f>Jugendliga!B158</f>
        <v>0</v>
      </c>
      <c r="B178">
        <f t="shared" si="67"/>
        <v>0</v>
      </c>
      <c r="C178" s="101">
        <f>Jugendliga!I158</f>
        <v>0</v>
      </c>
      <c r="E178" s="102">
        <f t="shared" si="68"/>
        <v>0</v>
      </c>
      <c r="F178" s="102">
        <f t="shared" si="69"/>
        <v>0</v>
      </c>
      <c r="G178" s="102">
        <f t="shared" si="70"/>
        <v>0</v>
      </c>
      <c r="H178" s="102">
        <f t="shared" si="71"/>
        <v>0</v>
      </c>
      <c r="I178" s="102">
        <f t="shared" si="72"/>
        <v>0</v>
      </c>
      <c r="J178" s="102">
        <f t="shared" si="73"/>
        <v>0</v>
      </c>
      <c r="K178" s="102">
        <f t="shared" si="74"/>
        <v>0</v>
      </c>
      <c r="L178" s="102">
        <f t="shared" si="75"/>
        <v>0</v>
      </c>
      <c r="M178" s="102">
        <f t="shared" si="76"/>
        <v>0</v>
      </c>
      <c r="N178" s="102">
        <f t="shared" si="77"/>
        <v>0</v>
      </c>
      <c r="O178" s="102">
        <f t="shared" si="78"/>
        <v>0</v>
      </c>
    </row>
    <row r="179" spans="1:15" x14ac:dyDescent="0.2">
      <c r="A179" s="56">
        <f>Jugendliga!B159</f>
        <v>0</v>
      </c>
      <c r="B179">
        <f t="shared" si="67"/>
        <v>0</v>
      </c>
      <c r="C179" s="101">
        <f>Jugendliga!I159</f>
        <v>0</v>
      </c>
      <c r="E179" s="102">
        <f t="shared" si="68"/>
        <v>0</v>
      </c>
      <c r="F179" s="102">
        <f t="shared" si="69"/>
        <v>0</v>
      </c>
      <c r="G179" s="102">
        <f t="shared" si="70"/>
        <v>0</v>
      </c>
      <c r="H179" s="102">
        <f t="shared" si="71"/>
        <v>0</v>
      </c>
      <c r="I179" s="102">
        <f t="shared" si="72"/>
        <v>0</v>
      </c>
      <c r="J179" s="102">
        <f t="shared" si="73"/>
        <v>0</v>
      </c>
      <c r="K179" s="102">
        <f t="shared" si="74"/>
        <v>0</v>
      </c>
      <c r="L179" s="102">
        <f t="shared" si="75"/>
        <v>0</v>
      </c>
      <c r="M179" s="102">
        <f t="shared" si="76"/>
        <v>0</v>
      </c>
      <c r="N179" s="102">
        <f t="shared" si="77"/>
        <v>0</v>
      </c>
      <c r="O179" s="102">
        <f t="shared" si="78"/>
        <v>0</v>
      </c>
    </row>
    <row r="180" spans="1:15" x14ac:dyDescent="0.2">
      <c r="A180" s="56">
        <f>Jugendliga!B160</f>
        <v>0</v>
      </c>
      <c r="B180">
        <f t="shared" si="67"/>
        <v>0</v>
      </c>
      <c r="C180" s="101">
        <f>Jugendliga!I160</f>
        <v>0</v>
      </c>
      <c r="E180" s="102">
        <f t="shared" si="68"/>
        <v>0</v>
      </c>
      <c r="F180" s="102">
        <f t="shared" si="69"/>
        <v>0</v>
      </c>
      <c r="G180" s="102">
        <f t="shared" si="70"/>
        <v>0</v>
      </c>
      <c r="H180" s="102">
        <f t="shared" si="71"/>
        <v>0</v>
      </c>
      <c r="I180" s="102">
        <f t="shared" si="72"/>
        <v>0</v>
      </c>
      <c r="J180" s="102">
        <f t="shared" si="73"/>
        <v>0</v>
      </c>
      <c r="K180" s="102">
        <f t="shared" si="74"/>
        <v>0</v>
      </c>
      <c r="L180" s="102">
        <f t="shared" si="75"/>
        <v>0</v>
      </c>
      <c r="M180" s="102">
        <f t="shared" si="76"/>
        <v>0</v>
      </c>
      <c r="N180" s="102">
        <f t="shared" si="77"/>
        <v>0</v>
      </c>
      <c r="O180" s="102">
        <f t="shared" si="78"/>
        <v>0</v>
      </c>
    </row>
    <row r="181" spans="1:15" x14ac:dyDescent="0.2">
      <c r="A181" s="56">
        <f>Jugendliga!B161</f>
        <v>0</v>
      </c>
      <c r="B181">
        <f t="shared" si="67"/>
        <v>0</v>
      </c>
      <c r="C181" s="101">
        <f>Jugendliga!I161</f>
        <v>0</v>
      </c>
      <c r="E181" s="102">
        <f t="shared" si="68"/>
        <v>0</v>
      </c>
      <c r="F181" s="102">
        <f t="shared" si="69"/>
        <v>0</v>
      </c>
      <c r="G181" s="102">
        <f t="shared" si="70"/>
        <v>0</v>
      </c>
      <c r="H181" s="102">
        <f t="shared" si="71"/>
        <v>0</v>
      </c>
      <c r="I181" s="102">
        <f t="shared" si="72"/>
        <v>0</v>
      </c>
      <c r="J181" s="102">
        <f t="shared" si="73"/>
        <v>0</v>
      </c>
      <c r="K181" s="102">
        <f t="shared" si="74"/>
        <v>0</v>
      </c>
      <c r="L181" s="102">
        <f t="shared" si="75"/>
        <v>0</v>
      </c>
      <c r="M181" s="102">
        <f t="shared" si="76"/>
        <v>0</v>
      </c>
      <c r="N181" s="102">
        <f t="shared" si="77"/>
        <v>0</v>
      </c>
      <c r="O181" s="102">
        <f t="shared" si="78"/>
        <v>0</v>
      </c>
    </row>
    <row r="182" spans="1:15" x14ac:dyDescent="0.2">
      <c r="A182" s="56">
        <f>Jugendliga!B162</f>
        <v>0</v>
      </c>
      <c r="B182">
        <f t="shared" si="67"/>
        <v>0</v>
      </c>
      <c r="C182" s="101">
        <f>Jugendliga!I162</f>
        <v>0</v>
      </c>
      <c r="E182" s="102">
        <f t="shared" si="68"/>
        <v>0</v>
      </c>
      <c r="F182" s="102">
        <f t="shared" si="69"/>
        <v>0</v>
      </c>
      <c r="G182" s="102">
        <f t="shared" si="70"/>
        <v>0</v>
      </c>
      <c r="H182" s="102">
        <f t="shared" si="71"/>
        <v>0</v>
      </c>
      <c r="I182" s="102">
        <f t="shared" si="72"/>
        <v>0</v>
      </c>
      <c r="J182" s="102">
        <f t="shared" si="73"/>
        <v>0</v>
      </c>
      <c r="K182" s="102">
        <f t="shared" si="74"/>
        <v>0</v>
      </c>
      <c r="L182" s="102">
        <f t="shared" si="75"/>
        <v>0</v>
      </c>
      <c r="M182" s="102">
        <f t="shared" si="76"/>
        <v>0</v>
      </c>
      <c r="N182" s="102">
        <f t="shared" si="77"/>
        <v>0</v>
      </c>
      <c r="O182" s="102">
        <f t="shared" si="78"/>
        <v>0</v>
      </c>
    </row>
    <row r="183" spans="1:15" x14ac:dyDescent="0.2">
      <c r="A183" s="56">
        <f>Jugendliga!B163</f>
        <v>0</v>
      </c>
      <c r="B183">
        <f t="shared" si="67"/>
        <v>0</v>
      </c>
      <c r="C183" s="101">
        <f>Jugendliga!I163</f>
        <v>0</v>
      </c>
      <c r="E183" s="102">
        <f t="shared" si="68"/>
        <v>0</v>
      </c>
      <c r="F183" s="102">
        <f t="shared" si="69"/>
        <v>0</v>
      </c>
      <c r="G183" s="102">
        <f t="shared" si="70"/>
        <v>0</v>
      </c>
      <c r="H183" s="102">
        <f t="shared" si="71"/>
        <v>0</v>
      </c>
      <c r="I183" s="102">
        <f t="shared" si="72"/>
        <v>0</v>
      </c>
      <c r="J183" s="102">
        <f t="shared" si="73"/>
        <v>0</v>
      </c>
      <c r="K183" s="102">
        <f t="shared" si="74"/>
        <v>0</v>
      </c>
      <c r="L183" s="102">
        <f t="shared" si="75"/>
        <v>0</v>
      </c>
      <c r="M183" s="102">
        <f t="shared" si="76"/>
        <v>0</v>
      </c>
      <c r="N183" s="102">
        <f t="shared" si="77"/>
        <v>0</v>
      </c>
      <c r="O183" s="102">
        <f t="shared" si="78"/>
        <v>0</v>
      </c>
    </row>
    <row r="184" spans="1:15" x14ac:dyDescent="0.2">
      <c r="A184" s="56">
        <f>Jugendliga!B164</f>
        <v>0</v>
      </c>
      <c r="B184">
        <f t="shared" si="67"/>
        <v>0</v>
      </c>
      <c r="C184" s="101">
        <f>Jugendliga!I164</f>
        <v>0</v>
      </c>
      <c r="E184" s="102">
        <f t="shared" si="68"/>
        <v>0</v>
      </c>
      <c r="F184" s="102">
        <f t="shared" si="69"/>
        <v>0</v>
      </c>
      <c r="G184" s="102">
        <f t="shared" si="70"/>
        <v>0</v>
      </c>
      <c r="H184" s="102">
        <f t="shared" si="71"/>
        <v>0</v>
      </c>
      <c r="I184" s="102">
        <f t="shared" si="72"/>
        <v>0</v>
      </c>
      <c r="J184" s="102">
        <f t="shared" si="73"/>
        <v>0</v>
      </c>
      <c r="K184" s="102">
        <f t="shared" si="74"/>
        <v>0</v>
      </c>
      <c r="L184" s="102">
        <f t="shared" si="75"/>
        <v>0</v>
      </c>
      <c r="M184" s="102">
        <f t="shared" si="76"/>
        <v>0</v>
      </c>
      <c r="N184" s="102">
        <f t="shared" si="77"/>
        <v>0</v>
      </c>
      <c r="O184" s="102">
        <f t="shared" si="78"/>
        <v>0</v>
      </c>
    </row>
    <row r="185" spans="1:15" x14ac:dyDescent="0.2">
      <c r="A185" s="56">
        <f>Jugendliga!B165</f>
        <v>0</v>
      </c>
      <c r="B185">
        <f t="shared" si="67"/>
        <v>0</v>
      </c>
      <c r="C185" s="101">
        <f>Jugendliga!I165</f>
        <v>0</v>
      </c>
      <c r="E185" s="102">
        <f t="shared" si="68"/>
        <v>0</v>
      </c>
      <c r="F185" s="102">
        <f t="shared" si="69"/>
        <v>0</v>
      </c>
      <c r="G185" s="102">
        <f t="shared" si="70"/>
        <v>0</v>
      </c>
      <c r="H185" s="102">
        <f t="shared" si="71"/>
        <v>0</v>
      </c>
      <c r="I185" s="102">
        <f t="shared" si="72"/>
        <v>0</v>
      </c>
      <c r="J185" s="102">
        <f t="shared" si="73"/>
        <v>0</v>
      </c>
      <c r="K185" s="102">
        <f t="shared" si="74"/>
        <v>0</v>
      </c>
      <c r="L185" s="102">
        <f t="shared" si="75"/>
        <v>0</v>
      </c>
      <c r="M185" s="102">
        <f t="shared" si="76"/>
        <v>0</v>
      </c>
      <c r="N185" s="102">
        <f t="shared" si="77"/>
        <v>0</v>
      </c>
      <c r="O185" s="102">
        <f t="shared" si="78"/>
        <v>0</v>
      </c>
    </row>
    <row r="186" spans="1:15" x14ac:dyDescent="0.2">
      <c r="A186" s="56">
        <f>Jugendliga!B166</f>
        <v>0</v>
      </c>
      <c r="B186">
        <f t="shared" si="67"/>
        <v>0</v>
      </c>
      <c r="C186" s="101">
        <f>Jugendliga!I166</f>
        <v>0</v>
      </c>
      <c r="E186" s="102">
        <f t="shared" si="68"/>
        <v>0</v>
      </c>
      <c r="F186" s="102">
        <f t="shared" si="69"/>
        <v>0</v>
      </c>
      <c r="G186" s="102">
        <f t="shared" si="70"/>
        <v>0</v>
      </c>
      <c r="H186" s="102">
        <f t="shared" si="71"/>
        <v>0</v>
      </c>
      <c r="I186" s="102">
        <f t="shared" si="72"/>
        <v>0</v>
      </c>
      <c r="J186" s="102">
        <f t="shared" si="73"/>
        <v>0</v>
      </c>
      <c r="K186" s="102">
        <f t="shared" si="74"/>
        <v>0</v>
      </c>
      <c r="L186" s="102">
        <f t="shared" si="75"/>
        <v>0</v>
      </c>
      <c r="M186" s="102">
        <f t="shared" si="76"/>
        <v>0</v>
      </c>
      <c r="N186" s="102">
        <f t="shared" si="77"/>
        <v>0</v>
      </c>
      <c r="O186" s="102">
        <f t="shared" si="78"/>
        <v>0</v>
      </c>
    </row>
    <row r="187" spans="1:15" x14ac:dyDescent="0.2">
      <c r="A187" s="56">
        <f>Jugendliga!B167</f>
        <v>0</v>
      </c>
      <c r="B187">
        <f t="shared" si="67"/>
        <v>0</v>
      </c>
      <c r="C187" s="101">
        <f>Jugendliga!I167</f>
        <v>0</v>
      </c>
      <c r="E187" s="102">
        <f t="shared" si="68"/>
        <v>0</v>
      </c>
      <c r="F187" s="102">
        <f t="shared" si="69"/>
        <v>0</v>
      </c>
      <c r="G187" s="102">
        <f t="shared" si="70"/>
        <v>0</v>
      </c>
      <c r="H187" s="102">
        <f t="shared" si="71"/>
        <v>0</v>
      </c>
      <c r="I187" s="102">
        <f t="shared" si="72"/>
        <v>0</v>
      </c>
      <c r="J187" s="102">
        <f t="shared" si="73"/>
        <v>0</v>
      </c>
      <c r="K187" s="102">
        <f t="shared" si="74"/>
        <v>0</v>
      </c>
      <c r="L187" s="102">
        <f t="shared" si="75"/>
        <v>0</v>
      </c>
      <c r="M187" s="102">
        <f t="shared" si="76"/>
        <v>0</v>
      </c>
      <c r="N187" s="102">
        <f t="shared" si="77"/>
        <v>0</v>
      </c>
      <c r="O187" s="102">
        <f t="shared" si="78"/>
        <v>0</v>
      </c>
    </row>
    <row r="188" spans="1:15" x14ac:dyDescent="0.2">
      <c r="A188" s="56">
        <f>Jugendliga!B168</f>
        <v>0</v>
      </c>
      <c r="B188">
        <f t="shared" si="67"/>
        <v>0</v>
      </c>
      <c r="C188" s="101">
        <f>Jugendliga!I168</f>
        <v>0</v>
      </c>
      <c r="E188" s="102">
        <f t="shared" si="68"/>
        <v>0</v>
      </c>
      <c r="F188" s="102">
        <f t="shared" si="69"/>
        <v>0</v>
      </c>
      <c r="G188" s="102">
        <f t="shared" si="70"/>
        <v>0</v>
      </c>
      <c r="H188" s="102">
        <f t="shared" si="71"/>
        <v>0</v>
      </c>
      <c r="I188" s="102">
        <f t="shared" si="72"/>
        <v>0</v>
      </c>
      <c r="J188" s="102">
        <f t="shared" si="73"/>
        <v>0</v>
      </c>
      <c r="K188" s="102">
        <f t="shared" si="74"/>
        <v>0</v>
      </c>
      <c r="L188" s="102">
        <f t="shared" si="75"/>
        <v>0</v>
      </c>
      <c r="M188" s="102">
        <f t="shared" si="76"/>
        <v>0</v>
      </c>
      <c r="N188" s="102">
        <f t="shared" si="77"/>
        <v>0</v>
      </c>
      <c r="O188" s="102">
        <f t="shared" si="78"/>
        <v>0</v>
      </c>
    </row>
    <row r="189" spans="1:15" x14ac:dyDescent="0.2">
      <c r="A189" s="56">
        <f>Jugendliga!B169</f>
        <v>0</v>
      </c>
      <c r="B189">
        <f t="shared" si="67"/>
        <v>0</v>
      </c>
      <c r="C189" s="101">
        <f>Jugendliga!I169</f>
        <v>0</v>
      </c>
      <c r="E189" s="102">
        <f t="shared" si="68"/>
        <v>0</v>
      </c>
      <c r="F189" s="102">
        <f t="shared" si="69"/>
        <v>0</v>
      </c>
      <c r="G189" s="102">
        <f t="shared" si="70"/>
        <v>0</v>
      </c>
      <c r="H189" s="102">
        <f t="shared" si="71"/>
        <v>0</v>
      </c>
      <c r="I189" s="102">
        <f t="shared" si="72"/>
        <v>0</v>
      </c>
      <c r="J189" s="102">
        <f t="shared" si="73"/>
        <v>0</v>
      </c>
      <c r="K189" s="102">
        <f t="shared" si="74"/>
        <v>0</v>
      </c>
      <c r="L189" s="102">
        <f t="shared" si="75"/>
        <v>0</v>
      </c>
      <c r="M189" s="102">
        <f t="shared" si="76"/>
        <v>0</v>
      </c>
      <c r="N189" s="102">
        <f t="shared" si="77"/>
        <v>0</v>
      </c>
      <c r="O189" s="102">
        <f t="shared" si="78"/>
        <v>0</v>
      </c>
    </row>
    <row r="190" spans="1:15" x14ac:dyDescent="0.2">
      <c r="A190" s="56">
        <f>Jugendliga!B170</f>
        <v>0</v>
      </c>
      <c r="B190">
        <f t="shared" si="67"/>
        <v>0</v>
      </c>
      <c r="C190" s="101">
        <f>Jugendliga!I170</f>
        <v>0</v>
      </c>
      <c r="E190" s="102">
        <f t="shared" si="68"/>
        <v>0</v>
      </c>
      <c r="F190" s="102">
        <f t="shared" si="69"/>
        <v>0</v>
      </c>
      <c r="G190" s="102">
        <f t="shared" si="70"/>
        <v>0</v>
      </c>
      <c r="H190" s="102">
        <f t="shared" si="71"/>
        <v>0</v>
      </c>
      <c r="I190" s="102">
        <f t="shared" si="72"/>
        <v>0</v>
      </c>
      <c r="J190" s="102">
        <f t="shared" si="73"/>
        <v>0</v>
      </c>
      <c r="K190" s="102">
        <f t="shared" si="74"/>
        <v>0</v>
      </c>
      <c r="L190" s="102">
        <f t="shared" si="75"/>
        <v>0</v>
      </c>
      <c r="M190" s="102">
        <f t="shared" si="76"/>
        <v>0</v>
      </c>
      <c r="N190" s="102">
        <f t="shared" si="77"/>
        <v>0</v>
      </c>
      <c r="O190" s="102">
        <f t="shared" si="78"/>
        <v>0</v>
      </c>
    </row>
    <row r="191" spans="1:15" x14ac:dyDescent="0.2">
      <c r="A191" s="56">
        <f>Jugendliga!B171</f>
        <v>0</v>
      </c>
      <c r="B191">
        <f t="shared" si="67"/>
        <v>0</v>
      </c>
      <c r="C191" s="101">
        <f>Jugendliga!I171</f>
        <v>0</v>
      </c>
      <c r="E191" s="102">
        <f t="shared" si="68"/>
        <v>0</v>
      </c>
      <c r="F191" s="102">
        <f t="shared" si="69"/>
        <v>0</v>
      </c>
      <c r="G191" s="102">
        <f t="shared" si="70"/>
        <v>0</v>
      </c>
      <c r="H191" s="102">
        <f t="shared" si="71"/>
        <v>0</v>
      </c>
      <c r="I191" s="102">
        <f t="shared" si="72"/>
        <v>0</v>
      </c>
      <c r="J191" s="102">
        <f t="shared" si="73"/>
        <v>0</v>
      </c>
      <c r="K191" s="102">
        <f t="shared" si="74"/>
        <v>0</v>
      </c>
      <c r="L191" s="102">
        <f t="shared" si="75"/>
        <v>0</v>
      </c>
      <c r="M191" s="102">
        <f t="shared" si="76"/>
        <v>0</v>
      </c>
      <c r="N191" s="102">
        <f t="shared" si="77"/>
        <v>0</v>
      </c>
      <c r="O191" s="102">
        <f t="shared" si="78"/>
        <v>0</v>
      </c>
    </row>
  </sheetData>
  <sheetProtection selectLockedCells="1" selectUnlockedCells="1"/>
  <conditionalFormatting sqref="A34:A191 E3:O191">
    <cfRule type="cellIs" dxfId="1" priority="1" stopIfTrue="1" operator="equal">
      <formula>0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>
      <selection activeCell="A88" sqref="A88"/>
    </sheetView>
  </sheetViews>
  <sheetFormatPr baseColWidth="10" defaultColWidth="10.7109375" defaultRowHeight="12.75" outlineLevelRow="1" x14ac:dyDescent="0.2"/>
  <cols>
    <col min="1" max="1" width="27.7109375" style="1" customWidth="1"/>
    <col min="2" max="2" width="13.5703125" style="1" customWidth="1"/>
    <col min="3" max="4" width="7.85546875" style="1" customWidth="1"/>
    <col min="5" max="5" width="5.28515625" style="1" customWidth="1"/>
    <col min="6" max="16384" width="10.7109375" style="1"/>
  </cols>
  <sheetData>
    <row r="1" spans="1:7" ht="18" x14ac:dyDescent="0.25">
      <c r="A1" s="103" t="str">
        <f>Jugendliga!A1</f>
        <v>Jugendliga Rheinland-Pfalz/Hessen</v>
      </c>
      <c r="B1" s="104"/>
      <c r="C1" s="105"/>
      <c r="D1" s="324">
        <f>Jugendliga!L1</f>
        <v>43891</v>
      </c>
      <c r="E1" s="324"/>
      <c r="F1" s="324"/>
      <c r="G1" s="104"/>
    </row>
    <row r="2" spans="1:7" ht="18" x14ac:dyDescent="0.25">
      <c r="A2" s="106" t="str">
        <f>Jugendliga!A3</f>
        <v>E-Jugend</v>
      </c>
      <c r="C2" s="107"/>
      <c r="D2" s="324" t="str">
        <f>Jugendliga!AA1</f>
        <v>Schulturnhalle Ehrang Ort</v>
      </c>
      <c r="E2" s="324"/>
      <c r="F2" s="324"/>
    </row>
    <row r="3" spans="1:7" x14ac:dyDescent="0.2">
      <c r="A3" s="108">
        <f>[1]Jugendliga!A4</f>
        <v>0</v>
      </c>
      <c r="C3" s="107"/>
      <c r="D3" s="107"/>
      <c r="E3" s="107"/>
    </row>
    <row r="4" spans="1:7" x14ac:dyDescent="0.2">
      <c r="A4" s="108" t="str">
        <f>Jugendliga!A5</f>
        <v>Name</v>
      </c>
      <c r="B4" s="1" t="str">
        <f>Jugendliga!B5</f>
        <v>Verein</v>
      </c>
      <c r="C4" s="109" t="s">
        <v>56</v>
      </c>
      <c r="D4" s="107" t="str">
        <f>Jugendliga!C4</f>
        <v>Alterskl.</v>
      </c>
      <c r="E4" s="107" t="str">
        <f>Jugendliga!J4</f>
        <v>Platz</v>
      </c>
    </row>
    <row r="5" spans="1:7" x14ac:dyDescent="0.2">
      <c r="A5" s="108" t="str">
        <f>Jugendliga!A6</f>
        <v>Niklas Fink</v>
      </c>
      <c r="B5" s="1" t="str">
        <f>Jugendliga!B6</f>
        <v>KSC 07 Schifferstadt</v>
      </c>
      <c r="C5" s="107" t="str">
        <f>Jugendliga!E6</f>
        <v>m</v>
      </c>
      <c r="D5" s="107">
        <f>Jugendliga!C6</f>
        <v>2012</v>
      </c>
      <c r="E5" s="107">
        <f>Jugendliga!J6</f>
        <v>1</v>
      </c>
    </row>
    <row r="6" spans="1:7" x14ac:dyDescent="0.2">
      <c r="A6" s="108" t="str">
        <f>Jugendliga!A7</f>
        <v>Theo Schmitt</v>
      </c>
      <c r="B6" s="1" t="str">
        <f>Jugendliga!B7</f>
        <v>KSV Grünstadt</v>
      </c>
      <c r="C6" s="107" t="str">
        <f>Jugendliga!E7</f>
        <v>m</v>
      </c>
      <c r="D6" s="107">
        <f>Jugendliga!C7</f>
        <v>2012</v>
      </c>
      <c r="E6" s="107">
        <f>Jugendliga!J7</f>
        <v>2</v>
      </c>
    </row>
    <row r="7" spans="1:7" x14ac:dyDescent="0.2">
      <c r="A7" s="108">
        <f>Jugendliga!A8</f>
        <v>0</v>
      </c>
      <c r="B7" s="1">
        <f>Jugendliga!B8</f>
        <v>0</v>
      </c>
      <c r="C7" s="107">
        <f>Jugendliga!E8</f>
        <v>0</v>
      </c>
      <c r="D7" s="107">
        <f>Jugendliga!C8</f>
        <v>0</v>
      </c>
      <c r="E7" s="107">
        <f>Jugendliga!J8</f>
        <v>0</v>
      </c>
    </row>
    <row r="8" spans="1:7" x14ac:dyDescent="0.2">
      <c r="A8" s="108" t="str">
        <f>Jugendliga!A9</f>
        <v>Larkin Klein</v>
      </c>
      <c r="B8" s="1" t="str">
        <f>Jugendliga!B9</f>
        <v>AC Mutterstadt</v>
      </c>
      <c r="C8" s="107" t="str">
        <f>Jugendliga!E9</f>
        <v>w</v>
      </c>
      <c r="D8" s="107">
        <f>Jugendliga!C9</f>
        <v>2011</v>
      </c>
      <c r="E8" s="107">
        <f>Jugendliga!J9</f>
        <v>1</v>
      </c>
    </row>
    <row r="9" spans="1:7" x14ac:dyDescent="0.2">
      <c r="A9" s="108" t="str">
        <f>Jugendliga!A10</f>
        <v>Gerlis Asbach</v>
      </c>
      <c r="B9" s="1" t="str">
        <f>Jugendliga!B10</f>
        <v>KSV Grünstadt</v>
      </c>
      <c r="C9" s="107" t="str">
        <f>Jugendliga!E10</f>
        <v>w</v>
      </c>
      <c r="D9" s="107">
        <f>Jugendliga!C10</f>
        <v>2011</v>
      </c>
      <c r="E9" s="107">
        <f>Jugendliga!J10</f>
        <v>3</v>
      </c>
    </row>
    <row r="10" spans="1:7" x14ac:dyDescent="0.2">
      <c r="A10" s="108" t="str">
        <f>Jugendliga!A11</f>
        <v>Lotte Keßler</v>
      </c>
      <c r="B10" s="1" t="str">
        <f>Jugendliga!B11</f>
        <v>KSV Grünstadt</v>
      </c>
      <c r="C10" s="107" t="str">
        <f>Jugendliga!E11</f>
        <v>w</v>
      </c>
      <c r="D10" s="107">
        <f>Jugendliga!C11</f>
        <v>2011</v>
      </c>
      <c r="E10" s="107">
        <f>Jugendliga!J11</f>
        <v>2</v>
      </c>
    </row>
    <row r="11" spans="1:7" x14ac:dyDescent="0.2">
      <c r="A11" s="108">
        <f>Jugendliga!A12</f>
        <v>0</v>
      </c>
      <c r="B11" s="1">
        <f>Jugendliga!B12</f>
        <v>0</v>
      </c>
      <c r="C11" s="107">
        <f>Jugendliga!E12</f>
        <v>0</v>
      </c>
      <c r="D11" s="107">
        <f>Jugendliga!C12</f>
        <v>0</v>
      </c>
      <c r="E11" s="107">
        <f>Jugendliga!J12</f>
        <v>0</v>
      </c>
    </row>
    <row r="12" spans="1:7" x14ac:dyDescent="0.2">
      <c r="A12" s="108" t="str">
        <f>Jugendliga!A13</f>
        <v>Erik Kretz</v>
      </c>
      <c r="B12" s="1" t="str">
        <f>Jugendliga!B13</f>
        <v>KTH Ehrang</v>
      </c>
      <c r="C12" s="107" t="str">
        <f>Jugendliga!E13</f>
        <v>m</v>
      </c>
      <c r="D12" s="107">
        <f>Jugendliga!C13</f>
        <v>2011</v>
      </c>
      <c r="E12" s="107">
        <f>Jugendliga!J13</f>
        <v>1</v>
      </c>
    </row>
    <row r="13" spans="1:7" x14ac:dyDescent="0.2">
      <c r="A13" s="108">
        <f>Jugendliga!A14</f>
        <v>0</v>
      </c>
      <c r="B13" s="1">
        <f>Jugendliga!B14</f>
        <v>0</v>
      </c>
      <c r="C13" s="107">
        <f>Jugendliga!E14</f>
        <v>0</v>
      </c>
      <c r="D13" s="107">
        <f>Jugendliga!C14</f>
        <v>0</v>
      </c>
      <c r="E13" s="107">
        <f>Jugendliga!J14</f>
        <v>0</v>
      </c>
    </row>
    <row r="14" spans="1:7" x14ac:dyDescent="0.2">
      <c r="A14" s="108" t="str">
        <f>Jugendliga!A15</f>
        <v>Leonie Langohr</v>
      </c>
      <c r="B14" s="1" t="str">
        <f>Jugendliga!B15</f>
        <v>TSG Haßloch</v>
      </c>
      <c r="C14" s="107" t="str">
        <f>Jugendliga!E15</f>
        <v>w</v>
      </c>
      <c r="D14" s="107">
        <f>Jugendliga!C15</f>
        <v>2010</v>
      </c>
      <c r="E14" s="107">
        <f>Jugendliga!J15</f>
        <v>2</v>
      </c>
    </row>
    <row r="15" spans="1:7" x14ac:dyDescent="0.2">
      <c r="A15" s="108" t="str">
        <f>Jugendliga!A16</f>
        <v>Helena Voigt</v>
      </c>
      <c r="B15" s="1" t="str">
        <f>Jugendliga!B16</f>
        <v>AC Weisenau</v>
      </c>
      <c r="C15" s="107" t="str">
        <f>Jugendliga!E16</f>
        <v>w</v>
      </c>
      <c r="D15" s="107">
        <f>Jugendliga!C16</f>
        <v>2010</v>
      </c>
      <c r="E15" s="107">
        <f>Jugendliga!J16</f>
        <v>1</v>
      </c>
    </row>
    <row r="16" spans="1:7" x14ac:dyDescent="0.2">
      <c r="A16" s="108" t="str">
        <f>Jugendliga!A17</f>
        <v>Cady Conrad</v>
      </c>
      <c r="B16" s="1" t="str">
        <f>Jugendliga!B17</f>
        <v>KTH Ehrang</v>
      </c>
      <c r="C16" s="107" t="str">
        <f>Jugendliga!E17</f>
        <v>w</v>
      </c>
      <c r="D16" s="107">
        <f>Jugendliga!C17</f>
        <v>2010</v>
      </c>
      <c r="E16" s="107">
        <f>Jugendliga!J17</f>
        <v>4</v>
      </c>
    </row>
    <row r="17" spans="1:5" x14ac:dyDescent="0.2">
      <c r="A17" s="108" t="str">
        <f>Jugendliga!A18</f>
        <v>Corinna Buschmann</v>
      </c>
      <c r="B17" s="1" t="str">
        <f>Jugendliga!B18</f>
        <v>KTH Ehrang</v>
      </c>
      <c r="C17" s="107" t="str">
        <f>Jugendliga!E18</f>
        <v>w</v>
      </c>
      <c r="D17" s="107">
        <f>Jugendliga!C18</f>
        <v>2010</v>
      </c>
      <c r="E17" s="107">
        <f>Jugendliga!J18</f>
        <v>3</v>
      </c>
    </row>
    <row r="18" spans="1:5" x14ac:dyDescent="0.2">
      <c r="A18" s="108" t="str">
        <f>Jugendliga!A19</f>
        <v>Anni Henz</v>
      </c>
      <c r="B18" s="1" t="str">
        <f>Jugendliga!B19</f>
        <v>KTH Ehrang</v>
      </c>
      <c r="C18" s="107" t="str">
        <f>Jugendliga!E19</f>
        <v>w</v>
      </c>
      <c r="D18" s="107">
        <f>Jugendliga!C19</f>
        <v>2010</v>
      </c>
      <c r="E18" s="107">
        <f>Jugendliga!J19</f>
        <v>5</v>
      </c>
    </row>
    <row r="19" spans="1:5" x14ac:dyDescent="0.2">
      <c r="A19" s="108">
        <f>Jugendliga!A20</f>
        <v>0</v>
      </c>
      <c r="B19" s="1">
        <f>Jugendliga!B20</f>
        <v>0</v>
      </c>
      <c r="C19" s="107">
        <f>Jugendliga!E20</f>
        <v>0</v>
      </c>
      <c r="D19" s="107">
        <f>Jugendliga!C20</f>
        <v>0</v>
      </c>
      <c r="E19" s="107">
        <f>Jugendliga!J20</f>
        <v>0</v>
      </c>
    </row>
    <row r="20" spans="1:5" x14ac:dyDescent="0.2">
      <c r="A20" s="108" t="str">
        <f>Jugendliga!A21</f>
        <v>Moritz Fink</v>
      </c>
      <c r="B20" s="1" t="str">
        <f>Jugendliga!B21</f>
        <v>KSC 07 Schifferstadt</v>
      </c>
      <c r="C20" s="107" t="str">
        <f>Jugendliga!E21</f>
        <v>m</v>
      </c>
      <c r="D20" s="107">
        <f>Jugendliga!C21</f>
        <v>2010</v>
      </c>
      <c r="E20" s="107">
        <f>Jugendliga!J21</f>
        <v>4</v>
      </c>
    </row>
    <row r="21" spans="1:5" x14ac:dyDescent="0.2">
      <c r="A21" s="108" t="str">
        <f>Jugendliga!A22</f>
        <v>Simon Rach</v>
      </c>
      <c r="B21" s="1" t="str">
        <f>Jugendliga!B22</f>
        <v>AC Mutterstadt</v>
      </c>
      <c r="C21" s="107" t="str">
        <f>Jugendliga!E22</f>
        <v>m</v>
      </c>
      <c r="D21" s="107">
        <f>Jugendliga!C22</f>
        <v>2010</v>
      </c>
      <c r="E21" s="107">
        <f>Jugendliga!J22</f>
        <v>2</v>
      </c>
    </row>
    <row r="22" spans="1:5" x14ac:dyDescent="0.2">
      <c r="A22" s="108">
        <f>Jugendliga!A37</f>
        <v>0</v>
      </c>
      <c r="B22" s="1">
        <f>Jugendliga!B37</f>
        <v>0</v>
      </c>
      <c r="C22" s="107">
        <f>Jugendliga!E37</f>
        <v>0</v>
      </c>
      <c r="D22" s="107">
        <f>Jugendliga!C37</f>
        <v>0</v>
      </c>
      <c r="E22" s="107">
        <f>Jugendliga!J37</f>
        <v>0</v>
      </c>
    </row>
    <row r="23" spans="1:5" x14ac:dyDescent="0.2">
      <c r="A23" s="108">
        <f>Jugendliga!A38</f>
        <v>0</v>
      </c>
      <c r="B23" s="1">
        <f>Jugendliga!B38</f>
        <v>0</v>
      </c>
      <c r="C23" s="107">
        <f>Jugendliga!E38</f>
        <v>0</v>
      </c>
      <c r="D23" s="107">
        <f>Jugendliga!C38</f>
        <v>0</v>
      </c>
      <c r="E23" s="107">
        <f>Jugendliga!J38</f>
        <v>0</v>
      </c>
    </row>
    <row r="24" spans="1:5" x14ac:dyDescent="0.2">
      <c r="A24" s="108">
        <f>Jugendliga!A39</f>
        <v>0</v>
      </c>
      <c r="B24" s="1">
        <f>Jugendliga!B39</f>
        <v>0</v>
      </c>
      <c r="C24" s="107">
        <f>Jugendliga!E39</f>
        <v>0</v>
      </c>
      <c r="D24" s="107">
        <f>Jugendliga!C39</f>
        <v>0</v>
      </c>
      <c r="E24" s="107">
        <f>Jugendliga!J39</f>
        <v>0</v>
      </c>
    </row>
    <row r="25" spans="1:5" x14ac:dyDescent="0.2">
      <c r="A25" s="108">
        <f>Jugendliga!A40</f>
        <v>0</v>
      </c>
      <c r="B25" s="1">
        <f>Jugendliga!B40</f>
        <v>0</v>
      </c>
      <c r="C25" s="107">
        <f>Jugendliga!E40</f>
        <v>0</v>
      </c>
      <c r="D25" s="107">
        <f>Jugendliga!C40</f>
        <v>0</v>
      </c>
      <c r="E25" s="107">
        <f>Jugendliga!J40</f>
        <v>0</v>
      </c>
    </row>
    <row r="26" spans="1:5" x14ac:dyDescent="0.2">
      <c r="A26" s="108">
        <f>Jugendliga!A41</f>
        <v>0</v>
      </c>
      <c r="B26" s="1">
        <f>Jugendliga!B41</f>
        <v>0</v>
      </c>
      <c r="C26" s="107">
        <f>Jugendliga!E41</f>
        <v>0</v>
      </c>
      <c r="D26" s="107">
        <f>Jugendliga!C41</f>
        <v>0</v>
      </c>
      <c r="E26" s="107">
        <f>Jugendliga!J41</f>
        <v>0</v>
      </c>
    </row>
    <row r="27" spans="1:5" x14ac:dyDescent="0.2">
      <c r="A27" s="108">
        <f>Jugendliga!A42</f>
        <v>0</v>
      </c>
      <c r="B27" s="1">
        <f>Jugendliga!B42</f>
        <v>0</v>
      </c>
      <c r="C27" s="107">
        <f>Jugendliga!E42</f>
        <v>0</v>
      </c>
      <c r="D27" s="107">
        <f>Jugendliga!C42</f>
        <v>0</v>
      </c>
      <c r="E27" s="107">
        <f>Jugendliga!J42</f>
        <v>0</v>
      </c>
    </row>
    <row r="28" spans="1:5" x14ac:dyDescent="0.2">
      <c r="A28" s="108">
        <f>Jugendliga!A43</f>
        <v>0</v>
      </c>
      <c r="B28" s="1">
        <f>Jugendliga!B43</f>
        <v>0</v>
      </c>
      <c r="C28" s="107">
        <f>Jugendliga!E43</f>
        <v>0</v>
      </c>
      <c r="D28" s="107">
        <f>Jugendliga!C43</f>
        <v>0</v>
      </c>
      <c r="E28" s="107">
        <f>Jugendliga!J43</f>
        <v>0</v>
      </c>
    </row>
    <row r="29" spans="1:5" ht="18" x14ac:dyDescent="0.25">
      <c r="A29" s="106" t="str">
        <f>Jugendliga!A45</f>
        <v>D-Jugend</v>
      </c>
      <c r="C29" s="107"/>
      <c r="D29" s="107"/>
      <c r="E29" s="107"/>
    </row>
    <row r="30" spans="1:5" x14ac:dyDescent="0.2">
      <c r="A30" s="108"/>
      <c r="C30" s="107"/>
      <c r="D30" s="107"/>
      <c r="E30" s="107"/>
    </row>
    <row r="31" spans="1:5" x14ac:dyDescent="0.2">
      <c r="A31" s="108" t="str">
        <f>Jugendliga!A47</f>
        <v>Name</v>
      </c>
      <c r="B31" s="1" t="str">
        <f>Jugendliga!B47</f>
        <v>Verein</v>
      </c>
      <c r="C31" s="109" t="s">
        <v>56</v>
      </c>
      <c r="D31" s="107" t="str">
        <f>Jugendliga!D46</f>
        <v>Klasse</v>
      </c>
      <c r="E31" s="107" t="str">
        <f>Jugendliga!J46</f>
        <v>Platz</v>
      </c>
    </row>
    <row r="32" spans="1:5" x14ac:dyDescent="0.2">
      <c r="A32" s="110" t="str">
        <f>Jugendliga!A48</f>
        <v>Mila Jester</v>
      </c>
      <c r="B32" s="1" t="str">
        <f>Jugendliga!B48</f>
        <v>KSC 07 Schifferstadt</v>
      </c>
      <c r="C32" s="107" t="str">
        <f>Jugendliga!E48</f>
        <v>w</v>
      </c>
      <c r="D32" s="107">
        <f>Jugendliga!D48</f>
        <v>-140</v>
      </c>
      <c r="E32" s="107">
        <f>Jugendliga!J48</f>
        <v>1</v>
      </c>
    </row>
    <row r="33" spans="1:5" x14ac:dyDescent="0.2">
      <c r="A33" s="110" t="str">
        <f>Jugendliga!A49</f>
        <v>Lea Blakaj</v>
      </c>
      <c r="B33" s="1" t="str">
        <f>Jugendliga!B49</f>
        <v>KSC 07 Schifferstadt</v>
      </c>
      <c r="C33" s="107" t="str">
        <f>Jugendliga!E49</f>
        <v>w</v>
      </c>
      <c r="D33" s="107">
        <f>Jugendliga!D49</f>
        <v>-140</v>
      </c>
      <c r="E33" s="107">
        <f>Jugendliga!J49</f>
        <v>2</v>
      </c>
    </row>
    <row r="34" spans="1:5" x14ac:dyDescent="0.2">
      <c r="A34" s="110">
        <f>Jugendliga!A50</f>
        <v>0</v>
      </c>
      <c r="B34" s="1">
        <f>Jugendliga!B50</f>
        <v>0</v>
      </c>
      <c r="C34" s="107">
        <f>Jugendliga!E50</f>
        <v>0</v>
      </c>
      <c r="D34" s="107" t="str">
        <f>Jugendliga!D50</f>
        <v/>
      </c>
      <c r="E34" s="107">
        <f>Jugendliga!J50</f>
        <v>0</v>
      </c>
    </row>
    <row r="35" spans="1:5" x14ac:dyDescent="0.2">
      <c r="A35" s="110" t="str">
        <f>Jugendliga!A51</f>
        <v>Jaden Mc Neil</v>
      </c>
      <c r="B35" s="1" t="str">
        <f>Jugendliga!B51</f>
        <v>KTH Ehrang</v>
      </c>
      <c r="C35" s="107" t="str">
        <f>Jugendliga!E51</f>
        <v>w</v>
      </c>
      <c r="D35" s="107">
        <f>Jugendliga!D51</f>
        <v>-148</v>
      </c>
      <c r="E35" s="107">
        <f>Jugendliga!J51</f>
        <v>1</v>
      </c>
    </row>
    <row r="36" spans="1:5" x14ac:dyDescent="0.2">
      <c r="A36" s="110">
        <f>Jugendliga!A52</f>
        <v>0</v>
      </c>
      <c r="B36" s="1">
        <f>Jugendliga!B52</f>
        <v>0</v>
      </c>
      <c r="C36" s="107">
        <f>Jugendliga!E52</f>
        <v>0</v>
      </c>
      <c r="D36" s="107" t="str">
        <f>Jugendliga!D52</f>
        <v/>
      </c>
      <c r="E36" s="107">
        <f>Jugendliga!J52</f>
        <v>0</v>
      </c>
    </row>
    <row r="37" spans="1:5" x14ac:dyDescent="0.2">
      <c r="A37" s="110" t="str">
        <f>Jugendliga!A53</f>
        <v>Pascal Troubal</v>
      </c>
      <c r="B37" s="1" t="str">
        <f>Jugendliga!B53</f>
        <v>KSC 07 Schifferstadt</v>
      </c>
      <c r="C37" s="107" t="str">
        <f>Jugendliga!E53</f>
        <v>m</v>
      </c>
      <c r="D37" s="107">
        <f>Jugendliga!D53</f>
        <v>-148</v>
      </c>
      <c r="E37" s="107">
        <f>Jugendliga!J53</f>
        <v>2</v>
      </c>
    </row>
    <row r="38" spans="1:5" x14ac:dyDescent="0.2">
      <c r="A38" s="110" t="str">
        <f>Jugendliga!A54</f>
        <v>Luis Trossen</v>
      </c>
      <c r="B38" s="1" t="str">
        <f>Jugendliga!B54</f>
        <v>KTH Ehrang</v>
      </c>
      <c r="C38" s="107" t="str">
        <f>Jugendliga!E54</f>
        <v>m</v>
      </c>
      <c r="D38" s="107">
        <f>Jugendliga!D54</f>
        <v>-148</v>
      </c>
      <c r="E38" s="107">
        <f>Jugendliga!J54</f>
        <v>4</v>
      </c>
    </row>
    <row r="39" spans="1:5" x14ac:dyDescent="0.2">
      <c r="A39" s="110" t="str">
        <f>Jugendliga!A55</f>
        <v>Ben Ploch</v>
      </c>
      <c r="B39" s="1" t="str">
        <f>Jugendliga!B55</f>
        <v>KTH Ehrang</v>
      </c>
      <c r="C39" s="107" t="str">
        <f>Jugendliga!E55</f>
        <v>m</v>
      </c>
      <c r="D39" s="107">
        <f>Jugendliga!D55</f>
        <v>-148</v>
      </c>
      <c r="E39" s="107">
        <f>Jugendliga!J55</f>
        <v>3</v>
      </c>
    </row>
    <row r="40" spans="1:5" x14ac:dyDescent="0.2">
      <c r="A40" s="110" t="str">
        <f>Jugendliga!A56</f>
        <v>Torben Hauf</v>
      </c>
      <c r="B40" s="1" t="str">
        <f>Jugendliga!B56</f>
        <v>KSV Grünstadt</v>
      </c>
      <c r="C40" s="107" t="str">
        <f>Jugendliga!E56</f>
        <v>m</v>
      </c>
      <c r="D40" s="107">
        <f>Jugendliga!D56</f>
        <v>-148</v>
      </c>
      <c r="E40" s="107">
        <f>Jugendliga!J56</f>
        <v>1</v>
      </c>
    </row>
    <row r="41" spans="1:5" x14ac:dyDescent="0.2">
      <c r="A41" s="110">
        <f>Jugendliga!A57</f>
        <v>0</v>
      </c>
      <c r="B41" s="1">
        <f>Jugendliga!B57</f>
        <v>0</v>
      </c>
      <c r="C41" s="107">
        <f>Jugendliga!E57</f>
        <v>0</v>
      </c>
      <c r="D41" s="107" t="str">
        <f>Jugendliga!D57</f>
        <v/>
      </c>
      <c r="E41" s="107">
        <f>Jugendliga!J57</f>
        <v>0</v>
      </c>
    </row>
    <row r="42" spans="1:5" x14ac:dyDescent="0.2">
      <c r="A42" s="110">
        <f>Jugendliga!A74</f>
        <v>0</v>
      </c>
      <c r="B42" s="1">
        <f>Jugendliga!B74</f>
        <v>0</v>
      </c>
      <c r="C42" s="107">
        <f>Jugendliga!E74</f>
        <v>0</v>
      </c>
      <c r="D42" s="107" t="str">
        <f>Jugendliga!D74</f>
        <v/>
      </c>
      <c r="E42" s="107">
        <f>Jugendliga!J74</f>
        <v>0</v>
      </c>
    </row>
    <row r="43" spans="1:5" x14ac:dyDescent="0.2">
      <c r="A43" s="110">
        <f>Jugendliga!A75</f>
        <v>0</v>
      </c>
      <c r="B43" s="1">
        <f>Jugendliga!B75</f>
        <v>0</v>
      </c>
      <c r="C43" s="107">
        <f>Jugendliga!E75</f>
        <v>0</v>
      </c>
      <c r="D43" s="107" t="str">
        <f>Jugendliga!D75</f>
        <v/>
      </c>
      <c r="E43" s="107">
        <f>Jugendliga!J75</f>
        <v>0</v>
      </c>
    </row>
    <row r="44" spans="1:5" x14ac:dyDescent="0.2">
      <c r="A44" s="110">
        <f>Jugendliga!A76</f>
        <v>0</v>
      </c>
      <c r="B44" s="1">
        <f>Jugendliga!B76</f>
        <v>0</v>
      </c>
      <c r="C44" s="107">
        <f>Jugendliga!E76</f>
        <v>0</v>
      </c>
      <c r="D44" s="107" t="str">
        <f>Jugendliga!D76</f>
        <v/>
      </c>
      <c r="E44" s="107">
        <f>Jugendliga!J76</f>
        <v>0</v>
      </c>
    </row>
    <row r="45" spans="1:5" x14ac:dyDescent="0.2">
      <c r="A45" s="110">
        <f>Jugendliga!A77</f>
        <v>0</v>
      </c>
      <c r="B45" s="1">
        <f>Jugendliga!B77</f>
        <v>0</v>
      </c>
      <c r="C45" s="107">
        <f>Jugendliga!E77</f>
        <v>0</v>
      </c>
      <c r="D45" s="107" t="str">
        <f>Jugendliga!D77</f>
        <v/>
      </c>
      <c r="E45" s="107">
        <f>Jugendliga!J77</f>
        <v>0</v>
      </c>
    </row>
    <row r="46" spans="1:5" x14ac:dyDescent="0.2">
      <c r="A46" s="110">
        <f>Jugendliga!A78</f>
        <v>0</v>
      </c>
      <c r="B46" s="1">
        <f>Jugendliga!B78</f>
        <v>0</v>
      </c>
      <c r="C46" s="107">
        <f>Jugendliga!E78</f>
        <v>0</v>
      </c>
      <c r="D46" s="107" t="str">
        <f>Jugendliga!D78</f>
        <v/>
      </c>
      <c r="E46" s="107">
        <f>Jugendliga!J78</f>
        <v>0</v>
      </c>
    </row>
    <row r="47" spans="1:5" x14ac:dyDescent="0.2">
      <c r="A47" s="110">
        <f>Jugendliga!A79</f>
        <v>0</v>
      </c>
      <c r="B47" s="1">
        <f>Jugendliga!B79</f>
        <v>0</v>
      </c>
      <c r="C47" s="107">
        <f>Jugendliga!E79</f>
        <v>0</v>
      </c>
      <c r="D47" s="107" t="str">
        <f>Jugendliga!D79</f>
        <v/>
      </c>
      <c r="E47" s="107">
        <f>Jugendliga!J79</f>
        <v>0</v>
      </c>
    </row>
    <row r="48" spans="1:5" x14ac:dyDescent="0.2">
      <c r="A48" s="110">
        <f>Jugendliga!A80</f>
        <v>0</v>
      </c>
      <c r="B48" s="1">
        <f>Jugendliga!B80</f>
        <v>0</v>
      </c>
      <c r="C48" s="107">
        <f>Jugendliga!E80</f>
        <v>0</v>
      </c>
      <c r="D48" s="107" t="str">
        <f>Jugendliga!D80</f>
        <v/>
      </c>
      <c r="E48" s="107">
        <f>Jugendliga!J80</f>
        <v>0</v>
      </c>
    </row>
    <row r="49" spans="1:5" x14ac:dyDescent="0.2">
      <c r="A49" s="110">
        <f>Jugendliga!A81</f>
        <v>0</v>
      </c>
      <c r="B49" s="1">
        <f>Jugendliga!B81</f>
        <v>0</v>
      </c>
      <c r="C49" s="107">
        <f>Jugendliga!E81</f>
        <v>0</v>
      </c>
      <c r="D49" s="107" t="str">
        <f>Jugendliga!D81</f>
        <v/>
      </c>
      <c r="E49" s="107">
        <f>Jugendliga!J81</f>
        <v>0</v>
      </c>
    </row>
    <row r="50" spans="1:5" x14ac:dyDescent="0.2">
      <c r="A50" s="110">
        <f>Jugendliga!A82</f>
        <v>0</v>
      </c>
      <c r="B50" s="1">
        <f>Jugendliga!B82</f>
        <v>0</v>
      </c>
      <c r="C50" s="107">
        <f>Jugendliga!E82</f>
        <v>0</v>
      </c>
      <c r="D50" s="107" t="str">
        <f>Jugendliga!D82</f>
        <v/>
      </c>
      <c r="E50" s="107">
        <f>Jugendliga!J82</f>
        <v>0</v>
      </c>
    </row>
    <row r="51" spans="1:5" x14ac:dyDescent="0.2">
      <c r="A51" s="110">
        <f>Jugendliga!A83</f>
        <v>0</v>
      </c>
      <c r="B51" s="1">
        <f>Jugendliga!B83</f>
        <v>0</v>
      </c>
      <c r="C51" s="107">
        <f>Jugendliga!E83</f>
        <v>0</v>
      </c>
      <c r="D51" s="107" t="str">
        <f>Jugendliga!D83</f>
        <v/>
      </c>
      <c r="E51" s="107">
        <f>Jugendliga!J83</f>
        <v>0</v>
      </c>
    </row>
    <row r="52" spans="1:5" x14ac:dyDescent="0.2">
      <c r="A52" s="110">
        <f>Jugendliga!A84</f>
        <v>0</v>
      </c>
      <c r="B52" s="1">
        <f>Jugendliga!B84</f>
        <v>0</v>
      </c>
      <c r="C52" s="107">
        <f>Jugendliga!E84</f>
        <v>0</v>
      </c>
      <c r="D52" s="107" t="str">
        <f>Jugendliga!D84</f>
        <v/>
      </c>
      <c r="E52" s="107">
        <f>Jugendliga!J84</f>
        <v>0</v>
      </c>
    </row>
    <row r="53" spans="1:5" x14ac:dyDescent="0.2">
      <c r="A53" s="110"/>
      <c r="C53" s="107"/>
      <c r="D53" s="107"/>
      <c r="E53" s="107"/>
    </row>
    <row r="54" spans="1:5" ht="18" x14ac:dyDescent="0.25">
      <c r="A54" s="106" t="str">
        <f>Jugendliga!A86</f>
        <v>Schüler</v>
      </c>
      <c r="C54" s="107"/>
      <c r="D54" s="107">
        <f>[1]Jugendliga!D43</f>
        <v>0</v>
      </c>
      <c r="E54" s="107"/>
    </row>
    <row r="55" spans="1:5" x14ac:dyDescent="0.2">
      <c r="A55" s="108"/>
      <c r="C55" s="107"/>
      <c r="D55" s="107"/>
      <c r="E55" s="107"/>
    </row>
    <row r="56" spans="1:5" x14ac:dyDescent="0.2">
      <c r="A56" s="108" t="str">
        <f>Jugendliga!A88</f>
        <v>Name</v>
      </c>
      <c r="B56" s="1" t="str">
        <f>Jugendliga!B88</f>
        <v>Verein</v>
      </c>
      <c r="C56" s="109" t="s">
        <v>56</v>
      </c>
      <c r="D56" s="107" t="str">
        <f>Jugendliga!D87</f>
        <v>Klasse</v>
      </c>
      <c r="E56" s="107" t="str">
        <f>Jugendliga!J87</f>
        <v>Platz</v>
      </c>
    </row>
    <row r="57" spans="1:5" x14ac:dyDescent="0.2">
      <c r="A57" s="110" t="str">
        <f>Jugendliga!A89</f>
        <v>Falk Hammer</v>
      </c>
      <c r="B57" s="1" t="str">
        <f>Jugendliga!B89</f>
        <v>KSV Grünstadt</v>
      </c>
      <c r="C57" s="107" t="str">
        <f>Jugendliga!E89</f>
        <v>m</v>
      </c>
      <c r="D57" s="107">
        <f>Jugendliga!D89</f>
        <v>-150</v>
      </c>
      <c r="E57" s="107">
        <f>Jugendliga!J89</f>
        <v>1</v>
      </c>
    </row>
    <row r="58" spans="1:5" x14ac:dyDescent="0.2">
      <c r="A58" s="110">
        <f>Jugendliga!A90</f>
        <v>0</v>
      </c>
      <c r="B58" s="1">
        <f>Jugendliga!B90</f>
        <v>0</v>
      </c>
      <c r="C58" s="107">
        <f>Jugendliga!E90</f>
        <v>0</v>
      </c>
      <c r="D58" s="107" t="str">
        <f>Jugendliga!D90</f>
        <v/>
      </c>
      <c r="E58" s="107">
        <f>Jugendliga!J90</f>
        <v>0</v>
      </c>
    </row>
    <row r="59" spans="1:5" x14ac:dyDescent="0.2">
      <c r="A59" s="110" t="str">
        <f>Jugendliga!A91</f>
        <v>Romina Wünsch</v>
      </c>
      <c r="B59" s="1" t="str">
        <f>Jugendliga!B91</f>
        <v>KSV Grünstadt</v>
      </c>
      <c r="C59" s="107" t="str">
        <f>Jugendliga!E91</f>
        <v>w</v>
      </c>
      <c r="D59" s="107">
        <f>Jugendliga!D91</f>
        <v>-158</v>
      </c>
      <c r="E59" s="107">
        <f>Jugendliga!J91</f>
        <v>2</v>
      </c>
    </row>
    <row r="60" spans="1:5" x14ac:dyDescent="0.2">
      <c r="A60" s="110" t="str">
        <f>Jugendliga!A92</f>
        <v>Sarah Nützel</v>
      </c>
      <c r="B60" s="1" t="str">
        <f>Jugendliga!B92</f>
        <v>KSV Grünstadt</v>
      </c>
      <c r="C60" s="107" t="str">
        <f>Jugendliga!E92</f>
        <v>w</v>
      </c>
      <c r="D60" s="107">
        <f>Jugendliga!D92</f>
        <v>-158</v>
      </c>
      <c r="E60" s="107">
        <f>Jugendliga!J92</f>
        <v>1</v>
      </c>
    </row>
    <row r="61" spans="1:5" x14ac:dyDescent="0.2">
      <c r="A61" s="110">
        <f>Jugendliga!A93</f>
        <v>0</v>
      </c>
      <c r="B61" s="1">
        <f>Jugendliga!B93</f>
        <v>0</v>
      </c>
      <c r="C61" s="107">
        <f>Jugendliga!E93</f>
        <v>0</v>
      </c>
      <c r="D61" s="107" t="str">
        <f>Jugendliga!D93</f>
        <v/>
      </c>
      <c r="E61" s="107">
        <f>Jugendliga!J93</f>
        <v>0</v>
      </c>
    </row>
    <row r="62" spans="1:5" x14ac:dyDescent="0.2">
      <c r="A62" s="110" t="str">
        <f>Jugendliga!A94</f>
        <v>Luca Thomsen</v>
      </c>
      <c r="B62" s="1" t="str">
        <f>Jugendliga!B94</f>
        <v>AC Mutterstadt</v>
      </c>
      <c r="C62" s="107" t="str">
        <f>Jugendliga!E94</f>
        <v>m</v>
      </c>
      <c r="D62" s="107">
        <f>Jugendliga!D94</f>
        <v>-158</v>
      </c>
      <c r="E62" s="107">
        <f>Jugendliga!J94</f>
        <v>1</v>
      </c>
    </row>
    <row r="63" spans="1:5" x14ac:dyDescent="0.2">
      <c r="A63" s="110" t="str">
        <f>Jugendliga!A95</f>
        <v>Nico Wick</v>
      </c>
      <c r="B63" s="1" t="str">
        <f>Jugendliga!B95</f>
        <v>KSV Grünstadt</v>
      </c>
      <c r="C63" s="107" t="str">
        <f>Jugendliga!E95</f>
        <v>m</v>
      </c>
      <c r="D63" s="107">
        <f>Jugendliga!D95</f>
        <v>-158</v>
      </c>
      <c r="E63" s="107">
        <f>Jugendliga!J95</f>
        <v>2</v>
      </c>
    </row>
    <row r="64" spans="1:5" x14ac:dyDescent="0.2">
      <c r="A64" s="110" t="str">
        <f>Jugendliga!A96</f>
        <v>Fiona Schu</v>
      </c>
      <c r="B64" s="1" t="str">
        <f>Jugendliga!B96</f>
        <v>KTH Ehrang</v>
      </c>
      <c r="C64" s="107" t="str">
        <f>Jugendliga!E96</f>
        <v>w</v>
      </c>
      <c r="D64" s="107">
        <f>Jugendliga!D96</f>
        <v>-168</v>
      </c>
      <c r="E64" s="107">
        <f>Jugendliga!J96</f>
        <v>3</v>
      </c>
    </row>
    <row r="65" spans="1:5" x14ac:dyDescent="0.2">
      <c r="A65" s="110" t="str">
        <f>Jugendliga!A97</f>
        <v>Maike Funk</v>
      </c>
      <c r="B65" s="1" t="str">
        <f>Jugendliga!B97</f>
        <v>KTH Ehrang</v>
      </c>
      <c r="C65" s="107" t="str">
        <f>Jugendliga!E97</f>
        <v>w</v>
      </c>
      <c r="D65" s="107">
        <f>Jugendliga!D97</f>
        <v>-168</v>
      </c>
      <c r="E65" s="107">
        <f>Jugendliga!J97</f>
        <v>1</v>
      </c>
    </row>
    <row r="66" spans="1:5" x14ac:dyDescent="0.2">
      <c r="A66" s="110" t="str">
        <f>Jugendliga!A98</f>
        <v>Kaatie Asbach</v>
      </c>
      <c r="B66" s="1" t="str">
        <f>Jugendliga!B98</f>
        <v>KSV Grünstadt</v>
      </c>
      <c r="C66" s="107" t="str">
        <f>Jugendliga!E98</f>
        <v>w</v>
      </c>
      <c r="D66" s="107">
        <f>Jugendliga!D98</f>
        <v>-168</v>
      </c>
      <c r="E66" s="107">
        <f>Jugendliga!J98</f>
        <v>2</v>
      </c>
    </row>
    <row r="67" spans="1:5" x14ac:dyDescent="0.2">
      <c r="A67" s="110">
        <f>Jugendliga!A99</f>
        <v>0</v>
      </c>
      <c r="B67" s="1">
        <f>Jugendliga!B99</f>
        <v>0</v>
      </c>
      <c r="C67" s="107">
        <f>Jugendliga!E99</f>
        <v>0</v>
      </c>
      <c r="D67" s="107" t="str">
        <f>Jugendliga!D99</f>
        <v/>
      </c>
      <c r="E67" s="107">
        <f>Jugendliga!J99</f>
        <v>0</v>
      </c>
    </row>
    <row r="68" spans="1:5" x14ac:dyDescent="0.2">
      <c r="A68" s="110" t="str">
        <f>Jugendliga!A100</f>
        <v>Tim Annweiler</v>
      </c>
      <c r="B68" s="1" t="str">
        <f>Jugendliga!B100</f>
        <v>AC Mutterstadt</v>
      </c>
      <c r="C68" s="107" t="str">
        <f>Jugendliga!E100</f>
        <v>m</v>
      </c>
      <c r="D68" s="107">
        <f>Jugendliga!D100</f>
        <v>-168</v>
      </c>
      <c r="E68" s="107">
        <f>Jugendliga!J100</f>
        <v>1</v>
      </c>
    </row>
    <row r="69" spans="1:5" x14ac:dyDescent="0.2">
      <c r="A69" s="110" t="str">
        <f>Jugendliga!A101</f>
        <v>Moritz Funk</v>
      </c>
      <c r="B69" s="1" t="str">
        <f>Jugendliga!B101</f>
        <v>KTH Ehrang</v>
      </c>
      <c r="C69" s="107" t="str">
        <f>Jugendliga!E101</f>
        <v>m</v>
      </c>
      <c r="D69" s="107">
        <f>Jugendliga!D101</f>
        <v>-168</v>
      </c>
      <c r="E69" s="107">
        <f>Jugendliga!J101</f>
        <v>2</v>
      </c>
    </row>
    <row r="70" spans="1:5" x14ac:dyDescent="0.2">
      <c r="A70" s="110">
        <f>Jugendliga!A102</f>
        <v>0</v>
      </c>
      <c r="B70" s="1">
        <f>Jugendliga!B102</f>
        <v>0</v>
      </c>
      <c r="C70" s="107">
        <f>Jugendliga!E102</f>
        <v>0</v>
      </c>
      <c r="D70" s="107" t="str">
        <f>Jugendliga!D102</f>
        <v/>
      </c>
      <c r="E70" s="107">
        <f>Jugendliga!J102</f>
        <v>0</v>
      </c>
    </row>
    <row r="71" spans="1:5" x14ac:dyDescent="0.2">
      <c r="A71" s="110">
        <f>Jugendliga!A103</f>
        <v>0</v>
      </c>
      <c r="B71" s="1">
        <f>Jugendliga!B103</f>
        <v>0</v>
      </c>
      <c r="C71" s="107">
        <f>Jugendliga!E103</f>
        <v>0</v>
      </c>
      <c r="D71" s="107" t="str">
        <f>Jugendliga!D103</f>
        <v/>
      </c>
      <c r="E71" s="107">
        <f>Jugendliga!J103</f>
        <v>0</v>
      </c>
    </row>
    <row r="72" spans="1:5" x14ac:dyDescent="0.2">
      <c r="A72" s="110">
        <f>Jugendliga!A104</f>
        <v>0</v>
      </c>
      <c r="B72" s="1">
        <f>Jugendliga!B104</f>
        <v>0</v>
      </c>
      <c r="C72" s="107">
        <f>Jugendliga!E104</f>
        <v>0</v>
      </c>
      <c r="D72" s="107" t="str">
        <f>Jugendliga!D104</f>
        <v/>
      </c>
      <c r="E72" s="107">
        <f>Jugendliga!J104</f>
        <v>0</v>
      </c>
    </row>
    <row r="73" spans="1:5" x14ac:dyDescent="0.2">
      <c r="A73" s="110">
        <f>Jugendliga!A105</f>
        <v>0</v>
      </c>
      <c r="B73" s="1">
        <f>Jugendliga!B105</f>
        <v>0</v>
      </c>
      <c r="C73" s="107">
        <f>Jugendliga!E105</f>
        <v>0</v>
      </c>
      <c r="D73" s="107" t="str">
        <f>Jugendliga!D105</f>
        <v/>
      </c>
      <c r="E73" s="107">
        <f>Jugendliga!J105</f>
        <v>0</v>
      </c>
    </row>
    <row r="74" spans="1:5" x14ac:dyDescent="0.2">
      <c r="A74" s="110">
        <f>Jugendliga!A126</f>
        <v>0</v>
      </c>
      <c r="B74" s="1">
        <f>Jugendliga!B126</f>
        <v>0</v>
      </c>
      <c r="C74" s="107">
        <f>Jugendliga!E126</f>
        <v>0</v>
      </c>
      <c r="D74" s="107" t="str">
        <f>Jugendliga!D126</f>
        <v/>
      </c>
      <c r="E74" s="107">
        <f>Jugendliga!J126</f>
        <v>0</v>
      </c>
    </row>
    <row r="75" spans="1:5" x14ac:dyDescent="0.2">
      <c r="A75" s="110">
        <f>Jugendliga!A127</f>
        <v>0</v>
      </c>
      <c r="B75" s="1">
        <f>Jugendliga!B127</f>
        <v>0</v>
      </c>
      <c r="C75" s="107">
        <f>Jugendliga!E127</f>
        <v>0</v>
      </c>
      <c r="D75" s="107" t="str">
        <f>Jugendliga!D127</f>
        <v/>
      </c>
      <c r="E75" s="107">
        <f>Jugendliga!J127</f>
        <v>0</v>
      </c>
    </row>
    <row r="76" spans="1:5" x14ac:dyDescent="0.2">
      <c r="A76" s="110">
        <f>Jugendliga!A128</f>
        <v>0</v>
      </c>
      <c r="B76" s="1">
        <f>Jugendliga!B128</f>
        <v>0</v>
      </c>
      <c r="C76" s="107">
        <f>Jugendliga!E128</f>
        <v>0</v>
      </c>
      <c r="D76" s="107" t="str">
        <f>Jugendliga!D128</f>
        <v/>
      </c>
      <c r="E76" s="107">
        <f>Jugendliga!J128</f>
        <v>0</v>
      </c>
    </row>
    <row r="77" spans="1:5" x14ac:dyDescent="0.2">
      <c r="A77" s="110">
        <f>Jugendliga!A129</f>
        <v>0</v>
      </c>
      <c r="B77" s="1">
        <f>Jugendliga!B129</f>
        <v>0</v>
      </c>
      <c r="C77" s="107">
        <f>Jugendliga!E129</f>
        <v>0</v>
      </c>
      <c r="D77" s="107" t="str">
        <f>Jugendliga!D129</f>
        <v/>
      </c>
      <c r="E77" s="107">
        <f>Jugendliga!J129</f>
        <v>0</v>
      </c>
    </row>
    <row r="78" spans="1:5" x14ac:dyDescent="0.2">
      <c r="A78" s="110">
        <f>Jugendliga!A130</f>
        <v>0</v>
      </c>
      <c r="B78" s="1">
        <f>Jugendliga!B130</f>
        <v>0</v>
      </c>
      <c r="C78" s="107">
        <f>Jugendliga!E130</f>
        <v>0</v>
      </c>
      <c r="D78" s="107" t="str">
        <f>Jugendliga!D130</f>
        <v/>
      </c>
      <c r="E78" s="107">
        <f>Jugendliga!J130</f>
        <v>0</v>
      </c>
    </row>
    <row r="79" spans="1:5" x14ac:dyDescent="0.2">
      <c r="A79" s="110">
        <f>Jugendliga!A131</f>
        <v>0</v>
      </c>
      <c r="B79" s="1">
        <f>Jugendliga!B131</f>
        <v>0</v>
      </c>
      <c r="C79" s="107">
        <f>Jugendliga!E131</f>
        <v>0</v>
      </c>
      <c r="D79" s="107" t="str">
        <f>Jugendliga!D131</f>
        <v/>
      </c>
      <c r="E79" s="107">
        <f>Jugendliga!J131</f>
        <v>0</v>
      </c>
    </row>
    <row r="80" spans="1:5" x14ac:dyDescent="0.2">
      <c r="A80" s="110">
        <f>Jugendliga!A132</f>
        <v>0</v>
      </c>
      <c r="B80" s="1">
        <f>Jugendliga!B132</f>
        <v>0</v>
      </c>
      <c r="C80" s="107">
        <f>Jugendliga!E132</f>
        <v>0</v>
      </c>
      <c r="D80" s="107" t="str">
        <f>Jugendliga!D132</f>
        <v/>
      </c>
      <c r="E80" s="107">
        <f>Jugendliga!J132</f>
        <v>0</v>
      </c>
    </row>
    <row r="81" spans="1:6" x14ac:dyDescent="0.2">
      <c r="A81" s="110">
        <f>Jugendliga!A133</f>
        <v>0</v>
      </c>
      <c r="B81" s="1">
        <f>Jugendliga!B133</f>
        <v>0</v>
      </c>
      <c r="C81" s="107">
        <f>Jugendliga!E133</f>
        <v>0</v>
      </c>
      <c r="D81" s="107" t="str">
        <f>Jugendliga!D133</f>
        <v/>
      </c>
      <c r="E81" s="107">
        <f>Jugendliga!J133</f>
        <v>0</v>
      </c>
    </row>
    <row r="82" spans="1:6" x14ac:dyDescent="0.2">
      <c r="A82" s="110">
        <f>Jugendliga!A134</f>
        <v>0</v>
      </c>
      <c r="B82" s="1">
        <f>Jugendliga!B134</f>
        <v>0</v>
      </c>
      <c r="C82" s="107">
        <f>Jugendliga!E134</f>
        <v>0</v>
      </c>
      <c r="D82" s="107" t="str">
        <f>Jugendliga!D134</f>
        <v/>
      </c>
      <c r="E82" s="107">
        <f>Jugendliga!J134</f>
        <v>0</v>
      </c>
    </row>
    <row r="83" spans="1:6" x14ac:dyDescent="0.2">
      <c r="A83" s="110">
        <f>Jugendliga!A135</f>
        <v>0</v>
      </c>
      <c r="B83" s="1">
        <f>Jugendliga!B135</f>
        <v>0</v>
      </c>
      <c r="C83" s="107">
        <f>Jugendliga!E135</f>
        <v>0</v>
      </c>
      <c r="D83" s="107" t="str">
        <f>Jugendliga!D135</f>
        <v/>
      </c>
      <c r="E83" s="107">
        <f>Jugendliga!J135</f>
        <v>0</v>
      </c>
    </row>
    <row r="84" spans="1:6" x14ac:dyDescent="0.2">
      <c r="A84" s="110">
        <f>Jugendliga!A136</f>
        <v>0</v>
      </c>
      <c r="B84" s="1">
        <f>Jugendliga!B136</f>
        <v>0</v>
      </c>
      <c r="C84" s="107">
        <f>Jugendliga!E136</f>
        <v>0</v>
      </c>
      <c r="D84" s="107" t="str">
        <f>Jugendliga!D136</f>
        <v/>
      </c>
      <c r="E84" s="107">
        <f>Jugendliga!J136</f>
        <v>0</v>
      </c>
    </row>
    <row r="85" spans="1:6" x14ac:dyDescent="0.2">
      <c r="A85" s="110">
        <f>Jugendliga!A137</f>
        <v>0</v>
      </c>
      <c r="B85" s="1">
        <f>Jugendliga!B137</f>
        <v>0</v>
      </c>
      <c r="C85" s="107">
        <f>Jugendliga!E137</f>
        <v>0</v>
      </c>
      <c r="D85" s="107" t="str">
        <f>Jugendliga!D137</f>
        <v/>
      </c>
      <c r="E85" s="107">
        <f>Jugendliga!J137</f>
        <v>0</v>
      </c>
    </row>
    <row r="86" spans="1:6" x14ac:dyDescent="0.2">
      <c r="A86" s="110"/>
      <c r="C86" s="107"/>
      <c r="D86" s="107"/>
      <c r="E86" s="107"/>
    </row>
    <row r="87" spans="1:6" x14ac:dyDescent="0.2">
      <c r="A87" s="108" t="s">
        <v>43</v>
      </c>
      <c r="B87" s="111" t="s">
        <v>57</v>
      </c>
      <c r="C87" s="111" t="s">
        <v>13</v>
      </c>
      <c r="D87" s="107"/>
      <c r="E87" s="107">
        <f>Jugendliga!J138</f>
        <v>0</v>
      </c>
      <c r="F87" s="112"/>
    </row>
    <row r="88" spans="1:6" x14ac:dyDescent="0.2">
      <c r="A88" s="112" t="str">
        <f>Jugendliga!A175</f>
        <v>KSV Grünstadt I.</v>
      </c>
      <c r="B88" s="101">
        <f>Jugendliga!B175</f>
        <v>1851.4417321293745</v>
      </c>
      <c r="C88" s="113">
        <f>RANK(B88,$B$88:$B$132,0)</f>
        <v>2</v>
      </c>
      <c r="D88" s="107"/>
      <c r="E88" s="112"/>
      <c r="F88" s="112"/>
    </row>
    <row r="89" spans="1:6" outlineLevel="1" x14ac:dyDescent="0.2">
      <c r="A89" s="113" t="str">
        <f>Jugendliga!E175</f>
        <v>KSV Grünstadt II.</v>
      </c>
      <c r="B89" s="114">
        <f>Jugendliga!L175</f>
        <v>1542.3348717085721</v>
      </c>
      <c r="C89" s="113">
        <f t="shared" ref="C89:C132" si="0">RANK(B89,$B$88:$B$132,0)</f>
        <v>6</v>
      </c>
      <c r="D89" s="107"/>
      <c r="E89" s="112"/>
      <c r="F89" s="112"/>
    </row>
    <row r="90" spans="1:6" outlineLevel="1" x14ac:dyDescent="0.2">
      <c r="A90" s="113" t="str">
        <f>Jugendliga!U175</f>
        <v>KSV Grünstadt III.</v>
      </c>
      <c r="B90" s="114" t="str">
        <f>Jugendliga!AB175</f>
        <v/>
      </c>
      <c r="C90" s="113" t="e">
        <f t="shared" si="0"/>
        <v>#VALUE!</v>
      </c>
      <c r="D90" s="107"/>
      <c r="E90" s="112"/>
      <c r="F90" s="112"/>
    </row>
    <row r="91" spans="1:6" outlineLevel="1" x14ac:dyDescent="0.2">
      <c r="A91" s="113" t="str">
        <f>Jugendliga!A177</f>
        <v>KSV Grünstadt IV.</v>
      </c>
      <c r="B91" s="114" t="str">
        <f>Jugendliga!B177</f>
        <v/>
      </c>
      <c r="C91" s="113" t="e">
        <f t="shared" si="0"/>
        <v>#VALUE!</v>
      </c>
      <c r="D91" s="107"/>
      <c r="E91" s="112"/>
      <c r="F91" s="112"/>
    </row>
    <row r="92" spans="1:6" outlineLevel="1" x14ac:dyDescent="0.2">
      <c r="A92" s="113" t="str">
        <f>Jugendliga!E177</f>
        <v>KSV Grünstadt V.</v>
      </c>
      <c r="B92" s="114" t="str">
        <f>Jugendliga!L177</f>
        <v/>
      </c>
      <c r="C92" s="113" t="e">
        <f t="shared" si="0"/>
        <v>#VALUE!</v>
      </c>
      <c r="D92" s="107"/>
      <c r="E92" s="112"/>
      <c r="F92" s="112"/>
    </row>
    <row r="93" spans="1:6" outlineLevel="1" x14ac:dyDescent="0.2">
      <c r="A93" s="113" t="str">
        <f>Jugendliga!U177</f>
        <v>AC Altrip I</v>
      </c>
      <c r="B93" s="114" t="str">
        <f>Jugendliga!AB177</f>
        <v/>
      </c>
      <c r="C93" s="113" t="e">
        <f t="shared" si="0"/>
        <v>#VALUE!</v>
      </c>
      <c r="D93" s="107"/>
      <c r="E93" s="112"/>
      <c r="F93" s="112"/>
    </row>
    <row r="94" spans="1:6" outlineLevel="1" x14ac:dyDescent="0.2">
      <c r="A94" s="113" t="str">
        <f>Jugendliga!A179</f>
        <v>AC Altrip II</v>
      </c>
      <c r="B94" s="114" t="str">
        <f>Jugendliga!B179</f>
        <v/>
      </c>
      <c r="C94" s="113" t="e">
        <f t="shared" si="0"/>
        <v>#VALUE!</v>
      </c>
      <c r="D94" s="107"/>
      <c r="E94" s="112"/>
      <c r="F94" s="112"/>
    </row>
    <row r="95" spans="1:6" outlineLevel="1" x14ac:dyDescent="0.2">
      <c r="A95" s="113" t="str">
        <f>Jugendliga!E179</f>
        <v>AC Altrip III</v>
      </c>
      <c r="B95" s="114" t="str">
        <f>Jugendliga!L179</f>
        <v/>
      </c>
      <c r="C95" s="113" t="e">
        <f t="shared" si="0"/>
        <v>#VALUE!</v>
      </c>
      <c r="D95" s="107"/>
      <c r="E95" s="112"/>
      <c r="F95" s="112"/>
    </row>
    <row r="96" spans="1:6" outlineLevel="1" x14ac:dyDescent="0.2">
      <c r="A96" s="113" t="str">
        <f>Jugendliga!U179</f>
        <v>AC Altrip IV</v>
      </c>
      <c r="B96" s="114" t="str">
        <f>Jugendliga!AB179</f>
        <v/>
      </c>
      <c r="C96" s="113" t="e">
        <f t="shared" si="0"/>
        <v>#VALUE!</v>
      </c>
      <c r="D96" s="107"/>
      <c r="E96" s="112"/>
      <c r="F96" s="112"/>
    </row>
    <row r="97" spans="1:6" outlineLevel="1" x14ac:dyDescent="0.2">
      <c r="A97" s="112" t="str">
        <f>Jugendliga!A181</f>
        <v>AC Altrip V.</v>
      </c>
      <c r="B97" s="114" t="str">
        <f>Jugendliga!B187</f>
        <v/>
      </c>
      <c r="C97" s="113" t="e">
        <f t="shared" si="0"/>
        <v>#VALUE!</v>
      </c>
      <c r="D97" s="107"/>
      <c r="E97" s="112"/>
      <c r="F97" s="112"/>
    </row>
    <row r="98" spans="1:6" outlineLevel="1" x14ac:dyDescent="0.2">
      <c r="A98" s="113" t="str">
        <f>Jugendliga!E181</f>
        <v>AC Mutterstadt I</v>
      </c>
      <c r="B98" s="114">
        <f>Jugendliga!L181</f>
        <v>1869.0015999017958</v>
      </c>
      <c r="C98" s="113">
        <f t="shared" si="0"/>
        <v>1</v>
      </c>
      <c r="D98" s="107"/>
      <c r="E98" s="112"/>
      <c r="F98" s="112"/>
    </row>
    <row r="99" spans="1:6" outlineLevel="1" x14ac:dyDescent="0.2">
      <c r="A99" s="113" t="str">
        <f>Jugendliga!U181</f>
        <v>AC Mutterstadt II</v>
      </c>
      <c r="B99" s="114" t="str">
        <f>Jugendliga!AB181</f>
        <v/>
      </c>
      <c r="C99" s="113" t="e">
        <f t="shared" si="0"/>
        <v>#VALUE!</v>
      </c>
      <c r="D99" s="107"/>
      <c r="E99" s="112"/>
      <c r="F99" s="112"/>
    </row>
    <row r="100" spans="1:6" outlineLevel="1" x14ac:dyDescent="0.2">
      <c r="A100" s="113" t="str">
        <f>Jugendliga!A183</f>
        <v>AC Mutterstadt III</v>
      </c>
      <c r="B100" s="114" t="str">
        <f>Jugendliga!B183</f>
        <v/>
      </c>
      <c r="C100" s="113" t="e">
        <f t="shared" si="0"/>
        <v>#VALUE!</v>
      </c>
      <c r="D100" s="107"/>
      <c r="E100" s="112"/>
      <c r="F100" s="112"/>
    </row>
    <row r="101" spans="1:6" outlineLevel="1" x14ac:dyDescent="0.2">
      <c r="A101" s="113" t="str">
        <f>Jugendliga!E183</f>
        <v>AC Mutterstadt IV</v>
      </c>
      <c r="B101" s="114" t="str">
        <f>Jugendliga!L183</f>
        <v/>
      </c>
      <c r="C101" s="113" t="e">
        <f t="shared" si="0"/>
        <v>#VALUE!</v>
      </c>
      <c r="D101" s="107"/>
      <c r="E101" s="112"/>
      <c r="F101" s="112"/>
    </row>
    <row r="102" spans="1:6" outlineLevel="1" x14ac:dyDescent="0.2">
      <c r="A102" s="113" t="str">
        <f>Jugendliga!U183</f>
        <v>AC Mutterstadt V</v>
      </c>
      <c r="B102" s="114" t="str">
        <f>Jugendliga!AB183</f>
        <v/>
      </c>
      <c r="C102" s="113" t="e">
        <f t="shared" si="0"/>
        <v>#VALUE!</v>
      </c>
      <c r="D102" s="107"/>
      <c r="E102" s="107"/>
    </row>
    <row r="103" spans="1:6" outlineLevel="1" x14ac:dyDescent="0.2">
      <c r="A103" s="113" t="str">
        <f>Jugendliga!A185</f>
        <v>TSG Haßloch I</v>
      </c>
      <c r="B103" s="114" t="str">
        <f>Jugendliga!B185</f>
        <v/>
      </c>
      <c r="C103" s="113" t="e">
        <f t="shared" si="0"/>
        <v>#VALUE!</v>
      </c>
      <c r="D103" s="107"/>
      <c r="E103" s="107"/>
    </row>
    <row r="104" spans="1:6" outlineLevel="1" x14ac:dyDescent="0.2">
      <c r="A104" s="113" t="str">
        <f>Jugendliga!E185</f>
        <v>TSG Haßloch II</v>
      </c>
      <c r="B104" s="114" t="str">
        <f>Jugendliga!L185</f>
        <v/>
      </c>
      <c r="C104" s="113" t="e">
        <f t="shared" si="0"/>
        <v>#VALUE!</v>
      </c>
      <c r="D104" s="107"/>
      <c r="E104" s="107"/>
    </row>
    <row r="105" spans="1:6" outlineLevel="1" x14ac:dyDescent="0.2">
      <c r="A105" s="113" t="str">
        <f>Jugendliga!U185</f>
        <v>TSG Haßloch III</v>
      </c>
      <c r="B105" s="114" t="str">
        <f>Jugendliga!AB185</f>
        <v/>
      </c>
      <c r="C105" s="113" t="e">
        <f t="shared" si="0"/>
        <v>#VALUE!</v>
      </c>
      <c r="D105" s="107"/>
      <c r="E105" s="107"/>
    </row>
    <row r="106" spans="1:6" outlineLevel="1" x14ac:dyDescent="0.2">
      <c r="A106" s="112" t="str">
        <f>Jugendliga!A187</f>
        <v>TSG Haßloch IV</v>
      </c>
      <c r="B106" s="115" t="str">
        <f>Jugendliga!B187</f>
        <v/>
      </c>
      <c r="C106" s="113" t="e">
        <f t="shared" si="0"/>
        <v>#VALUE!</v>
      </c>
      <c r="D106" s="107"/>
      <c r="E106" s="107"/>
    </row>
    <row r="107" spans="1:6" outlineLevel="1" x14ac:dyDescent="0.2">
      <c r="A107" s="113" t="str">
        <f>Jugendliga!E187</f>
        <v>TSG Haßloch V</v>
      </c>
      <c r="B107" s="115" t="str">
        <f>Jugendliga!L187</f>
        <v/>
      </c>
      <c r="C107" s="113" t="e">
        <f t="shared" si="0"/>
        <v>#VALUE!</v>
      </c>
      <c r="D107" s="107"/>
      <c r="E107" s="107"/>
    </row>
    <row r="108" spans="1:6" outlineLevel="1" x14ac:dyDescent="0.2">
      <c r="A108" s="113" t="str">
        <f>Jugendliga!U187</f>
        <v>KSC 07 Schifferstadt I</v>
      </c>
      <c r="B108" s="115">
        <f>Jugendliga!AB187</f>
        <v>1786.4153201199122</v>
      </c>
      <c r="C108" s="113">
        <f t="shared" si="0"/>
        <v>3</v>
      </c>
      <c r="D108" s="107"/>
      <c r="E108" s="107"/>
    </row>
    <row r="109" spans="1:6" outlineLevel="1" x14ac:dyDescent="0.2">
      <c r="A109" s="112" t="str">
        <f>Jugendliga!A189</f>
        <v>KSC 07 Schifferstadt II</v>
      </c>
      <c r="B109" s="115" t="str">
        <f>Jugendliga!B189</f>
        <v/>
      </c>
      <c r="C109" s="113" t="e">
        <f t="shared" si="0"/>
        <v>#VALUE!</v>
      </c>
      <c r="D109" s="107"/>
      <c r="E109" s="107"/>
    </row>
    <row r="110" spans="1:6" outlineLevel="1" x14ac:dyDescent="0.2">
      <c r="A110" s="112" t="str">
        <f>Jugendliga!E189</f>
        <v>KSC 07 Schifferstadt III</v>
      </c>
      <c r="B110" s="115" t="str">
        <f>Jugendliga!L189</f>
        <v/>
      </c>
      <c r="C110" s="113" t="e">
        <f t="shared" si="0"/>
        <v>#VALUE!</v>
      </c>
      <c r="D110" s="107"/>
      <c r="E110" s="107"/>
    </row>
    <row r="111" spans="1:6" outlineLevel="1" x14ac:dyDescent="0.2">
      <c r="A111" s="112" t="str">
        <f>Jugendliga!U189</f>
        <v>KSC 07 Schifferstadt IV</v>
      </c>
      <c r="B111" s="115" t="str">
        <f>Jugendliga!AB189</f>
        <v/>
      </c>
      <c r="C111" s="113" t="e">
        <f t="shared" si="0"/>
        <v>#VALUE!</v>
      </c>
      <c r="D111" s="107"/>
      <c r="E111" s="107"/>
    </row>
    <row r="112" spans="1:6" outlineLevel="1" x14ac:dyDescent="0.2">
      <c r="A112" s="112" t="str">
        <f>Jugendliga!A191</f>
        <v>KSC 07 Schifferstadt V</v>
      </c>
      <c r="B112" s="115" t="str">
        <f>Jugendliga!B191</f>
        <v/>
      </c>
      <c r="C112" s="113" t="e">
        <f t="shared" si="0"/>
        <v>#VALUE!</v>
      </c>
      <c r="D112" s="107"/>
      <c r="E112" s="107"/>
    </row>
    <row r="113" spans="1:5" outlineLevel="1" x14ac:dyDescent="0.2">
      <c r="A113" s="113" t="str">
        <f>Jugendliga!E191</f>
        <v>KTH Ehrgang I</v>
      </c>
      <c r="B113" s="115">
        <f>Jugendliga!L191</f>
        <v>1653.5929322292932</v>
      </c>
      <c r="C113" s="113">
        <f t="shared" si="0"/>
        <v>4</v>
      </c>
      <c r="D113" s="107"/>
      <c r="E113" s="107"/>
    </row>
    <row r="114" spans="1:5" outlineLevel="1" x14ac:dyDescent="0.2">
      <c r="A114" s="113" t="str">
        <f>Jugendliga!U191</f>
        <v>KTH Ehrang II</v>
      </c>
      <c r="B114" s="115">
        <f>Jugendliga!AB191</f>
        <v>1562.3123243477946</v>
      </c>
      <c r="C114" s="113">
        <f t="shared" si="0"/>
        <v>5</v>
      </c>
      <c r="D114" s="107"/>
      <c r="E114" s="107"/>
    </row>
    <row r="115" spans="1:5" outlineLevel="1" x14ac:dyDescent="0.2">
      <c r="A115" s="113" t="str">
        <f>Jugendliga!A193</f>
        <v>KTH Ehrang III</v>
      </c>
      <c r="B115" s="115">
        <f>Jugendliga!B193</f>
        <v>1484.3743602622503</v>
      </c>
      <c r="C115" s="113">
        <f t="shared" si="0"/>
        <v>7</v>
      </c>
      <c r="D115" s="107"/>
      <c r="E115" s="107"/>
    </row>
    <row r="116" spans="1:5" outlineLevel="1" x14ac:dyDescent="0.2">
      <c r="A116" s="113" t="str">
        <f>Jugendliga!E193</f>
        <v>KTH Ehrang IV</v>
      </c>
      <c r="B116" s="115">
        <f>Jugendliga!L193</f>
        <v>1439.5296792375693</v>
      </c>
      <c r="C116" s="113">
        <f t="shared" si="0"/>
        <v>8</v>
      </c>
      <c r="D116" s="107"/>
      <c r="E116" s="107"/>
    </row>
    <row r="117" spans="1:5" outlineLevel="1" x14ac:dyDescent="0.2">
      <c r="A117" s="113" t="str">
        <f>Jugendliga!U193</f>
        <v>KTH Ehrang V</v>
      </c>
      <c r="B117" s="115" t="str">
        <f>Jugendliga!AB193</f>
        <v/>
      </c>
      <c r="C117" s="113" t="e">
        <f t="shared" si="0"/>
        <v>#VALUE!</v>
      </c>
      <c r="D117" s="107"/>
      <c r="E117" s="107"/>
    </row>
    <row r="118" spans="1:5" outlineLevel="1" x14ac:dyDescent="0.2">
      <c r="A118" s="113" t="str">
        <f>Jugendliga!A195</f>
        <v>AV 03 Speyer I</v>
      </c>
      <c r="B118" s="115" t="str">
        <f>Jugendliga!B195</f>
        <v/>
      </c>
      <c r="C118" s="113" t="e">
        <f t="shared" si="0"/>
        <v>#VALUE!</v>
      </c>
      <c r="D118" s="107"/>
      <c r="E118" s="107"/>
    </row>
    <row r="119" spans="1:5" outlineLevel="1" x14ac:dyDescent="0.2">
      <c r="A119" s="113" t="str">
        <f>Jugendliga!E195</f>
        <v>AV 03 Speyer II</v>
      </c>
      <c r="B119" s="115" t="str">
        <f>Jugendliga!L195</f>
        <v/>
      </c>
      <c r="C119" s="113" t="e">
        <f t="shared" si="0"/>
        <v>#VALUE!</v>
      </c>
      <c r="D119" s="107"/>
      <c r="E119" s="107"/>
    </row>
    <row r="120" spans="1:5" outlineLevel="1" x14ac:dyDescent="0.2">
      <c r="A120" s="113" t="str">
        <f>Jugendliga!U195</f>
        <v>AV 03 Speyer III</v>
      </c>
      <c r="B120" s="115" t="str">
        <f>Jugendliga!AB195</f>
        <v/>
      </c>
      <c r="C120" s="113" t="e">
        <f t="shared" si="0"/>
        <v>#VALUE!</v>
      </c>
      <c r="D120" s="107"/>
      <c r="E120" s="107"/>
    </row>
    <row r="121" spans="1:5" outlineLevel="1" x14ac:dyDescent="0.2">
      <c r="A121" s="112" t="str">
        <f>Jugendliga!A197</f>
        <v>AV 03 Speyer IV</v>
      </c>
      <c r="B121" s="115" t="str">
        <f>Jugendliga!B197</f>
        <v/>
      </c>
      <c r="C121" s="113" t="e">
        <f t="shared" si="0"/>
        <v>#VALUE!</v>
      </c>
      <c r="D121" s="107"/>
      <c r="E121" s="107"/>
    </row>
    <row r="122" spans="1:5" x14ac:dyDescent="0.2">
      <c r="A122" s="113" t="str">
        <f>Jugendliga!E197</f>
        <v>AV 03 Speyer V</v>
      </c>
      <c r="B122" s="115" t="str">
        <f>Jugendliga!L197</f>
        <v/>
      </c>
      <c r="C122" s="113" t="e">
        <f t="shared" si="0"/>
        <v>#VALUE!</v>
      </c>
      <c r="D122" s="107"/>
      <c r="E122" s="107"/>
    </row>
    <row r="123" spans="1:5" x14ac:dyDescent="0.2">
      <c r="A123" s="113" t="str">
        <f>Jugendliga!U197</f>
        <v>AC Kindsbach I</v>
      </c>
      <c r="B123" s="101" t="str">
        <f>Jugendliga!AB197</f>
        <v/>
      </c>
      <c r="C123" s="113" t="e">
        <f t="shared" si="0"/>
        <v>#VALUE!</v>
      </c>
      <c r="D123" s="107"/>
      <c r="E123" s="107"/>
    </row>
    <row r="124" spans="1:5" x14ac:dyDescent="0.2">
      <c r="A124" s="113" t="str">
        <f>Jugendliga!E199</f>
        <v>AC Kindsbach II</v>
      </c>
      <c r="B124" s="101" t="str">
        <f>Jugendliga!AB199</f>
        <v/>
      </c>
      <c r="C124" s="113" t="e">
        <f t="shared" si="0"/>
        <v>#VALUE!</v>
      </c>
      <c r="D124" s="107"/>
      <c r="E124" s="107"/>
    </row>
    <row r="125" spans="1:5" x14ac:dyDescent="0.2">
      <c r="A125" s="113" t="str">
        <f>Jugendliga!U199</f>
        <v>AC Kindsbach III</v>
      </c>
      <c r="B125" s="101" t="str">
        <f>Jugendliga!AB199</f>
        <v/>
      </c>
      <c r="C125" s="113" t="e">
        <f t="shared" si="0"/>
        <v>#VALUE!</v>
      </c>
      <c r="D125" s="107"/>
      <c r="E125" s="107"/>
    </row>
    <row r="126" spans="1:5" x14ac:dyDescent="0.2">
      <c r="A126" s="112" t="str">
        <f>Jugendliga!A201</f>
        <v>AC Kindsbach IV</v>
      </c>
      <c r="B126" s="101" t="str">
        <f>Jugendliga!B201</f>
        <v/>
      </c>
      <c r="C126" s="113" t="e">
        <f t="shared" si="0"/>
        <v>#VALUE!</v>
      </c>
      <c r="D126" s="107"/>
      <c r="E126" s="107"/>
    </row>
    <row r="127" spans="1:5" x14ac:dyDescent="0.2">
      <c r="A127" s="112" t="str">
        <f>Jugendliga!E201</f>
        <v>AC Kindsbach V</v>
      </c>
      <c r="B127" s="101" t="str">
        <f>Jugendliga!L201</f>
        <v/>
      </c>
      <c r="C127" s="113" t="e">
        <f t="shared" si="0"/>
        <v>#VALUE!</v>
      </c>
      <c r="D127" s="107"/>
      <c r="E127" s="107"/>
    </row>
    <row r="128" spans="1:5" x14ac:dyDescent="0.2">
      <c r="A128" s="113" t="str">
        <f>Jugendliga!U201</f>
        <v>AC Weisenau I</v>
      </c>
      <c r="B128" s="101" t="str">
        <f>Jugendliga!AB201</f>
        <v/>
      </c>
      <c r="C128" s="113" t="e">
        <f t="shared" si="0"/>
        <v>#VALUE!</v>
      </c>
      <c r="D128" s="107"/>
      <c r="E128" s="107"/>
    </row>
    <row r="129" spans="1:5" x14ac:dyDescent="0.2">
      <c r="A129" s="113" t="str">
        <f>Jugendliga!A203</f>
        <v>AC Weisenau II</v>
      </c>
      <c r="B129" s="101" t="str">
        <f>Jugendliga!B203</f>
        <v/>
      </c>
      <c r="C129" s="113" t="e">
        <f t="shared" si="0"/>
        <v>#VALUE!</v>
      </c>
      <c r="D129" s="107"/>
      <c r="E129" s="107"/>
    </row>
    <row r="130" spans="1:5" x14ac:dyDescent="0.2">
      <c r="A130" s="113" t="str">
        <f>Jugendliga!E203</f>
        <v>AC Weisenau III</v>
      </c>
      <c r="B130" s="101" t="str">
        <f>Jugendliga!L203</f>
        <v/>
      </c>
      <c r="C130" s="113" t="e">
        <f t="shared" si="0"/>
        <v>#VALUE!</v>
      </c>
      <c r="D130" s="107"/>
      <c r="E130" s="107"/>
    </row>
    <row r="131" spans="1:5" x14ac:dyDescent="0.2">
      <c r="A131" s="113" t="str">
        <f>Jugendliga!U203</f>
        <v>AC Weisenau IV</v>
      </c>
      <c r="B131" s="101" t="str">
        <f>Jugendliga!AB203</f>
        <v/>
      </c>
      <c r="C131" s="113" t="e">
        <f t="shared" si="0"/>
        <v>#VALUE!</v>
      </c>
      <c r="D131" s="107"/>
      <c r="E131" s="107"/>
    </row>
    <row r="132" spans="1:5" x14ac:dyDescent="0.2">
      <c r="A132" s="113" t="str">
        <f>Jugendliga!A205</f>
        <v>AC Weisenau V</v>
      </c>
      <c r="B132" s="101" t="str">
        <f>Jugendliga!B205</f>
        <v/>
      </c>
      <c r="C132" s="113" t="e">
        <f t="shared" si="0"/>
        <v>#VALUE!</v>
      </c>
      <c r="D132" s="107"/>
      <c r="E132" s="107"/>
    </row>
    <row r="133" spans="1:5" x14ac:dyDescent="0.2">
      <c r="A133" s="112"/>
      <c r="C133" s="107"/>
      <c r="D133" s="107"/>
      <c r="E133" s="107"/>
    </row>
    <row r="134" spans="1:5" x14ac:dyDescent="0.2">
      <c r="A134" s="112"/>
      <c r="C134" s="107"/>
      <c r="D134" s="107"/>
      <c r="E134" s="107"/>
    </row>
    <row r="135" spans="1:5" x14ac:dyDescent="0.2">
      <c r="A135" s="112"/>
      <c r="C135" s="107"/>
      <c r="D135" s="107"/>
      <c r="E135" s="107"/>
    </row>
    <row r="136" spans="1:5" x14ac:dyDescent="0.2">
      <c r="A136" s="112"/>
      <c r="C136" s="107"/>
      <c r="D136" s="107"/>
      <c r="E136" s="107"/>
    </row>
    <row r="137" spans="1:5" x14ac:dyDescent="0.2">
      <c r="A137" s="112"/>
      <c r="C137" s="107"/>
      <c r="D137" s="107"/>
      <c r="E137" s="107"/>
    </row>
    <row r="138" spans="1:5" x14ac:dyDescent="0.2">
      <c r="A138" s="112"/>
      <c r="C138" s="107"/>
      <c r="D138" s="107"/>
      <c r="E138" s="107"/>
    </row>
    <row r="139" spans="1:5" x14ac:dyDescent="0.2">
      <c r="A139" s="112"/>
      <c r="C139" s="107"/>
      <c r="D139" s="107"/>
      <c r="E139" s="107"/>
    </row>
    <row r="140" spans="1:5" x14ac:dyDescent="0.2">
      <c r="A140" s="112"/>
      <c r="C140" s="107"/>
      <c r="D140" s="107"/>
      <c r="E140" s="107"/>
    </row>
    <row r="141" spans="1:5" x14ac:dyDescent="0.2">
      <c r="A141" s="112"/>
      <c r="C141" s="107"/>
      <c r="D141" s="107"/>
      <c r="E141" s="107"/>
    </row>
    <row r="142" spans="1:5" x14ac:dyDescent="0.2">
      <c r="A142" s="112"/>
      <c r="C142" s="107"/>
      <c r="D142" s="107"/>
      <c r="E142" s="107"/>
    </row>
    <row r="143" spans="1:5" x14ac:dyDescent="0.2">
      <c r="A143" s="112"/>
      <c r="C143" s="107"/>
      <c r="D143" s="107"/>
      <c r="E143" s="107"/>
    </row>
    <row r="144" spans="1:5" x14ac:dyDescent="0.2">
      <c r="A144" s="112"/>
      <c r="C144" s="107"/>
      <c r="D144" s="107"/>
      <c r="E144" s="107"/>
    </row>
    <row r="145" spans="1:5" x14ac:dyDescent="0.2">
      <c r="A145" s="112"/>
      <c r="C145" s="107"/>
      <c r="D145" s="107"/>
      <c r="E145" s="107"/>
    </row>
    <row r="146" spans="1:5" x14ac:dyDescent="0.2">
      <c r="A146" s="112"/>
      <c r="C146" s="107"/>
      <c r="D146" s="107"/>
      <c r="E146" s="107"/>
    </row>
    <row r="147" spans="1:5" x14ac:dyDescent="0.2">
      <c r="A147" s="112"/>
      <c r="C147" s="107"/>
      <c r="D147" s="107"/>
      <c r="E147" s="107"/>
    </row>
    <row r="148" spans="1:5" x14ac:dyDescent="0.2">
      <c r="A148" s="112"/>
      <c r="C148" s="107"/>
      <c r="D148" s="107"/>
      <c r="E148" s="107"/>
    </row>
    <row r="149" spans="1:5" x14ac:dyDescent="0.2">
      <c r="A149" s="112"/>
      <c r="C149" s="107"/>
      <c r="D149" s="107"/>
      <c r="E149" s="107"/>
    </row>
    <row r="150" spans="1:5" x14ac:dyDescent="0.2">
      <c r="A150" s="112"/>
      <c r="C150" s="107"/>
      <c r="D150" s="107"/>
      <c r="E150" s="107"/>
    </row>
    <row r="151" spans="1:5" x14ac:dyDescent="0.2">
      <c r="A151" s="112"/>
      <c r="C151" s="107"/>
      <c r="D151" s="107"/>
      <c r="E151" s="107"/>
    </row>
    <row r="152" spans="1:5" x14ac:dyDescent="0.2">
      <c r="A152" s="112"/>
      <c r="C152" s="107"/>
      <c r="D152" s="107"/>
      <c r="E152" s="107"/>
    </row>
    <row r="153" spans="1:5" x14ac:dyDescent="0.2">
      <c r="A153" s="112"/>
      <c r="C153" s="107"/>
      <c r="D153" s="107"/>
      <c r="E153" s="107"/>
    </row>
    <row r="154" spans="1:5" x14ac:dyDescent="0.2">
      <c r="A154" s="112"/>
      <c r="C154" s="107"/>
      <c r="D154" s="107"/>
      <c r="E154" s="107"/>
    </row>
    <row r="155" spans="1:5" x14ac:dyDescent="0.2">
      <c r="A155" s="112"/>
      <c r="C155" s="107"/>
      <c r="D155" s="107"/>
      <c r="E155" s="107"/>
    </row>
    <row r="156" spans="1:5" x14ac:dyDescent="0.2">
      <c r="A156" s="112"/>
      <c r="C156" s="107"/>
      <c r="D156" s="107"/>
      <c r="E156" s="107"/>
    </row>
    <row r="157" spans="1:5" x14ac:dyDescent="0.2">
      <c r="A157" s="112"/>
      <c r="C157" s="107"/>
      <c r="D157" s="107"/>
      <c r="E157" s="107"/>
    </row>
    <row r="158" spans="1:5" x14ac:dyDescent="0.2">
      <c r="A158" s="112"/>
      <c r="C158" s="107"/>
      <c r="D158" s="107"/>
      <c r="E158" s="107"/>
    </row>
    <row r="159" spans="1:5" x14ac:dyDescent="0.2">
      <c r="A159" s="112"/>
      <c r="C159" s="107"/>
      <c r="D159" s="107"/>
      <c r="E159" s="107"/>
    </row>
    <row r="160" spans="1:5" x14ac:dyDescent="0.2">
      <c r="A160" s="112"/>
      <c r="C160" s="107"/>
      <c r="D160" s="107"/>
      <c r="E160" s="107"/>
    </row>
    <row r="161" spans="1:5" x14ac:dyDescent="0.2">
      <c r="A161" s="112"/>
      <c r="C161" s="107"/>
      <c r="D161" s="107"/>
      <c r="E161" s="107"/>
    </row>
    <row r="162" spans="1:5" x14ac:dyDescent="0.2">
      <c r="A162" s="112"/>
      <c r="C162" s="107"/>
      <c r="D162" s="107"/>
      <c r="E162" s="107"/>
    </row>
    <row r="163" spans="1:5" x14ac:dyDescent="0.2">
      <c r="A163" s="112"/>
      <c r="C163" s="107"/>
      <c r="D163" s="107"/>
      <c r="E163" s="107"/>
    </row>
    <row r="164" spans="1:5" x14ac:dyDescent="0.2">
      <c r="A164" s="112"/>
      <c r="C164" s="107"/>
      <c r="D164" s="107"/>
      <c r="E164" s="107"/>
    </row>
    <row r="165" spans="1:5" x14ac:dyDescent="0.2">
      <c r="A165" s="112"/>
      <c r="C165" s="107"/>
      <c r="D165" s="107"/>
      <c r="E165" s="107"/>
    </row>
    <row r="166" spans="1:5" x14ac:dyDescent="0.2">
      <c r="A166" s="112"/>
      <c r="C166" s="107"/>
      <c r="D166" s="107"/>
      <c r="E166" s="107"/>
    </row>
    <row r="167" spans="1:5" x14ac:dyDescent="0.2">
      <c r="A167" s="112"/>
      <c r="C167" s="107"/>
      <c r="D167" s="107"/>
      <c r="E167" s="107"/>
    </row>
    <row r="168" spans="1:5" x14ac:dyDescent="0.2">
      <c r="A168" s="112"/>
      <c r="C168" s="107"/>
      <c r="D168" s="107"/>
      <c r="E168" s="107"/>
    </row>
    <row r="169" spans="1:5" x14ac:dyDescent="0.2">
      <c r="A169" s="112"/>
      <c r="C169" s="107"/>
      <c r="D169" s="107"/>
      <c r="E169" s="107"/>
    </row>
    <row r="170" spans="1:5" x14ac:dyDescent="0.2">
      <c r="A170" s="112"/>
      <c r="C170" s="107"/>
      <c r="D170" s="107"/>
      <c r="E170" s="107"/>
    </row>
    <row r="171" spans="1:5" x14ac:dyDescent="0.2">
      <c r="A171" s="112"/>
      <c r="C171" s="107"/>
      <c r="D171" s="107"/>
      <c r="E171" s="107"/>
    </row>
    <row r="172" spans="1:5" x14ac:dyDescent="0.2">
      <c r="A172" s="112"/>
      <c r="C172" s="107"/>
      <c r="D172" s="107"/>
      <c r="E172" s="107"/>
    </row>
    <row r="173" spans="1:5" x14ac:dyDescent="0.2">
      <c r="A173" s="112"/>
      <c r="C173" s="107"/>
      <c r="D173" s="107"/>
      <c r="E173" s="107"/>
    </row>
    <row r="174" spans="1:5" x14ac:dyDescent="0.2">
      <c r="A174" s="112"/>
      <c r="C174" s="107"/>
      <c r="D174" s="107"/>
      <c r="E174" s="107"/>
    </row>
    <row r="175" spans="1:5" x14ac:dyDescent="0.2">
      <c r="A175" s="112"/>
      <c r="C175" s="107"/>
      <c r="D175" s="107"/>
      <c r="E175" s="107"/>
    </row>
    <row r="176" spans="1:5" x14ac:dyDescent="0.2">
      <c r="A176" s="112"/>
      <c r="C176" s="107"/>
      <c r="D176" s="107"/>
      <c r="E176" s="107"/>
    </row>
    <row r="177" spans="1:5" x14ac:dyDescent="0.2">
      <c r="A177" s="112"/>
      <c r="C177" s="107"/>
      <c r="D177" s="107"/>
      <c r="E177" s="107"/>
    </row>
    <row r="178" spans="1:5" x14ac:dyDescent="0.2">
      <c r="A178" s="112"/>
      <c r="C178" s="107"/>
      <c r="D178" s="107"/>
      <c r="E178" s="107"/>
    </row>
    <row r="179" spans="1:5" x14ac:dyDescent="0.2">
      <c r="A179" s="112"/>
      <c r="C179" s="107"/>
      <c r="D179" s="107"/>
      <c r="E179" s="107"/>
    </row>
    <row r="180" spans="1:5" x14ac:dyDescent="0.2">
      <c r="A180" s="112"/>
      <c r="C180" s="107"/>
      <c r="D180" s="107"/>
      <c r="E180" s="107"/>
    </row>
    <row r="181" spans="1:5" x14ac:dyDescent="0.2">
      <c r="A181" s="112"/>
      <c r="C181" s="107"/>
      <c r="D181" s="107"/>
      <c r="E181" s="107"/>
    </row>
    <row r="182" spans="1:5" x14ac:dyDescent="0.2">
      <c r="A182" s="112"/>
      <c r="C182" s="107"/>
      <c r="D182" s="107"/>
      <c r="E182" s="107"/>
    </row>
    <row r="183" spans="1:5" x14ac:dyDescent="0.2">
      <c r="A183" s="112"/>
      <c r="C183" s="107"/>
      <c r="D183" s="107"/>
      <c r="E183" s="107"/>
    </row>
    <row r="184" spans="1:5" x14ac:dyDescent="0.2">
      <c r="A184" s="112"/>
      <c r="C184" s="107"/>
      <c r="D184" s="107"/>
      <c r="E184" s="107"/>
    </row>
    <row r="185" spans="1:5" x14ac:dyDescent="0.2">
      <c r="A185" s="112"/>
      <c r="C185" s="107"/>
      <c r="D185" s="107"/>
      <c r="E185" s="107"/>
    </row>
    <row r="186" spans="1:5" x14ac:dyDescent="0.2">
      <c r="A186" s="112"/>
      <c r="C186" s="107"/>
      <c r="D186" s="107"/>
      <c r="E186" s="107"/>
    </row>
    <row r="187" spans="1:5" x14ac:dyDescent="0.2">
      <c r="A187" s="112"/>
      <c r="C187" s="107"/>
      <c r="D187" s="107"/>
      <c r="E187" s="107"/>
    </row>
    <row r="188" spans="1:5" x14ac:dyDescent="0.2">
      <c r="A188" s="112"/>
      <c r="C188" s="107"/>
      <c r="D188" s="107"/>
      <c r="E188" s="107"/>
    </row>
    <row r="189" spans="1:5" x14ac:dyDescent="0.2">
      <c r="A189" s="112"/>
      <c r="C189" s="107"/>
      <c r="D189" s="107"/>
      <c r="E189" s="107"/>
    </row>
    <row r="190" spans="1:5" x14ac:dyDescent="0.2">
      <c r="A190" s="112"/>
      <c r="C190" s="107"/>
      <c r="D190" s="107"/>
      <c r="E190" s="107"/>
    </row>
    <row r="191" spans="1:5" x14ac:dyDescent="0.2">
      <c r="A191" s="112"/>
      <c r="C191" s="107"/>
      <c r="D191" s="107"/>
      <c r="E191" s="107"/>
    </row>
    <row r="192" spans="1:5" x14ac:dyDescent="0.2">
      <c r="A192" s="112"/>
      <c r="C192" s="107"/>
      <c r="D192" s="107"/>
      <c r="E192" s="107"/>
    </row>
    <row r="193" spans="1:5" x14ac:dyDescent="0.2">
      <c r="A193" s="112"/>
      <c r="C193" s="107"/>
      <c r="D193" s="107"/>
      <c r="E193" s="107"/>
    </row>
    <row r="194" spans="1:5" x14ac:dyDescent="0.2">
      <c r="A194" s="112"/>
      <c r="C194" s="107"/>
      <c r="D194" s="107"/>
      <c r="E194" s="107"/>
    </row>
    <row r="195" spans="1:5" x14ac:dyDescent="0.2">
      <c r="A195" s="112"/>
      <c r="C195" s="107"/>
      <c r="D195" s="107"/>
      <c r="E195" s="107"/>
    </row>
    <row r="196" spans="1:5" x14ac:dyDescent="0.2">
      <c r="A196" s="112"/>
      <c r="C196" s="107"/>
      <c r="D196" s="107"/>
      <c r="E196" s="107"/>
    </row>
    <row r="197" spans="1:5" x14ac:dyDescent="0.2">
      <c r="A197" s="112"/>
      <c r="C197" s="107"/>
      <c r="D197" s="107"/>
      <c r="E197" s="107"/>
    </row>
    <row r="198" spans="1:5" x14ac:dyDescent="0.2">
      <c r="A198" s="112"/>
      <c r="C198" s="107"/>
      <c r="D198" s="107"/>
      <c r="E198" s="107"/>
    </row>
    <row r="199" spans="1:5" x14ac:dyDescent="0.2">
      <c r="A199" s="112"/>
      <c r="C199" s="107"/>
      <c r="D199" s="107"/>
      <c r="E199" s="107"/>
    </row>
    <row r="200" spans="1:5" x14ac:dyDescent="0.2">
      <c r="A200" s="112"/>
      <c r="C200" s="107"/>
      <c r="D200" s="107"/>
      <c r="E200" s="107"/>
    </row>
    <row r="201" spans="1:5" x14ac:dyDescent="0.2">
      <c r="A201" s="112"/>
      <c r="C201" s="107"/>
      <c r="D201" s="107"/>
      <c r="E201" s="107"/>
    </row>
    <row r="202" spans="1:5" x14ac:dyDescent="0.2">
      <c r="A202" s="112"/>
      <c r="C202" s="107"/>
      <c r="D202" s="107"/>
      <c r="E202" s="107"/>
    </row>
    <row r="203" spans="1:5" x14ac:dyDescent="0.2">
      <c r="A203" s="112"/>
      <c r="C203" s="107"/>
      <c r="D203" s="107"/>
      <c r="E203" s="107"/>
    </row>
    <row r="204" spans="1:5" x14ac:dyDescent="0.2">
      <c r="A204" s="112"/>
      <c r="C204" s="107"/>
      <c r="D204" s="107"/>
      <c r="E204" s="107"/>
    </row>
    <row r="205" spans="1:5" x14ac:dyDescent="0.2">
      <c r="A205" s="112"/>
      <c r="C205" s="107"/>
      <c r="D205" s="107"/>
      <c r="E205" s="107"/>
    </row>
    <row r="206" spans="1:5" x14ac:dyDescent="0.2">
      <c r="A206" s="112"/>
      <c r="C206" s="107"/>
      <c r="D206" s="107"/>
      <c r="E206" s="107"/>
    </row>
    <row r="207" spans="1:5" x14ac:dyDescent="0.2">
      <c r="A207" s="112"/>
      <c r="C207" s="107"/>
      <c r="D207" s="107"/>
      <c r="E207" s="107"/>
    </row>
    <row r="208" spans="1:5" x14ac:dyDescent="0.2">
      <c r="A208" s="112"/>
      <c r="C208" s="107"/>
      <c r="D208" s="107"/>
      <c r="E208" s="107"/>
    </row>
    <row r="209" spans="1:5" x14ac:dyDescent="0.2">
      <c r="A209" s="112"/>
      <c r="C209" s="107"/>
      <c r="D209" s="107"/>
      <c r="E209" s="107"/>
    </row>
    <row r="210" spans="1:5" x14ac:dyDescent="0.2">
      <c r="A210" s="112"/>
      <c r="C210" s="107"/>
      <c r="D210" s="107"/>
      <c r="E210" s="107"/>
    </row>
    <row r="211" spans="1:5" x14ac:dyDescent="0.2">
      <c r="A211" s="112"/>
      <c r="C211" s="107"/>
      <c r="D211" s="107"/>
      <c r="E211" s="107"/>
    </row>
    <row r="212" spans="1:5" x14ac:dyDescent="0.2">
      <c r="A212" s="112"/>
      <c r="C212" s="107"/>
      <c r="D212" s="107"/>
      <c r="E212" s="107"/>
    </row>
    <row r="213" spans="1:5" x14ac:dyDescent="0.2">
      <c r="A213" s="112"/>
      <c r="C213" s="107"/>
      <c r="D213" s="107"/>
      <c r="E213" s="107"/>
    </row>
    <row r="214" spans="1:5" x14ac:dyDescent="0.2">
      <c r="A214" s="112"/>
      <c r="C214" s="107"/>
      <c r="D214" s="107"/>
      <c r="E214" s="107"/>
    </row>
    <row r="215" spans="1:5" x14ac:dyDescent="0.2">
      <c r="A215" s="112"/>
      <c r="C215" s="107"/>
      <c r="D215" s="107"/>
      <c r="E215" s="107"/>
    </row>
    <row r="216" spans="1:5" x14ac:dyDescent="0.2">
      <c r="A216" s="112"/>
      <c r="C216" s="107"/>
      <c r="D216" s="107"/>
      <c r="E216" s="107"/>
    </row>
    <row r="217" spans="1:5" x14ac:dyDescent="0.2">
      <c r="A217" s="112"/>
      <c r="C217" s="107"/>
      <c r="D217" s="107"/>
      <c r="E217" s="107"/>
    </row>
    <row r="218" spans="1:5" x14ac:dyDescent="0.2">
      <c r="A218" s="112"/>
      <c r="C218" s="107"/>
      <c r="D218" s="107"/>
      <c r="E218" s="107"/>
    </row>
    <row r="219" spans="1:5" x14ac:dyDescent="0.2">
      <c r="A219" s="112"/>
      <c r="C219" s="107"/>
      <c r="D219" s="107"/>
      <c r="E219" s="107"/>
    </row>
    <row r="220" spans="1:5" x14ac:dyDescent="0.2">
      <c r="A220" s="112"/>
      <c r="C220" s="107"/>
      <c r="D220" s="107"/>
      <c r="E220" s="107"/>
    </row>
    <row r="221" spans="1:5" x14ac:dyDescent="0.2">
      <c r="A221" s="112"/>
      <c r="C221" s="107"/>
      <c r="D221" s="107"/>
      <c r="E221" s="107"/>
    </row>
    <row r="222" spans="1:5" x14ac:dyDescent="0.2">
      <c r="A222" s="112"/>
      <c r="C222" s="107"/>
      <c r="D222" s="107"/>
      <c r="E222" s="107"/>
    </row>
    <row r="223" spans="1:5" x14ac:dyDescent="0.2">
      <c r="A223" s="112"/>
      <c r="C223" s="107"/>
      <c r="D223" s="107"/>
      <c r="E223" s="107"/>
    </row>
    <row r="224" spans="1:5" x14ac:dyDescent="0.2">
      <c r="A224" s="112"/>
      <c r="C224" s="107"/>
      <c r="D224" s="107"/>
      <c r="E224" s="107"/>
    </row>
    <row r="225" spans="1:5" x14ac:dyDescent="0.2">
      <c r="A225" s="112"/>
      <c r="C225" s="107"/>
      <c r="D225" s="107"/>
      <c r="E225" s="107"/>
    </row>
    <row r="226" spans="1:5" x14ac:dyDescent="0.2">
      <c r="A226" s="112"/>
      <c r="C226" s="107"/>
      <c r="D226" s="107"/>
      <c r="E226" s="107"/>
    </row>
    <row r="227" spans="1:5" x14ac:dyDescent="0.2">
      <c r="A227" s="112"/>
      <c r="C227" s="107"/>
      <c r="D227" s="107"/>
      <c r="E227" s="107"/>
    </row>
    <row r="228" spans="1:5" x14ac:dyDescent="0.2">
      <c r="A228" s="112"/>
      <c r="C228" s="107"/>
      <c r="D228" s="107"/>
      <c r="E228" s="107"/>
    </row>
    <row r="229" spans="1:5" x14ac:dyDescent="0.2">
      <c r="A229" s="112"/>
      <c r="C229" s="107"/>
      <c r="D229" s="107"/>
      <c r="E229" s="107"/>
    </row>
    <row r="230" spans="1:5" x14ac:dyDescent="0.2">
      <c r="A230" s="112"/>
      <c r="C230" s="107"/>
      <c r="D230" s="107"/>
      <c r="E230" s="107"/>
    </row>
    <row r="231" spans="1:5" x14ac:dyDescent="0.2">
      <c r="A231" s="112"/>
      <c r="C231" s="107"/>
      <c r="D231" s="107"/>
      <c r="E231" s="107"/>
    </row>
    <row r="232" spans="1:5" x14ac:dyDescent="0.2">
      <c r="A232" s="112"/>
      <c r="C232" s="107"/>
      <c r="D232" s="107"/>
      <c r="E232" s="107"/>
    </row>
    <row r="233" spans="1:5" x14ac:dyDescent="0.2">
      <c r="A233" s="112"/>
      <c r="C233" s="107"/>
      <c r="D233" s="107"/>
      <c r="E233" s="107"/>
    </row>
    <row r="234" spans="1:5" x14ac:dyDescent="0.2">
      <c r="A234" s="112"/>
      <c r="C234" s="107"/>
      <c r="D234" s="107"/>
      <c r="E234" s="107"/>
    </row>
    <row r="235" spans="1:5" x14ac:dyDescent="0.2">
      <c r="A235" s="112"/>
      <c r="C235" s="107"/>
      <c r="D235" s="107"/>
      <c r="E235" s="107"/>
    </row>
    <row r="236" spans="1:5" x14ac:dyDescent="0.2">
      <c r="A236" s="112"/>
      <c r="C236" s="107"/>
      <c r="D236" s="107"/>
      <c r="E236" s="107"/>
    </row>
    <row r="237" spans="1:5" x14ac:dyDescent="0.2">
      <c r="A237" s="112"/>
      <c r="C237" s="107"/>
      <c r="D237" s="107"/>
      <c r="E237" s="107"/>
    </row>
    <row r="238" spans="1:5" x14ac:dyDescent="0.2">
      <c r="A238" s="112"/>
      <c r="C238" s="107"/>
      <c r="D238" s="107"/>
      <c r="E238" s="107"/>
    </row>
    <row r="239" spans="1:5" x14ac:dyDescent="0.2">
      <c r="A239" s="112"/>
      <c r="C239" s="107"/>
      <c r="D239" s="107"/>
      <c r="E239" s="107"/>
    </row>
    <row r="240" spans="1:5" x14ac:dyDescent="0.2">
      <c r="A240" s="112"/>
      <c r="C240" s="107"/>
      <c r="D240" s="107"/>
      <c r="E240" s="107"/>
    </row>
  </sheetData>
  <sheetProtection selectLockedCells="1" selectUnlockedCells="1"/>
  <sortState ref="A88:C125">
    <sortCondition ref="A88:A125"/>
  </sortState>
  <mergeCells count="2">
    <mergeCell ref="D1:F1"/>
    <mergeCell ref="D2:F2"/>
  </mergeCells>
  <conditionalFormatting sqref="C3 D56:D86 E56:E87 A3:B4 D3:E51 A5:C51 A53:C86 D53:E54 A52:E52">
    <cfRule type="cellIs" dxfId="0" priority="1" stopIfTrue="1" operator="equal">
      <formula>0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Jugendliga</vt:lpstr>
      <vt:lpstr>Mannschaftswertung</vt:lpstr>
      <vt:lpstr>Presse</vt:lpstr>
      <vt:lpstr>Jugendliga!Druckbereich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</dc:creator>
  <cp:lastModifiedBy>Renner</cp:lastModifiedBy>
  <cp:lastPrinted>2020-03-01T19:39:37Z</cp:lastPrinted>
  <dcterms:created xsi:type="dcterms:W3CDTF">2017-12-10T09:23:33Z</dcterms:created>
  <dcterms:modified xsi:type="dcterms:W3CDTF">2020-03-04T07:04:50Z</dcterms:modified>
</cp:coreProperties>
</file>