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/>
  </bookViews>
  <sheets>
    <sheet name="Jugendliga" sheetId="1" r:id="rId1"/>
    <sheet name="Mannschaftswertung" sheetId="2" r:id="rId2"/>
    <sheet name="Presse" sheetId="3" r:id="rId3"/>
  </sheets>
  <externalReferences>
    <externalReference r:id="rId4"/>
  </externalReferences>
  <definedNames>
    <definedName name="_xlnm.Print_Area" localSheetId="0">Jugendliga!$A$130:$AG$147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5" i="1" l="1"/>
  <c r="B110" i="3"/>
  <c r="AM26" i="1" l="1"/>
  <c r="AM27" i="1"/>
  <c r="AM28" i="1"/>
  <c r="AI47" i="1"/>
  <c r="D41" i="1"/>
  <c r="A30" i="2" l="1"/>
  <c r="B30" i="2" s="1"/>
  <c r="A31" i="2"/>
  <c r="B31" i="2" s="1"/>
  <c r="O31" i="2" s="1"/>
  <c r="F31" i="2"/>
  <c r="A32" i="2"/>
  <c r="B32" i="2" s="1"/>
  <c r="F32" i="2" s="1"/>
  <c r="A33" i="2"/>
  <c r="B33" i="2" s="1"/>
  <c r="A34" i="2"/>
  <c r="B34" i="2" s="1"/>
  <c r="A35" i="2"/>
  <c r="B35" i="2" s="1"/>
  <c r="O35" i="2" s="1"/>
  <c r="A36" i="2"/>
  <c r="B36" i="2" s="1"/>
  <c r="F36" i="2" s="1"/>
  <c r="A37" i="2"/>
  <c r="B37" i="2" s="1"/>
  <c r="J37" i="2" s="1"/>
  <c r="A38" i="2"/>
  <c r="B38" i="2" s="1"/>
  <c r="J38" i="2" s="1"/>
  <c r="A39" i="2"/>
  <c r="B39" i="2" s="1"/>
  <c r="O39" i="2" s="1"/>
  <c r="N39" i="2"/>
  <c r="A40" i="2"/>
  <c r="B40" i="2" s="1"/>
  <c r="N40" i="2" s="1"/>
  <c r="A41" i="2"/>
  <c r="B41" i="2"/>
  <c r="K41" i="2" s="1"/>
  <c r="A42" i="2"/>
  <c r="B42" i="2" s="1"/>
  <c r="A43" i="2"/>
  <c r="B43" i="2" s="1"/>
  <c r="L43" i="2" s="1"/>
  <c r="A44" i="2"/>
  <c r="B44" i="2" s="1"/>
  <c r="N44" i="2" s="1"/>
  <c r="A45" i="2"/>
  <c r="B45" i="2" s="1"/>
  <c r="G45" i="2" s="1"/>
  <c r="A46" i="2"/>
  <c r="B46" i="2" s="1"/>
  <c r="H46" i="2" s="1"/>
  <c r="A47" i="2"/>
  <c r="B47" i="2" s="1"/>
  <c r="L47" i="2" s="1"/>
  <c r="A48" i="2"/>
  <c r="B48" i="2" s="1"/>
  <c r="N48" i="2" s="1"/>
  <c r="A49" i="2"/>
  <c r="B49" i="2" s="1"/>
  <c r="G49" i="2" s="1"/>
  <c r="A50" i="2"/>
  <c r="B50" i="2" s="1"/>
  <c r="H50" i="2" s="1"/>
  <c r="A51" i="2"/>
  <c r="B51" i="2" s="1"/>
  <c r="K51" i="2" s="1"/>
  <c r="A52" i="2"/>
  <c r="B52" i="2" s="1"/>
  <c r="A53" i="2"/>
  <c r="B53" i="2" s="1"/>
  <c r="L53" i="2" s="1"/>
  <c r="A54" i="2"/>
  <c r="B54" i="2" s="1"/>
  <c r="L54" i="2" s="1"/>
  <c r="A55" i="2"/>
  <c r="B55" i="2" s="1"/>
  <c r="K55" i="2" s="1"/>
  <c r="A56" i="2"/>
  <c r="B56" i="2" s="1"/>
  <c r="A57" i="2"/>
  <c r="B57" i="2" s="1"/>
  <c r="C57" i="2"/>
  <c r="A58" i="2"/>
  <c r="B58" i="2" s="1"/>
  <c r="C58" i="2"/>
  <c r="A59" i="2"/>
  <c r="B59" i="2" s="1"/>
  <c r="O59" i="2" s="1"/>
  <c r="C59" i="2"/>
  <c r="A60" i="2"/>
  <c r="B60" i="2" s="1"/>
  <c r="A61" i="2"/>
  <c r="B61" i="2" s="1"/>
  <c r="A62" i="2"/>
  <c r="B62" i="2" s="1"/>
  <c r="A63" i="2"/>
  <c r="B63" i="2" s="1"/>
  <c r="L63" i="2" s="1"/>
  <c r="A64" i="2"/>
  <c r="B64" i="2" s="1"/>
  <c r="L64" i="2" s="1"/>
  <c r="A65" i="2"/>
  <c r="B65" i="2" s="1"/>
  <c r="O65" i="2" s="1"/>
  <c r="A66" i="2"/>
  <c r="B66" i="2" s="1"/>
  <c r="A67" i="2"/>
  <c r="B67" i="2" s="1"/>
  <c r="A68" i="2"/>
  <c r="B68" i="2" s="1"/>
  <c r="C68" i="2"/>
  <c r="A69" i="2"/>
  <c r="B69" i="2" s="1"/>
  <c r="C69" i="2"/>
  <c r="A70" i="2"/>
  <c r="B70" i="2" s="1"/>
  <c r="K70" i="2" s="1"/>
  <c r="A71" i="2"/>
  <c r="B71" i="2" s="1"/>
  <c r="L71" i="2" s="1"/>
  <c r="A72" i="2"/>
  <c r="B72" i="2" s="1"/>
  <c r="L72" i="2" s="1"/>
  <c r="A73" i="2"/>
  <c r="B73" i="2" s="1"/>
  <c r="L73" i="2" s="1"/>
  <c r="A74" i="2"/>
  <c r="B74" i="2" s="1"/>
  <c r="A75" i="2"/>
  <c r="B75" i="2" s="1"/>
  <c r="L75" i="2" s="1"/>
  <c r="A76" i="2"/>
  <c r="B76" i="2" s="1"/>
  <c r="C76" i="2"/>
  <c r="A77" i="2"/>
  <c r="B77" i="2" s="1"/>
  <c r="C77" i="2"/>
  <c r="A78" i="2"/>
  <c r="B78" i="2" s="1"/>
  <c r="C78" i="2"/>
  <c r="A79" i="2"/>
  <c r="B79" i="2" s="1"/>
  <c r="C79" i="2"/>
  <c r="A80" i="2"/>
  <c r="B80" i="2"/>
  <c r="L80" i="2" s="1"/>
  <c r="C80" i="2"/>
  <c r="A81" i="2"/>
  <c r="B81" i="2" s="1"/>
  <c r="C81" i="2"/>
  <c r="A82" i="2"/>
  <c r="B82" i="2"/>
  <c r="L82" i="2" s="1"/>
  <c r="A83" i="2"/>
  <c r="B83" i="2"/>
  <c r="L83" i="2" s="1"/>
  <c r="A84" i="2"/>
  <c r="B84" i="2" s="1"/>
  <c r="H84" i="2" s="1"/>
  <c r="C84" i="2"/>
  <c r="A85" i="2"/>
  <c r="B85" i="2" s="1"/>
  <c r="A86" i="2"/>
  <c r="B86" i="2" s="1"/>
  <c r="A87" i="2"/>
  <c r="B87" i="2"/>
  <c r="G87" i="2" s="1"/>
  <c r="C87" i="2"/>
  <c r="E87" i="2"/>
  <c r="P87" i="2"/>
  <c r="A88" i="2"/>
  <c r="B88" i="2" s="1"/>
  <c r="C88" i="2"/>
  <c r="A89" i="2"/>
  <c r="B89" i="2" s="1"/>
  <c r="C89" i="2"/>
  <c r="A90" i="2"/>
  <c r="B90" i="2"/>
  <c r="L90" i="2" s="1"/>
  <c r="C90" i="2"/>
  <c r="A91" i="2"/>
  <c r="B91" i="2"/>
  <c r="M91" i="2" s="1"/>
  <c r="C91" i="2"/>
  <c r="A92" i="2"/>
  <c r="B92" i="2" s="1"/>
  <c r="H92" i="2" s="1"/>
  <c r="C92" i="2"/>
  <c r="A93" i="2"/>
  <c r="B93" i="2" s="1"/>
  <c r="C93" i="2"/>
  <c r="A94" i="2"/>
  <c r="B94" i="2" s="1"/>
  <c r="I94" i="2" s="1"/>
  <c r="C94" i="2"/>
  <c r="A95" i="2"/>
  <c r="B95" i="2" s="1"/>
  <c r="I95" i="2" s="1"/>
  <c r="C95" i="2"/>
  <c r="A96" i="2"/>
  <c r="B96" i="2"/>
  <c r="P96" i="2" s="1"/>
  <c r="C96" i="2"/>
  <c r="A97" i="2"/>
  <c r="B97" i="2" s="1"/>
  <c r="G97" i="2" s="1"/>
  <c r="A98" i="2"/>
  <c r="B98" i="2" s="1"/>
  <c r="A99" i="2"/>
  <c r="B99" i="2" s="1"/>
  <c r="F99" i="2" s="1"/>
  <c r="A100" i="2"/>
  <c r="B100" i="2" s="1"/>
  <c r="A101" i="2"/>
  <c r="B101" i="2" s="1"/>
  <c r="A102" i="2"/>
  <c r="B102" i="2" s="1"/>
  <c r="F102" i="2" s="1"/>
  <c r="A103" i="2"/>
  <c r="B103" i="2" s="1"/>
  <c r="I103" i="2" s="1"/>
  <c r="A104" i="2"/>
  <c r="B104" i="2" s="1"/>
  <c r="A105" i="2"/>
  <c r="B105" i="2" s="1"/>
  <c r="A106" i="2"/>
  <c r="B106" i="2" s="1"/>
  <c r="A107" i="2"/>
  <c r="B107" i="2" s="1"/>
  <c r="J107" i="2" s="1"/>
  <c r="A108" i="2"/>
  <c r="B108" i="2" s="1"/>
  <c r="E108" i="2" s="1"/>
  <c r="A109" i="2"/>
  <c r="B109" i="2" s="1"/>
  <c r="F109" i="2" s="1"/>
  <c r="M26" i="1"/>
  <c r="P26" i="1"/>
  <c r="W26" i="1"/>
  <c r="Z26" i="1"/>
  <c r="AC26" i="1"/>
  <c r="AH26" i="1"/>
  <c r="AI26" i="1" s="1"/>
  <c r="AL26" i="1"/>
  <c r="AO26" i="1"/>
  <c r="AQ26" i="1"/>
  <c r="AT26" i="1"/>
  <c r="AU26" i="1" s="1"/>
  <c r="M27" i="1"/>
  <c r="T27" i="1" s="1"/>
  <c r="P27" i="1"/>
  <c r="W27" i="1"/>
  <c r="Z27" i="1"/>
  <c r="AC27" i="1"/>
  <c r="AH27" i="1"/>
  <c r="AI27" i="1" s="1"/>
  <c r="AL27" i="1"/>
  <c r="AO27" i="1"/>
  <c r="AQ27" i="1"/>
  <c r="AT27" i="1"/>
  <c r="AU27" i="1" s="1"/>
  <c r="M28" i="1"/>
  <c r="P28" i="1"/>
  <c r="W28" i="1"/>
  <c r="AD28" i="1" s="1"/>
  <c r="Z28" i="1"/>
  <c r="AC28" i="1"/>
  <c r="AH28" i="1"/>
  <c r="AI28" i="1" s="1"/>
  <c r="AL28" i="1"/>
  <c r="AO28" i="1"/>
  <c r="AQ28" i="1"/>
  <c r="AT28" i="1"/>
  <c r="AU28" i="1" s="1"/>
  <c r="M29" i="1"/>
  <c r="P29" i="1"/>
  <c r="W29" i="1"/>
  <c r="Z29" i="1"/>
  <c r="AC29" i="1"/>
  <c r="AH29" i="1"/>
  <c r="AI29" i="1" s="1"/>
  <c r="AL29" i="1"/>
  <c r="AM29" i="1" s="1"/>
  <c r="AO29" i="1"/>
  <c r="AQ29" i="1"/>
  <c r="AT29" i="1"/>
  <c r="AU29" i="1" s="1"/>
  <c r="M30" i="1"/>
  <c r="T30" i="1" s="1"/>
  <c r="P30" i="1"/>
  <c r="W30" i="1"/>
  <c r="Z30" i="1"/>
  <c r="AC30" i="1"/>
  <c r="AH30" i="1"/>
  <c r="AI30" i="1" s="1"/>
  <c r="AL30" i="1"/>
  <c r="AM30" i="1" s="1"/>
  <c r="AO30" i="1"/>
  <c r="AQ30" i="1"/>
  <c r="AT30" i="1"/>
  <c r="AU30" i="1" s="1"/>
  <c r="M31" i="1"/>
  <c r="T31" i="1" s="1"/>
  <c r="P31" i="1"/>
  <c r="W31" i="1"/>
  <c r="Z31" i="1"/>
  <c r="AC31" i="1"/>
  <c r="AH31" i="1"/>
  <c r="AI31" i="1" s="1"/>
  <c r="AL31" i="1"/>
  <c r="AM31" i="1" s="1"/>
  <c r="AO31" i="1"/>
  <c r="AQ31" i="1"/>
  <c r="AT31" i="1"/>
  <c r="AU31" i="1" s="1"/>
  <c r="I108" i="2" l="1"/>
  <c r="M107" i="2"/>
  <c r="N107" i="2"/>
  <c r="AD27" i="1"/>
  <c r="AE27" i="1"/>
  <c r="AD31" i="1"/>
  <c r="AD26" i="1"/>
  <c r="AD30" i="1"/>
  <c r="AE31" i="1"/>
  <c r="I31" i="1" s="1"/>
  <c r="C53" i="2" s="1"/>
  <c r="P53" i="2" s="1"/>
  <c r="AE30" i="1"/>
  <c r="I30" i="1" s="1"/>
  <c r="C52" i="2" s="1"/>
  <c r="J52" i="2" s="1"/>
  <c r="AD29" i="1"/>
  <c r="AE29" i="1" s="1"/>
  <c r="I29" i="1" s="1"/>
  <c r="C51" i="2" s="1"/>
  <c r="J51" i="2" s="1"/>
  <c r="T28" i="1"/>
  <c r="T26" i="1"/>
  <c r="I27" i="1"/>
  <c r="C49" i="2" s="1"/>
  <c r="T29" i="1"/>
  <c r="E107" i="2"/>
  <c r="H91" i="2"/>
  <c r="G82" i="2"/>
  <c r="N35" i="2"/>
  <c r="O92" i="2"/>
  <c r="M87" i="2"/>
  <c r="N36" i="2"/>
  <c r="K78" i="2"/>
  <c r="L78" i="2"/>
  <c r="G78" i="2"/>
  <c r="I86" i="2"/>
  <c r="G86" i="2"/>
  <c r="Q86" i="2"/>
  <c r="L52" i="2"/>
  <c r="P52" i="2"/>
  <c r="H52" i="2"/>
  <c r="Q108" i="2"/>
  <c r="N99" i="2"/>
  <c r="F39" i="2"/>
  <c r="K36" i="2"/>
  <c r="I107" i="2"/>
  <c r="J99" i="2"/>
  <c r="O95" i="2"/>
  <c r="O83" i="2"/>
  <c r="K71" i="2"/>
  <c r="K65" i="2"/>
  <c r="J41" i="2"/>
  <c r="N31" i="2"/>
  <c r="M108" i="2"/>
  <c r="H94" i="2"/>
  <c r="K87" i="2"/>
  <c r="J108" i="2"/>
  <c r="Q107" i="2"/>
  <c r="F107" i="2"/>
  <c r="I97" i="2"/>
  <c r="H87" i="2"/>
  <c r="G83" i="2"/>
  <c r="G65" i="2"/>
  <c r="J59" i="2"/>
  <c r="L61" i="2"/>
  <c r="K61" i="2"/>
  <c r="O61" i="2"/>
  <c r="G61" i="2"/>
  <c r="L57" i="2"/>
  <c r="G57" i="2"/>
  <c r="P57" i="2"/>
  <c r="H57" i="2"/>
  <c r="K57" i="2"/>
  <c r="O57" i="2"/>
  <c r="M104" i="2"/>
  <c r="E104" i="2"/>
  <c r="N104" i="2"/>
  <c r="I104" i="2"/>
  <c r="Q104" i="2"/>
  <c r="E95" i="2"/>
  <c r="K95" i="2"/>
  <c r="P95" i="2"/>
  <c r="G95" i="2"/>
  <c r="L95" i="2"/>
  <c r="Q95" i="2"/>
  <c r="H95" i="2"/>
  <c r="M95" i="2"/>
  <c r="E88" i="2"/>
  <c r="M88" i="2"/>
  <c r="O88" i="2"/>
  <c r="H88" i="2"/>
  <c r="I88" i="2"/>
  <c r="P88" i="2"/>
  <c r="K85" i="2"/>
  <c r="I85" i="2"/>
  <c r="M85" i="2"/>
  <c r="L81" i="2"/>
  <c r="H81" i="2"/>
  <c r="K81" i="2"/>
  <c r="L74" i="2"/>
  <c r="K74" i="2"/>
  <c r="O74" i="2"/>
  <c r="K96" i="2"/>
  <c r="E96" i="2"/>
  <c r="M96" i="2"/>
  <c r="H96" i="2"/>
  <c r="O96" i="2"/>
  <c r="L68" i="2"/>
  <c r="P68" i="2"/>
  <c r="K68" i="2"/>
  <c r="H68" i="2"/>
  <c r="F105" i="2"/>
  <c r="J105" i="2"/>
  <c r="G69" i="2"/>
  <c r="O69" i="2"/>
  <c r="H69" i="2"/>
  <c r="P69" i="2"/>
  <c r="L69" i="2"/>
  <c r="K69" i="2"/>
  <c r="L67" i="2"/>
  <c r="K67" i="2"/>
  <c r="L62" i="2"/>
  <c r="O62" i="2"/>
  <c r="K62" i="2"/>
  <c r="G62" i="2"/>
  <c r="L60" i="2"/>
  <c r="H60" i="2"/>
  <c r="K60" i="2"/>
  <c r="F58" i="2"/>
  <c r="K58" i="2"/>
  <c r="P58" i="2"/>
  <c r="G58" i="2"/>
  <c r="L58" i="2"/>
  <c r="H58" i="2"/>
  <c r="N58" i="2"/>
  <c r="J58" i="2"/>
  <c r="O58" i="2"/>
  <c r="L56" i="2"/>
  <c r="P56" i="2"/>
  <c r="H56" i="2"/>
  <c r="K56" i="2"/>
  <c r="J103" i="2"/>
  <c r="M103" i="2"/>
  <c r="E103" i="2"/>
  <c r="N103" i="2"/>
  <c r="F103" i="2"/>
  <c r="Q103" i="2"/>
  <c r="H98" i="2"/>
  <c r="M98" i="2"/>
  <c r="L76" i="2"/>
  <c r="H76" i="2"/>
  <c r="K76" i="2"/>
  <c r="P76" i="2"/>
  <c r="K66" i="2"/>
  <c r="L66" i="2"/>
  <c r="O66" i="2"/>
  <c r="F100" i="2"/>
  <c r="N100" i="2"/>
  <c r="I96" i="2"/>
  <c r="K77" i="2"/>
  <c r="L77" i="2"/>
  <c r="G77" i="2"/>
  <c r="O77" i="2"/>
  <c r="H77" i="2"/>
  <c r="P77" i="2"/>
  <c r="J104" i="2"/>
  <c r="I92" i="2"/>
  <c r="P92" i="2"/>
  <c r="K92" i="2"/>
  <c r="E92" i="2"/>
  <c r="M92" i="2"/>
  <c r="I91" i="2"/>
  <c r="O91" i="2"/>
  <c r="E91" i="2"/>
  <c r="P91" i="2"/>
  <c r="K91" i="2"/>
  <c r="G91" i="2"/>
  <c r="L91" i="2"/>
  <c r="Q91" i="2"/>
  <c r="I90" i="2"/>
  <c r="M90" i="2"/>
  <c r="G90" i="2"/>
  <c r="Q90" i="2"/>
  <c r="H90" i="2"/>
  <c r="K88" i="2"/>
  <c r="O85" i="2"/>
  <c r="P81" i="2"/>
  <c r="P80" i="2"/>
  <c r="O70" i="2"/>
  <c r="K54" i="2"/>
  <c r="J109" i="2"/>
  <c r="N108" i="2"/>
  <c r="O87" i="2"/>
  <c r="I87" i="2"/>
  <c r="M86" i="2"/>
  <c r="O82" i="2"/>
  <c r="K80" i="2"/>
  <c r="O78" i="2"/>
  <c r="H73" i="2"/>
  <c r="L70" i="2"/>
  <c r="L65" i="2"/>
  <c r="K64" i="2"/>
  <c r="P54" i="2"/>
  <c r="H54" i="2"/>
  <c r="H53" i="2"/>
  <c r="K33" i="2"/>
  <c r="K53" i="2"/>
  <c r="L86" i="2"/>
  <c r="K82" i="2"/>
  <c r="H80" i="2"/>
  <c r="O73" i="2"/>
  <c r="G73" i="2"/>
  <c r="K63" i="2"/>
  <c r="O54" i="2"/>
  <c r="G54" i="2"/>
  <c r="G53" i="2"/>
  <c r="G39" i="2"/>
  <c r="N32" i="2"/>
  <c r="G31" i="2"/>
  <c r="O97" i="2"/>
  <c r="M94" i="2"/>
  <c r="Q87" i="2"/>
  <c r="L87" i="2"/>
  <c r="H82" i="2"/>
  <c r="K72" i="2"/>
  <c r="K59" i="2"/>
  <c r="O53" i="2"/>
  <c r="K52" i="2"/>
  <c r="G106" i="2"/>
  <c r="K106" i="2"/>
  <c r="O106" i="2"/>
  <c r="H106" i="2"/>
  <c r="L106" i="2"/>
  <c r="P106" i="2"/>
  <c r="Q109" i="2"/>
  <c r="I109" i="2"/>
  <c r="N106" i="2"/>
  <c r="F106" i="2"/>
  <c r="Q105" i="2"/>
  <c r="I105" i="2"/>
  <c r="E101" i="2"/>
  <c r="Q101" i="2"/>
  <c r="G101" i="2"/>
  <c r="K101" i="2"/>
  <c r="O101" i="2"/>
  <c r="I101" i="2"/>
  <c r="H101" i="2"/>
  <c r="L101" i="2"/>
  <c r="P101" i="2"/>
  <c r="M101" i="2"/>
  <c r="N109" i="2"/>
  <c r="G108" i="2"/>
  <c r="K108" i="2"/>
  <c r="O108" i="2"/>
  <c r="H108" i="2"/>
  <c r="L108" i="2"/>
  <c r="P108" i="2"/>
  <c r="M106" i="2"/>
  <c r="E106" i="2"/>
  <c r="N105" i="2"/>
  <c r="G104" i="2"/>
  <c r="K104" i="2"/>
  <c r="O104" i="2"/>
  <c r="H104" i="2"/>
  <c r="L104" i="2"/>
  <c r="P104" i="2"/>
  <c r="J101" i="2"/>
  <c r="M100" i="2"/>
  <c r="G100" i="2"/>
  <c r="K100" i="2"/>
  <c r="O100" i="2"/>
  <c r="I100" i="2"/>
  <c r="H100" i="2"/>
  <c r="L100" i="2"/>
  <c r="P100" i="2"/>
  <c r="E100" i="2"/>
  <c r="Q100" i="2"/>
  <c r="M102" i="2"/>
  <c r="G102" i="2"/>
  <c r="K102" i="2"/>
  <c r="O102" i="2"/>
  <c r="E102" i="2"/>
  <c r="H102" i="2"/>
  <c r="L102" i="2"/>
  <c r="P102" i="2"/>
  <c r="I102" i="2"/>
  <c r="Q102" i="2"/>
  <c r="G109" i="2"/>
  <c r="K109" i="2"/>
  <c r="O109" i="2"/>
  <c r="H109" i="2"/>
  <c r="L109" i="2"/>
  <c r="P109" i="2"/>
  <c r="G105" i="2"/>
  <c r="K105" i="2"/>
  <c r="O105" i="2"/>
  <c r="H105" i="2"/>
  <c r="L105" i="2"/>
  <c r="P105" i="2"/>
  <c r="J102" i="2"/>
  <c r="N101" i="2"/>
  <c r="M109" i="2"/>
  <c r="E109" i="2"/>
  <c r="F108" i="2"/>
  <c r="G107" i="2"/>
  <c r="K107" i="2"/>
  <c r="O107" i="2"/>
  <c r="H107" i="2"/>
  <c r="L107" i="2"/>
  <c r="P107" i="2"/>
  <c r="J106" i="2"/>
  <c r="M105" i="2"/>
  <c r="E105" i="2"/>
  <c r="F104" i="2"/>
  <c r="G103" i="2"/>
  <c r="K103" i="2"/>
  <c r="O103" i="2"/>
  <c r="H103" i="2"/>
  <c r="L103" i="2"/>
  <c r="P103" i="2"/>
  <c r="F101" i="2"/>
  <c r="J100" i="2"/>
  <c r="E99" i="2"/>
  <c r="Q99" i="2"/>
  <c r="G99" i="2"/>
  <c r="K99" i="2"/>
  <c r="O99" i="2"/>
  <c r="H99" i="2"/>
  <c r="L99" i="2"/>
  <c r="P99" i="2"/>
  <c r="I99" i="2"/>
  <c r="M99" i="2"/>
  <c r="F98" i="2"/>
  <c r="J98" i="2"/>
  <c r="N98" i="2"/>
  <c r="L98" i="2"/>
  <c r="I98" i="2"/>
  <c r="O98" i="2"/>
  <c r="E98" i="2"/>
  <c r="K98" i="2"/>
  <c r="P98" i="2"/>
  <c r="G98" i="2"/>
  <c r="Q98" i="2"/>
  <c r="I106" i="2"/>
  <c r="N102" i="2"/>
  <c r="Q106" i="2"/>
  <c r="F93" i="2"/>
  <c r="J93" i="2"/>
  <c r="N93" i="2"/>
  <c r="F89" i="2"/>
  <c r="J89" i="2"/>
  <c r="N89" i="2"/>
  <c r="K84" i="2"/>
  <c r="E79" i="2"/>
  <c r="I79" i="2"/>
  <c r="M79" i="2"/>
  <c r="Q79" i="2"/>
  <c r="F79" i="2"/>
  <c r="J79" i="2"/>
  <c r="N79" i="2"/>
  <c r="Q97" i="2"/>
  <c r="L97" i="2"/>
  <c r="F96" i="2"/>
  <c r="J96" i="2"/>
  <c r="N96" i="2"/>
  <c r="P94" i="2"/>
  <c r="K94" i="2"/>
  <c r="E94" i="2"/>
  <c r="Q93" i="2"/>
  <c r="L93" i="2"/>
  <c r="G93" i="2"/>
  <c r="F92" i="2"/>
  <c r="J92" i="2"/>
  <c r="N92" i="2"/>
  <c r="P90" i="2"/>
  <c r="K90" i="2"/>
  <c r="E90" i="2"/>
  <c r="Q89" i="2"/>
  <c r="L89" i="2"/>
  <c r="G89" i="2"/>
  <c r="F88" i="2"/>
  <c r="J88" i="2"/>
  <c r="N88" i="2"/>
  <c r="P86" i="2"/>
  <c r="K86" i="2"/>
  <c r="E86" i="2"/>
  <c r="Q85" i="2"/>
  <c r="L85" i="2"/>
  <c r="G85" i="2"/>
  <c r="P84" i="2"/>
  <c r="E83" i="2"/>
  <c r="I83" i="2"/>
  <c r="M83" i="2"/>
  <c r="Q83" i="2"/>
  <c r="F83" i="2"/>
  <c r="J83" i="2"/>
  <c r="N83" i="2"/>
  <c r="O81" i="2"/>
  <c r="G81" i="2"/>
  <c r="O80" i="2"/>
  <c r="G80" i="2"/>
  <c r="P79" i="2"/>
  <c r="H79" i="2"/>
  <c r="E78" i="2"/>
  <c r="I78" i="2"/>
  <c r="M78" i="2"/>
  <c r="Q78" i="2"/>
  <c r="F78" i="2"/>
  <c r="J78" i="2"/>
  <c r="N78" i="2"/>
  <c r="O76" i="2"/>
  <c r="G76" i="2"/>
  <c r="P75" i="2"/>
  <c r="E74" i="2"/>
  <c r="I74" i="2"/>
  <c r="M74" i="2"/>
  <c r="Q74" i="2"/>
  <c r="F74" i="2"/>
  <c r="J74" i="2"/>
  <c r="N74" i="2"/>
  <c r="O72" i="2"/>
  <c r="G72" i="2"/>
  <c r="E70" i="2"/>
  <c r="I70" i="2"/>
  <c r="M70" i="2"/>
  <c r="Q70" i="2"/>
  <c r="F70" i="2"/>
  <c r="J70" i="2"/>
  <c r="N70" i="2"/>
  <c r="O68" i="2"/>
  <c r="G68" i="2"/>
  <c r="E66" i="2"/>
  <c r="I66" i="2"/>
  <c r="M66" i="2"/>
  <c r="Q66" i="2"/>
  <c r="F66" i="2"/>
  <c r="J66" i="2"/>
  <c r="N66" i="2"/>
  <c r="O64" i="2"/>
  <c r="G64" i="2"/>
  <c r="E62" i="2"/>
  <c r="I62" i="2"/>
  <c r="M62" i="2"/>
  <c r="Q62" i="2"/>
  <c r="F62" i="2"/>
  <c r="J62" i="2"/>
  <c r="N62" i="2"/>
  <c r="O60" i="2"/>
  <c r="P59" i="2"/>
  <c r="F59" i="2"/>
  <c r="E55" i="2"/>
  <c r="I55" i="2"/>
  <c r="M55" i="2"/>
  <c r="Q55" i="2"/>
  <c r="F55" i="2"/>
  <c r="J55" i="2"/>
  <c r="N55" i="2"/>
  <c r="L55" i="2"/>
  <c r="G55" i="2"/>
  <c r="O55" i="2"/>
  <c r="P55" i="2"/>
  <c r="E47" i="2"/>
  <c r="I47" i="2"/>
  <c r="M47" i="2"/>
  <c r="Q47" i="2"/>
  <c r="J47" i="2"/>
  <c r="O47" i="2"/>
  <c r="F47" i="2"/>
  <c r="K47" i="2"/>
  <c r="P47" i="2"/>
  <c r="N47" i="2"/>
  <c r="H47" i="2"/>
  <c r="E46" i="2"/>
  <c r="I46" i="2"/>
  <c r="M46" i="2"/>
  <c r="Q46" i="2"/>
  <c r="J46" i="2"/>
  <c r="O46" i="2"/>
  <c r="F46" i="2"/>
  <c r="K46" i="2"/>
  <c r="P46" i="2"/>
  <c r="L46" i="2"/>
  <c r="N46" i="2"/>
  <c r="H34" i="2"/>
  <c r="L34" i="2"/>
  <c r="E34" i="2"/>
  <c r="I34" i="2"/>
  <c r="M34" i="2"/>
  <c r="Q34" i="2"/>
  <c r="K34" i="2"/>
  <c r="F34" i="2"/>
  <c r="N34" i="2"/>
  <c r="G34" i="2"/>
  <c r="J34" i="2"/>
  <c r="O34" i="2"/>
  <c r="F97" i="2"/>
  <c r="J97" i="2"/>
  <c r="N97" i="2"/>
  <c r="Q94" i="2"/>
  <c r="G94" i="2"/>
  <c r="M93" i="2"/>
  <c r="H89" i="2"/>
  <c r="E84" i="2"/>
  <c r="I84" i="2"/>
  <c r="M84" i="2"/>
  <c r="Q84" i="2"/>
  <c r="F84" i="2"/>
  <c r="J84" i="2"/>
  <c r="N84" i="2"/>
  <c r="K79" i="2"/>
  <c r="P97" i="2"/>
  <c r="K97" i="2"/>
  <c r="E97" i="2"/>
  <c r="Q96" i="2"/>
  <c r="L96" i="2"/>
  <c r="G96" i="2"/>
  <c r="F95" i="2"/>
  <c r="J95" i="2"/>
  <c r="N95" i="2"/>
  <c r="O94" i="2"/>
  <c r="P93" i="2"/>
  <c r="K93" i="2"/>
  <c r="E93" i="2"/>
  <c r="Q92" i="2"/>
  <c r="L92" i="2"/>
  <c r="G92" i="2"/>
  <c r="F91" i="2"/>
  <c r="J91" i="2"/>
  <c r="N91" i="2"/>
  <c r="O90" i="2"/>
  <c r="P89" i="2"/>
  <c r="K89" i="2"/>
  <c r="E89" i="2"/>
  <c r="Q88" i="2"/>
  <c r="L88" i="2"/>
  <c r="G88" i="2"/>
  <c r="F87" i="2"/>
  <c r="J87" i="2"/>
  <c r="N87" i="2"/>
  <c r="O86" i="2"/>
  <c r="P85" i="2"/>
  <c r="O84" i="2"/>
  <c r="G84" i="2"/>
  <c r="P83" i="2"/>
  <c r="H83" i="2"/>
  <c r="E82" i="2"/>
  <c r="I82" i="2"/>
  <c r="M82" i="2"/>
  <c r="Q82" i="2"/>
  <c r="F82" i="2"/>
  <c r="J82" i="2"/>
  <c r="N82" i="2"/>
  <c r="O79" i="2"/>
  <c r="G79" i="2"/>
  <c r="P78" i="2"/>
  <c r="H78" i="2"/>
  <c r="E77" i="2"/>
  <c r="I77" i="2"/>
  <c r="M77" i="2"/>
  <c r="Q77" i="2"/>
  <c r="F77" i="2"/>
  <c r="J77" i="2"/>
  <c r="N77" i="2"/>
  <c r="O75" i="2"/>
  <c r="G75" i="2"/>
  <c r="H74" i="2"/>
  <c r="E73" i="2"/>
  <c r="I73" i="2"/>
  <c r="M73" i="2"/>
  <c r="Q73" i="2"/>
  <c r="F73" i="2"/>
  <c r="J73" i="2"/>
  <c r="N73" i="2"/>
  <c r="O71" i="2"/>
  <c r="G71" i="2"/>
  <c r="P70" i="2"/>
  <c r="E69" i="2"/>
  <c r="I69" i="2"/>
  <c r="M69" i="2"/>
  <c r="Q69" i="2"/>
  <c r="F69" i="2"/>
  <c r="J69" i="2"/>
  <c r="N69" i="2"/>
  <c r="O67" i="2"/>
  <c r="G67" i="2"/>
  <c r="H66" i="2"/>
  <c r="E65" i="2"/>
  <c r="I65" i="2"/>
  <c r="M65" i="2"/>
  <c r="Q65" i="2"/>
  <c r="F65" i="2"/>
  <c r="J65" i="2"/>
  <c r="N65" i="2"/>
  <c r="O63" i="2"/>
  <c r="G63" i="2"/>
  <c r="E61" i="2"/>
  <c r="I61" i="2"/>
  <c r="M61" i="2"/>
  <c r="Q61" i="2"/>
  <c r="F61" i="2"/>
  <c r="J61" i="2"/>
  <c r="N61" i="2"/>
  <c r="E48" i="2"/>
  <c r="I48" i="2"/>
  <c r="M48" i="2"/>
  <c r="Q48" i="2"/>
  <c r="J48" i="2"/>
  <c r="O48" i="2"/>
  <c r="F48" i="2"/>
  <c r="K48" i="2"/>
  <c r="G48" i="2"/>
  <c r="H48" i="2"/>
  <c r="L48" i="2"/>
  <c r="H43" i="2"/>
  <c r="E43" i="2"/>
  <c r="I43" i="2"/>
  <c r="M43" i="2"/>
  <c r="Q43" i="2"/>
  <c r="J43" i="2"/>
  <c r="O43" i="2"/>
  <c r="K43" i="2"/>
  <c r="N43" i="2"/>
  <c r="F43" i="2"/>
  <c r="G43" i="2"/>
  <c r="F94" i="2"/>
  <c r="J94" i="2"/>
  <c r="N94" i="2"/>
  <c r="O93" i="2"/>
  <c r="I93" i="2"/>
  <c r="F90" i="2"/>
  <c r="J90" i="2"/>
  <c r="N90" i="2"/>
  <c r="O89" i="2"/>
  <c r="I89" i="2"/>
  <c r="F86" i="2"/>
  <c r="J86" i="2"/>
  <c r="N86" i="2"/>
  <c r="E85" i="2"/>
  <c r="F85" i="2"/>
  <c r="J85" i="2"/>
  <c r="N85" i="2"/>
  <c r="L84" i="2"/>
  <c r="E81" i="2"/>
  <c r="I81" i="2"/>
  <c r="M81" i="2"/>
  <c r="Q81" i="2"/>
  <c r="F81" i="2"/>
  <c r="J81" i="2"/>
  <c r="N81" i="2"/>
  <c r="E80" i="2"/>
  <c r="I80" i="2"/>
  <c r="M80" i="2"/>
  <c r="Q80" i="2"/>
  <c r="F80" i="2"/>
  <c r="J80" i="2"/>
  <c r="N80" i="2"/>
  <c r="L79" i="2"/>
  <c r="E76" i="2"/>
  <c r="I76" i="2"/>
  <c r="M76" i="2"/>
  <c r="Q76" i="2"/>
  <c r="F76" i="2"/>
  <c r="J76" i="2"/>
  <c r="N76" i="2"/>
  <c r="E72" i="2"/>
  <c r="I72" i="2"/>
  <c r="M72" i="2"/>
  <c r="Q72" i="2"/>
  <c r="F72" i="2"/>
  <c r="J72" i="2"/>
  <c r="N72" i="2"/>
  <c r="E68" i="2"/>
  <c r="I68" i="2"/>
  <c r="M68" i="2"/>
  <c r="Q68" i="2"/>
  <c r="F68" i="2"/>
  <c r="J68" i="2"/>
  <c r="N68" i="2"/>
  <c r="E64" i="2"/>
  <c r="I64" i="2"/>
  <c r="M64" i="2"/>
  <c r="Q64" i="2"/>
  <c r="F64" i="2"/>
  <c r="J64" i="2"/>
  <c r="N64" i="2"/>
  <c r="E60" i="2"/>
  <c r="I60" i="2"/>
  <c r="M60" i="2"/>
  <c r="Q60" i="2"/>
  <c r="F60" i="2"/>
  <c r="J60" i="2"/>
  <c r="N60" i="2"/>
  <c r="E59" i="2"/>
  <c r="I59" i="2"/>
  <c r="M59" i="2"/>
  <c r="G59" i="2"/>
  <c r="L59" i="2"/>
  <c r="Q59" i="2"/>
  <c r="H59" i="2"/>
  <c r="N59" i="2"/>
  <c r="E49" i="2"/>
  <c r="I49" i="2"/>
  <c r="M49" i="2"/>
  <c r="Q49" i="2"/>
  <c r="J49" i="2"/>
  <c r="O49" i="2"/>
  <c r="F49" i="2"/>
  <c r="K49" i="2"/>
  <c r="P49" i="2"/>
  <c r="H49" i="2"/>
  <c r="L49" i="2"/>
  <c r="N49" i="2"/>
  <c r="E44" i="2"/>
  <c r="I44" i="2"/>
  <c r="M44" i="2"/>
  <c r="Q44" i="2"/>
  <c r="J44" i="2"/>
  <c r="O44" i="2"/>
  <c r="F44" i="2"/>
  <c r="K44" i="2"/>
  <c r="G44" i="2"/>
  <c r="H44" i="2"/>
  <c r="L44" i="2"/>
  <c r="M97" i="2"/>
  <c r="H97" i="2"/>
  <c r="L94" i="2"/>
  <c r="H93" i="2"/>
  <c r="M89" i="2"/>
  <c r="E75" i="2"/>
  <c r="I75" i="2"/>
  <c r="M75" i="2"/>
  <c r="Q75" i="2"/>
  <c r="F75" i="2"/>
  <c r="J75" i="2"/>
  <c r="N75" i="2"/>
  <c r="E71" i="2"/>
  <c r="I71" i="2"/>
  <c r="M71" i="2"/>
  <c r="Q71" i="2"/>
  <c r="F71" i="2"/>
  <c r="J71" i="2"/>
  <c r="N71" i="2"/>
  <c r="E67" i="2"/>
  <c r="I67" i="2"/>
  <c r="M67" i="2"/>
  <c r="Q67" i="2"/>
  <c r="F67" i="2"/>
  <c r="J67" i="2"/>
  <c r="N67" i="2"/>
  <c r="E63" i="2"/>
  <c r="I63" i="2"/>
  <c r="M63" i="2"/>
  <c r="Q63" i="2"/>
  <c r="F63" i="2"/>
  <c r="J63" i="2"/>
  <c r="N63" i="2"/>
  <c r="E51" i="2"/>
  <c r="I51" i="2"/>
  <c r="M51" i="2"/>
  <c r="Q51" i="2"/>
  <c r="F51" i="2"/>
  <c r="N51" i="2"/>
  <c r="L51" i="2"/>
  <c r="G51" i="2"/>
  <c r="O51" i="2"/>
  <c r="H51" i="2"/>
  <c r="P51" i="2"/>
  <c r="E50" i="2"/>
  <c r="I50" i="2"/>
  <c r="M50" i="2"/>
  <c r="Q50" i="2"/>
  <c r="J50" i="2"/>
  <c r="O50" i="2"/>
  <c r="F50" i="2"/>
  <c r="P50" i="2"/>
  <c r="L50" i="2"/>
  <c r="N50" i="2"/>
  <c r="G50" i="2"/>
  <c r="E45" i="2"/>
  <c r="I45" i="2"/>
  <c r="M45" i="2"/>
  <c r="Q45" i="2"/>
  <c r="O45" i="2"/>
  <c r="F45" i="2"/>
  <c r="K45" i="2"/>
  <c r="P45" i="2"/>
  <c r="H45" i="2"/>
  <c r="L45" i="2"/>
  <c r="N45" i="2"/>
  <c r="H42" i="2"/>
  <c r="L42" i="2"/>
  <c r="P42" i="2"/>
  <c r="E42" i="2"/>
  <c r="I42" i="2"/>
  <c r="M42" i="2"/>
  <c r="Q42" i="2"/>
  <c r="K42" i="2"/>
  <c r="F42" i="2"/>
  <c r="N42" i="2"/>
  <c r="J42" i="2"/>
  <c r="O42" i="2"/>
  <c r="L40" i="2"/>
  <c r="P40" i="2"/>
  <c r="E40" i="2"/>
  <c r="I40" i="2"/>
  <c r="M40" i="2"/>
  <c r="Q40" i="2"/>
  <c r="G40" i="2"/>
  <c r="O40" i="2"/>
  <c r="J40" i="2"/>
  <c r="F40" i="2"/>
  <c r="K40" i="2"/>
  <c r="H38" i="2"/>
  <c r="L38" i="2"/>
  <c r="P38" i="2"/>
  <c r="E38" i="2"/>
  <c r="I38" i="2"/>
  <c r="M38" i="2"/>
  <c r="Q38" i="2"/>
  <c r="K38" i="2"/>
  <c r="F38" i="2"/>
  <c r="N38" i="2"/>
  <c r="O38" i="2"/>
  <c r="H30" i="2"/>
  <c r="L30" i="2"/>
  <c r="P30" i="2"/>
  <c r="E30" i="2"/>
  <c r="I30" i="2"/>
  <c r="M30" i="2"/>
  <c r="Q30" i="2"/>
  <c r="K30" i="2"/>
  <c r="F30" i="2"/>
  <c r="N30" i="2"/>
  <c r="J30" i="2"/>
  <c r="O30" i="2"/>
  <c r="G30" i="2"/>
  <c r="E58" i="2"/>
  <c r="I58" i="2"/>
  <c r="M58" i="2"/>
  <c r="Q58" i="2"/>
  <c r="O56" i="2"/>
  <c r="G56" i="2"/>
  <c r="E54" i="2"/>
  <c r="I54" i="2"/>
  <c r="M54" i="2"/>
  <c r="Q54" i="2"/>
  <c r="F54" i="2"/>
  <c r="N54" i="2"/>
  <c r="O52" i="2"/>
  <c r="G52" i="2"/>
  <c r="K37" i="2"/>
  <c r="G35" i="2"/>
  <c r="K32" i="2"/>
  <c r="E57" i="2"/>
  <c r="I57" i="2"/>
  <c r="M57" i="2"/>
  <c r="Q57" i="2"/>
  <c r="F57" i="2"/>
  <c r="J57" i="2"/>
  <c r="N57" i="2"/>
  <c r="E53" i="2"/>
  <c r="I53" i="2"/>
  <c r="M53" i="2"/>
  <c r="Q53" i="2"/>
  <c r="F53" i="2"/>
  <c r="J53" i="2"/>
  <c r="N53" i="2"/>
  <c r="H41" i="2"/>
  <c r="L41" i="2"/>
  <c r="P41" i="2"/>
  <c r="E41" i="2"/>
  <c r="I41" i="2"/>
  <c r="M41" i="2"/>
  <c r="Q41" i="2"/>
  <c r="F41" i="2"/>
  <c r="N41" i="2"/>
  <c r="G41" i="2"/>
  <c r="O41" i="2"/>
  <c r="L39" i="2"/>
  <c r="P39" i="2"/>
  <c r="E39" i="2"/>
  <c r="I39" i="2"/>
  <c r="M39" i="2"/>
  <c r="Q39" i="2"/>
  <c r="J39" i="2"/>
  <c r="K39" i="2"/>
  <c r="H36" i="2"/>
  <c r="L36" i="2"/>
  <c r="E36" i="2"/>
  <c r="I36" i="2"/>
  <c r="M36" i="2"/>
  <c r="Q36" i="2"/>
  <c r="G36" i="2"/>
  <c r="O36" i="2"/>
  <c r="J36" i="2"/>
  <c r="F35" i="2"/>
  <c r="H33" i="2"/>
  <c r="L33" i="2"/>
  <c r="P33" i="2"/>
  <c r="E33" i="2"/>
  <c r="I33" i="2"/>
  <c r="M33" i="2"/>
  <c r="Q33" i="2"/>
  <c r="F33" i="2"/>
  <c r="N33" i="2"/>
  <c r="G33" i="2"/>
  <c r="O33" i="2"/>
  <c r="L31" i="2"/>
  <c r="P31" i="2"/>
  <c r="E31" i="2"/>
  <c r="I31" i="2"/>
  <c r="M31" i="2"/>
  <c r="Q31" i="2"/>
  <c r="J31" i="2"/>
  <c r="K31" i="2"/>
  <c r="E56" i="2"/>
  <c r="I56" i="2"/>
  <c r="M56" i="2"/>
  <c r="Q56" i="2"/>
  <c r="F56" i="2"/>
  <c r="N56" i="2"/>
  <c r="E52" i="2"/>
  <c r="I52" i="2"/>
  <c r="M52" i="2"/>
  <c r="Q52" i="2"/>
  <c r="F52" i="2"/>
  <c r="N52" i="2"/>
  <c r="H37" i="2"/>
  <c r="L37" i="2"/>
  <c r="P37" i="2"/>
  <c r="E37" i="2"/>
  <c r="I37" i="2"/>
  <c r="M37" i="2"/>
  <c r="F37" i="2"/>
  <c r="N37" i="2"/>
  <c r="G37" i="2"/>
  <c r="O37" i="2"/>
  <c r="H35" i="2"/>
  <c r="L35" i="2"/>
  <c r="E35" i="2"/>
  <c r="I35" i="2"/>
  <c r="M35" i="2"/>
  <c r="Q35" i="2"/>
  <c r="J35" i="2"/>
  <c r="K35" i="2"/>
  <c r="H32" i="2"/>
  <c r="L32" i="2"/>
  <c r="P32" i="2"/>
  <c r="E32" i="2"/>
  <c r="I32" i="2"/>
  <c r="M32" i="2"/>
  <c r="Q32" i="2"/>
  <c r="G32" i="2"/>
  <c r="O32" i="2"/>
  <c r="AE28" i="1"/>
  <c r="I28" i="1" s="1"/>
  <c r="C50" i="2" s="1"/>
  <c r="K50" i="2" s="1"/>
  <c r="AE26" i="1"/>
  <c r="I26" i="1" s="1"/>
  <c r="C48" i="2" s="1"/>
  <c r="P48" i="2" s="1"/>
  <c r="B52" i="3"/>
  <c r="C52" i="3"/>
  <c r="E52" i="3"/>
  <c r="A52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5" i="1"/>
  <c r="P34" i="1"/>
  <c r="P33" i="1"/>
  <c r="P32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M93" i="1"/>
  <c r="T93" i="1" s="1"/>
  <c r="M92" i="1"/>
  <c r="T92" i="1" s="1"/>
  <c r="M91" i="1"/>
  <c r="T91" i="1" s="1"/>
  <c r="M90" i="1"/>
  <c r="T90" i="1" s="1"/>
  <c r="M89" i="1"/>
  <c r="T89" i="1" s="1"/>
  <c r="M88" i="1"/>
  <c r="T88" i="1" s="1"/>
  <c r="M87" i="1"/>
  <c r="T87" i="1" s="1"/>
  <c r="M86" i="1"/>
  <c r="T86" i="1" s="1"/>
  <c r="M85" i="1"/>
  <c r="T85" i="1" s="1"/>
  <c r="M84" i="1"/>
  <c r="T84" i="1" s="1"/>
  <c r="M83" i="1"/>
  <c r="T83" i="1" s="1"/>
  <c r="M82" i="1"/>
  <c r="T82" i="1" s="1"/>
  <c r="M81" i="1"/>
  <c r="T81" i="1" s="1"/>
  <c r="M80" i="1"/>
  <c r="T80" i="1" s="1"/>
  <c r="M79" i="1"/>
  <c r="T79" i="1" s="1"/>
  <c r="M78" i="1"/>
  <c r="T78" i="1" s="1"/>
  <c r="M77" i="1"/>
  <c r="T77" i="1" s="1"/>
  <c r="M76" i="1"/>
  <c r="T76" i="1" s="1"/>
  <c r="M75" i="1"/>
  <c r="T75" i="1" s="1"/>
  <c r="M74" i="1"/>
  <c r="T74" i="1" s="1"/>
  <c r="M73" i="1"/>
  <c r="T73" i="1" s="1"/>
  <c r="M72" i="1"/>
  <c r="T72" i="1" s="1"/>
  <c r="M71" i="1"/>
  <c r="T71" i="1" s="1"/>
  <c r="M70" i="1"/>
  <c r="T70" i="1" s="1"/>
  <c r="M69" i="1"/>
  <c r="T69" i="1" s="1"/>
  <c r="M68" i="1"/>
  <c r="T68" i="1" s="1"/>
  <c r="M67" i="1"/>
  <c r="T67" i="1" s="1"/>
  <c r="M66" i="1"/>
  <c r="T66" i="1" s="1"/>
  <c r="M65" i="1"/>
  <c r="M60" i="1"/>
  <c r="M59" i="1"/>
  <c r="T59" i="1" s="1"/>
  <c r="M58" i="1"/>
  <c r="M57" i="1"/>
  <c r="T57" i="1" s="1"/>
  <c r="M56" i="1"/>
  <c r="M55" i="1"/>
  <c r="M54" i="1"/>
  <c r="M53" i="1"/>
  <c r="T53" i="1" s="1"/>
  <c r="M52" i="1"/>
  <c r="M51" i="1"/>
  <c r="M50" i="1"/>
  <c r="M49" i="1"/>
  <c r="T49" i="1" s="1"/>
  <c r="M48" i="1"/>
  <c r="M47" i="1"/>
  <c r="M46" i="1"/>
  <c r="M45" i="1"/>
  <c r="T45" i="1" s="1"/>
  <c r="M44" i="1"/>
  <c r="M43" i="1"/>
  <c r="M42" i="1"/>
  <c r="M41" i="1"/>
  <c r="T41" i="1" s="1"/>
  <c r="M40" i="1"/>
  <c r="M35" i="1"/>
  <c r="T35" i="1" s="1"/>
  <c r="M34" i="1"/>
  <c r="M33" i="1"/>
  <c r="M32" i="1"/>
  <c r="M25" i="1"/>
  <c r="M24" i="1"/>
  <c r="M23" i="1"/>
  <c r="T23" i="1" s="1"/>
  <c r="M22" i="1"/>
  <c r="M21" i="1"/>
  <c r="T21" i="1" s="1"/>
  <c r="M20" i="1"/>
  <c r="M19" i="1"/>
  <c r="T19" i="1" s="1"/>
  <c r="M18" i="1"/>
  <c r="M17" i="1"/>
  <c r="T17" i="1" s="1"/>
  <c r="M16" i="1"/>
  <c r="M15" i="1"/>
  <c r="T15" i="1" s="1"/>
  <c r="M14" i="1"/>
  <c r="M13" i="1"/>
  <c r="T13" i="1" s="1"/>
  <c r="M12" i="1"/>
  <c r="M11" i="1"/>
  <c r="T11" i="1" s="1"/>
  <c r="M10" i="1"/>
  <c r="M9" i="1"/>
  <c r="T9" i="1" s="1"/>
  <c r="M8" i="1"/>
  <c r="M7" i="1"/>
  <c r="T7" i="1" s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5" i="1"/>
  <c r="AQ34" i="1"/>
  <c r="AQ33" i="1"/>
  <c r="AQ32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35" i="1"/>
  <c r="AO34" i="1"/>
  <c r="AO33" i="1"/>
  <c r="AO32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T51" i="1" l="1"/>
  <c r="T55" i="1"/>
  <c r="T43" i="1"/>
  <c r="T47" i="1"/>
  <c r="T25" i="1"/>
  <c r="T33" i="1"/>
  <c r="T8" i="1"/>
  <c r="T12" i="1"/>
  <c r="T16" i="1"/>
  <c r="T20" i="1"/>
  <c r="T24" i="1"/>
  <c r="T34" i="1"/>
  <c r="T42" i="1"/>
  <c r="T46" i="1"/>
  <c r="T50" i="1"/>
  <c r="T54" i="1"/>
  <c r="T58" i="1"/>
  <c r="T10" i="1"/>
  <c r="T14" i="1"/>
  <c r="T18" i="1"/>
  <c r="T22" i="1"/>
  <c r="T32" i="1"/>
  <c r="T40" i="1"/>
  <c r="T44" i="1"/>
  <c r="T48" i="1"/>
  <c r="T52" i="1"/>
  <c r="T56" i="1"/>
  <c r="T60" i="1"/>
  <c r="AC40" i="1"/>
  <c r="AT93" i="1" l="1"/>
  <c r="AU93" i="1" s="1"/>
  <c r="AT92" i="1"/>
  <c r="AU92" i="1" s="1"/>
  <c r="AT91" i="1"/>
  <c r="AU91" i="1" s="1"/>
  <c r="AT90" i="1"/>
  <c r="AU90" i="1" s="1"/>
  <c r="AT89" i="1"/>
  <c r="AU89" i="1" s="1"/>
  <c r="AT88" i="1"/>
  <c r="AU88" i="1" s="1"/>
  <c r="AT87" i="1"/>
  <c r="AU87" i="1" s="1"/>
  <c r="AT86" i="1"/>
  <c r="AU86" i="1" s="1"/>
  <c r="AT85" i="1"/>
  <c r="AU85" i="1" s="1"/>
  <c r="AT84" i="1"/>
  <c r="AU84" i="1" s="1"/>
  <c r="AT83" i="1"/>
  <c r="AU83" i="1" s="1"/>
  <c r="AT82" i="1"/>
  <c r="AU82" i="1" s="1"/>
  <c r="AT81" i="1"/>
  <c r="AU81" i="1" s="1"/>
  <c r="AT80" i="1"/>
  <c r="AU80" i="1" s="1"/>
  <c r="AT79" i="1"/>
  <c r="AU79" i="1" s="1"/>
  <c r="AT78" i="1"/>
  <c r="AU78" i="1" s="1"/>
  <c r="AT77" i="1"/>
  <c r="AU77" i="1" s="1"/>
  <c r="AT76" i="1"/>
  <c r="AU76" i="1" s="1"/>
  <c r="AT75" i="1"/>
  <c r="AU75" i="1" s="1"/>
  <c r="AT74" i="1"/>
  <c r="AU74" i="1" s="1"/>
  <c r="AT73" i="1"/>
  <c r="AU73" i="1" s="1"/>
  <c r="AT72" i="1"/>
  <c r="AU72" i="1" s="1"/>
  <c r="AT71" i="1"/>
  <c r="AU71" i="1" s="1"/>
  <c r="AT70" i="1"/>
  <c r="AU70" i="1" s="1"/>
  <c r="AT69" i="1"/>
  <c r="AU69" i="1" s="1"/>
  <c r="AT68" i="1"/>
  <c r="AU68" i="1" s="1"/>
  <c r="AT67" i="1"/>
  <c r="AU67" i="1" s="1"/>
  <c r="AT66" i="1"/>
  <c r="AU66" i="1" s="1"/>
  <c r="AT65" i="1"/>
  <c r="AU65" i="1" s="1"/>
  <c r="AT60" i="1"/>
  <c r="AU60" i="1" s="1"/>
  <c r="AT59" i="1"/>
  <c r="AU59" i="1" s="1"/>
  <c r="AT58" i="1"/>
  <c r="AU58" i="1" s="1"/>
  <c r="AT57" i="1"/>
  <c r="AU57" i="1" s="1"/>
  <c r="AT56" i="1"/>
  <c r="AU56" i="1" s="1"/>
  <c r="AT55" i="1"/>
  <c r="AU55" i="1" s="1"/>
  <c r="AT54" i="1"/>
  <c r="AU54" i="1" s="1"/>
  <c r="AT53" i="1"/>
  <c r="AU53" i="1" s="1"/>
  <c r="AT52" i="1"/>
  <c r="AU52" i="1" s="1"/>
  <c r="AT51" i="1"/>
  <c r="AU51" i="1" s="1"/>
  <c r="AT50" i="1"/>
  <c r="AU50" i="1" s="1"/>
  <c r="AT49" i="1"/>
  <c r="AU49" i="1" s="1"/>
  <c r="AT48" i="1"/>
  <c r="AU48" i="1" s="1"/>
  <c r="AT47" i="1"/>
  <c r="AU47" i="1" s="1"/>
  <c r="AT46" i="1"/>
  <c r="AU46" i="1" s="1"/>
  <c r="AT45" i="1"/>
  <c r="AU45" i="1" s="1"/>
  <c r="AT44" i="1"/>
  <c r="AU44" i="1" s="1"/>
  <c r="AT43" i="1"/>
  <c r="AU43" i="1" s="1"/>
  <c r="AT42" i="1"/>
  <c r="AU42" i="1" s="1"/>
  <c r="AT41" i="1"/>
  <c r="AU41" i="1" s="1"/>
  <c r="AT40" i="1"/>
  <c r="AU40" i="1" s="1"/>
  <c r="AT35" i="1"/>
  <c r="AU35" i="1" s="1"/>
  <c r="AT34" i="1"/>
  <c r="AU34" i="1" s="1"/>
  <c r="AT33" i="1"/>
  <c r="AU33" i="1" s="1"/>
  <c r="AT32" i="1"/>
  <c r="AU32" i="1" s="1"/>
  <c r="AT25" i="1"/>
  <c r="AU25" i="1" s="1"/>
  <c r="AT24" i="1"/>
  <c r="AU24" i="1" s="1"/>
  <c r="AT23" i="1"/>
  <c r="AU23" i="1" s="1"/>
  <c r="AT22" i="1"/>
  <c r="AU22" i="1" s="1"/>
  <c r="AT21" i="1"/>
  <c r="AU21" i="1" s="1"/>
  <c r="AT20" i="1"/>
  <c r="AU20" i="1" s="1"/>
  <c r="AT19" i="1"/>
  <c r="AU19" i="1" s="1"/>
  <c r="AT18" i="1"/>
  <c r="AU18" i="1" s="1"/>
  <c r="AT17" i="1"/>
  <c r="AU17" i="1" s="1"/>
  <c r="AT16" i="1"/>
  <c r="AU16" i="1" s="1"/>
  <c r="AT15" i="1"/>
  <c r="AU15" i="1" s="1"/>
  <c r="AT14" i="1"/>
  <c r="AU14" i="1" s="1"/>
  <c r="AT13" i="1"/>
  <c r="AU13" i="1" s="1"/>
  <c r="AU12" i="1"/>
  <c r="AT11" i="1"/>
  <c r="AU11" i="1" s="1"/>
  <c r="AT10" i="1"/>
  <c r="AU10" i="1" s="1"/>
  <c r="AT9" i="1"/>
  <c r="AU9" i="1" s="1"/>
  <c r="AT8" i="1"/>
  <c r="AU8" i="1" s="1"/>
  <c r="AT7" i="1"/>
  <c r="AU7" i="1" s="1"/>
  <c r="AT6" i="1"/>
  <c r="AU6" i="1" s="1"/>
  <c r="W15" i="1" l="1"/>
  <c r="AL15" i="1" l="1"/>
  <c r="AM15" i="1" s="1"/>
  <c r="AH15" i="1"/>
  <c r="AI15" i="1" s="1"/>
  <c r="Z14" i="1"/>
  <c r="Z15" i="1"/>
  <c r="AD15" i="1" s="1"/>
  <c r="AE15" i="1" s="1"/>
  <c r="AC15" i="1"/>
  <c r="D67" i="1" l="1"/>
  <c r="D70" i="1"/>
  <c r="D71" i="1"/>
  <c r="D72" i="1"/>
  <c r="D68" i="1"/>
  <c r="D69" i="1"/>
  <c r="D73" i="1"/>
  <c r="D74" i="1"/>
  <c r="D78" i="1"/>
  <c r="D76" i="1"/>
  <c r="D79" i="1"/>
  <c r="D46" i="1"/>
  <c r="D47" i="1"/>
  <c r="D43" i="1"/>
  <c r="D45" i="1"/>
  <c r="D44" i="1"/>
  <c r="D42" i="1"/>
  <c r="D48" i="1"/>
  <c r="D49" i="1"/>
  <c r="D50" i="1"/>
  <c r="D55" i="1"/>
  <c r="D53" i="1"/>
  <c r="D52" i="1"/>
  <c r="D56" i="1"/>
  <c r="D54" i="1"/>
  <c r="D51" i="1"/>
  <c r="D57" i="1"/>
  <c r="D58" i="1"/>
  <c r="D59" i="1"/>
  <c r="D60" i="1"/>
  <c r="D52" i="3" s="1"/>
  <c r="I15" i="1"/>
  <c r="C37" i="2" s="1"/>
  <c r="Q37" i="2" s="1"/>
  <c r="W23" i="1"/>
  <c r="Z23" i="1"/>
  <c r="AC23" i="1"/>
  <c r="AH23" i="1"/>
  <c r="AI23" i="1" s="1"/>
  <c r="AL23" i="1"/>
  <c r="AM23" i="1" s="1"/>
  <c r="W24" i="1"/>
  <c r="Z24" i="1"/>
  <c r="AC24" i="1"/>
  <c r="AH24" i="1"/>
  <c r="AI24" i="1" s="1"/>
  <c r="AL24" i="1"/>
  <c r="AM24" i="1" s="1"/>
  <c r="W25" i="1"/>
  <c r="Z25" i="1"/>
  <c r="AC25" i="1"/>
  <c r="AH25" i="1"/>
  <c r="AI25" i="1" s="1"/>
  <c r="AL25" i="1"/>
  <c r="AM25" i="1" s="1"/>
  <c r="W32" i="1"/>
  <c r="Z32" i="1"/>
  <c r="AC32" i="1"/>
  <c r="AH32" i="1"/>
  <c r="AI32" i="1" s="1"/>
  <c r="AL32" i="1"/>
  <c r="AM32" i="1" s="1"/>
  <c r="W33" i="1"/>
  <c r="Z33" i="1"/>
  <c r="AC33" i="1"/>
  <c r="AH33" i="1"/>
  <c r="AI33" i="1" s="1"/>
  <c r="AL33" i="1"/>
  <c r="AM33" i="1" s="1"/>
  <c r="W34" i="1"/>
  <c r="Z34" i="1"/>
  <c r="AC34" i="1"/>
  <c r="AH34" i="1"/>
  <c r="AI34" i="1" s="1"/>
  <c r="AL34" i="1"/>
  <c r="AM34" i="1" s="1"/>
  <c r="AD23" i="1" l="1"/>
  <c r="AE23" i="1" s="1"/>
  <c r="AD33" i="1"/>
  <c r="AE33" i="1" s="1"/>
  <c r="AD24" i="1"/>
  <c r="AE24" i="1" s="1"/>
  <c r="AD34" i="1"/>
  <c r="AE34" i="1" s="1"/>
  <c r="AD25" i="1"/>
  <c r="AE25" i="1" s="1"/>
  <c r="AD32" i="1"/>
  <c r="AE32" i="1" s="1"/>
  <c r="I32" i="1" s="1"/>
  <c r="C54" i="2" s="1"/>
  <c r="J54" i="2" s="1"/>
  <c r="I23" i="1" l="1"/>
  <c r="C45" i="2" s="1"/>
  <c r="J45" i="2" s="1"/>
  <c r="I25" i="1"/>
  <c r="C47" i="2" s="1"/>
  <c r="G47" i="2" s="1"/>
  <c r="I34" i="1"/>
  <c r="C56" i="2" s="1"/>
  <c r="J56" i="2" s="1"/>
  <c r="I33" i="1"/>
  <c r="C55" i="2" s="1"/>
  <c r="H55" i="2" s="1"/>
  <c r="I24" i="1" l="1"/>
  <c r="C46" i="2" s="1"/>
  <c r="G46" i="2" s="1"/>
  <c r="W22" i="1"/>
  <c r="Z22" i="1"/>
  <c r="AC22" i="1"/>
  <c r="AH22" i="1"/>
  <c r="AI22" i="1" s="1"/>
  <c r="AL22" i="1"/>
  <c r="AM22" i="1" s="1"/>
  <c r="AD22" i="1" l="1"/>
  <c r="AE22" i="1" s="1"/>
  <c r="AQ65" i="1" l="1"/>
  <c r="D75" i="1"/>
  <c r="D77" i="1"/>
  <c r="I22" i="1" l="1"/>
  <c r="C44" i="2" s="1"/>
  <c r="P44" i="2" s="1"/>
  <c r="AQ6" i="1"/>
  <c r="AO99" i="1"/>
  <c r="AO65" i="1"/>
  <c r="AO40" i="1"/>
  <c r="AO6" i="1"/>
  <c r="M6" i="1"/>
  <c r="P6" i="1"/>
  <c r="W6" i="1"/>
  <c r="Z6" i="1"/>
  <c r="AC6" i="1"/>
  <c r="AH6" i="1"/>
  <c r="AI6" i="1" s="1"/>
  <c r="AL6" i="1"/>
  <c r="AM6" i="1" s="1"/>
  <c r="W7" i="1"/>
  <c r="Z7" i="1"/>
  <c r="AC7" i="1"/>
  <c r="AH7" i="1"/>
  <c r="AI7" i="1" s="1"/>
  <c r="AL7" i="1"/>
  <c r="AM7" i="1" s="1"/>
  <c r="W8" i="1"/>
  <c r="Z8" i="1"/>
  <c r="AC8" i="1"/>
  <c r="AH8" i="1"/>
  <c r="AI8" i="1" s="1"/>
  <c r="AL8" i="1"/>
  <c r="AM8" i="1" s="1"/>
  <c r="W9" i="1"/>
  <c r="Z9" i="1"/>
  <c r="AC9" i="1"/>
  <c r="AH9" i="1"/>
  <c r="AI9" i="1" s="1"/>
  <c r="AL9" i="1"/>
  <c r="AM9" i="1" s="1"/>
  <c r="W10" i="1"/>
  <c r="Z10" i="1"/>
  <c r="AC10" i="1"/>
  <c r="AH10" i="1"/>
  <c r="AI10" i="1" s="1"/>
  <c r="AL10" i="1"/>
  <c r="AM10" i="1" s="1"/>
  <c r="W11" i="1"/>
  <c r="Z11" i="1"/>
  <c r="AC11" i="1"/>
  <c r="AH11" i="1"/>
  <c r="AI11" i="1" s="1"/>
  <c r="AL11" i="1"/>
  <c r="AM11" i="1" s="1"/>
  <c r="W12" i="1"/>
  <c r="Z12" i="1"/>
  <c r="AC12" i="1"/>
  <c r="AH12" i="1"/>
  <c r="AI12" i="1" s="1"/>
  <c r="AL12" i="1"/>
  <c r="AM12" i="1" s="1"/>
  <c r="W13" i="1"/>
  <c r="Z13" i="1"/>
  <c r="AC13" i="1"/>
  <c r="AH13" i="1"/>
  <c r="AI13" i="1" s="1"/>
  <c r="AL13" i="1"/>
  <c r="AM13" i="1" s="1"/>
  <c r="W14" i="1"/>
  <c r="AC14" i="1"/>
  <c r="AH14" i="1"/>
  <c r="AI14" i="1" s="1"/>
  <c r="AL14" i="1"/>
  <c r="AM14" i="1" s="1"/>
  <c r="W16" i="1"/>
  <c r="Z16" i="1"/>
  <c r="AC16" i="1"/>
  <c r="AH16" i="1"/>
  <c r="AI16" i="1" s="1"/>
  <c r="AL16" i="1"/>
  <c r="AM16" i="1" s="1"/>
  <c r="W17" i="1"/>
  <c r="Z17" i="1"/>
  <c r="AC17" i="1"/>
  <c r="AH17" i="1"/>
  <c r="AI17" i="1" s="1"/>
  <c r="AL17" i="1"/>
  <c r="AM17" i="1" s="1"/>
  <c r="W18" i="1"/>
  <c r="Z18" i="1"/>
  <c r="AC18" i="1"/>
  <c r="AH18" i="1"/>
  <c r="AI18" i="1" s="1"/>
  <c r="AL18" i="1"/>
  <c r="AM18" i="1" s="1"/>
  <c r="W19" i="1"/>
  <c r="Z19" i="1"/>
  <c r="AC19" i="1"/>
  <c r="AH19" i="1"/>
  <c r="AI19" i="1" s="1"/>
  <c r="AL19" i="1"/>
  <c r="AM19" i="1" s="1"/>
  <c r="W20" i="1"/>
  <c r="Z20" i="1"/>
  <c r="AC20" i="1"/>
  <c r="AH20" i="1"/>
  <c r="AI20" i="1" s="1"/>
  <c r="AL20" i="1"/>
  <c r="AM20" i="1" s="1"/>
  <c r="W21" i="1"/>
  <c r="Z21" i="1"/>
  <c r="AC21" i="1"/>
  <c r="AH21" i="1"/>
  <c r="AI21" i="1" s="1"/>
  <c r="AL21" i="1"/>
  <c r="AM21" i="1" s="1"/>
  <c r="W35" i="1"/>
  <c r="Z35" i="1"/>
  <c r="AC35" i="1"/>
  <c r="AH35" i="1"/>
  <c r="AI35" i="1" s="1"/>
  <c r="AL35" i="1"/>
  <c r="AM35" i="1" s="1"/>
  <c r="D33" i="3"/>
  <c r="W41" i="1"/>
  <c r="Z41" i="1"/>
  <c r="AC41" i="1"/>
  <c r="AH41" i="1"/>
  <c r="AI41" i="1" s="1"/>
  <c r="AL41" i="1"/>
  <c r="AM41" i="1" s="1"/>
  <c r="D40" i="1"/>
  <c r="D32" i="3" s="1"/>
  <c r="W40" i="1"/>
  <c r="Z40" i="1"/>
  <c r="AH40" i="1"/>
  <c r="AI40" i="1" s="1"/>
  <c r="AL40" i="1"/>
  <c r="AM40" i="1" s="1"/>
  <c r="W42" i="1"/>
  <c r="Z42" i="1"/>
  <c r="AC42" i="1"/>
  <c r="AH42" i="1"/>
  <c r="AI42" i="1" s="1"/>
  <c r="AL42" i="1"/>
  <c r="AM42" i="1" s="1"/>
  <c r="W43" i="1"/>
  <c r="Z43" i="1"/>
  <c r="AC43" i="1"/>
  <c r="AH43" i="1"/>
  <c r="AI43" i="1" s="1"/>
  <c r="AL43" i="1"/>
  <c r="AM43" i="1" s="1"/>
  <c r="D36" i="3"/>
  <c r="W48" i="1"/>
  <c r="Z48" i="1"/>
  <c r="AC48" i="1"/>
  <c r="AH48" i="1"/>
  <c r="AI48" i="1" s="1"/>
  <c r="AL48" i="1"/>
  <c r="AM48" i="1" s="1"/>
  <c r="D37" i="3"/>
  <c r="W44" i="1"/>
  <c r="Z44" i="1"/>
  <c r="AC44" i="1"/>
  <c r="AH44" i="1"/>
  <c r="AI44" i="1" s="1"/>
  <c r="AL44" i="1"/>
  <c r="AM44" i="1" s="1"/>
  <c r="D38" i="3"/>
  <c r="W46" i="1"/>
  <c r="Z46" i="1"/>
  <c r="AC46" i="1"/>
  <c r="AH46" i="1"/>
  <c r="AI46" i="1" s="1"/>
  <c r="AL46" i="1"/>
  <c r="AM46" i="1" s="1"/>
  <c r="D40" i="3"/>
  <c r="W49" i="1"/>
  <c r="Z49" i="1"/>
  <c r="AC49" i="1"/>
  <c r="AH49" i="1"/>
  <c r="AI49" i="1" s="1"/>
  <c r="AL49" i="1"/>
  <c r="AM49" i="1" s="1"/>
  <c r="W45" i="1"/>
  <c r="Z45" i="1"/>
  <c r="AC45" i="1"/>
  <c r="AH45" i="1"/>
  <c r="AI45" i="1" s="1"/>
  <c r="AL45" i="1"/>
  <c r="AM45" i="1" s="1"/>
  <c r="D41" i="3"/>
  <c r="W47" i="1"/>
  <c r="Z47" i="1"/>
  <c r="AC47" i="1"/>
  <c r="AH47" i="1"/>
  <c r="AL47" i="1"/>
  <c r="AM47" i="1" s="1"/>
  <c r="D42" i="3"/>
  <c r="W50" i="1"/>
  <c r="Z50" i="1"/>
  <c r="AC50" i="1"/>
  <c r="AH50" i="1"/>
  <c r="AI50" i="1" s="1"/>
  <c r="AL50" i="1"/>
  <c r="AM50" i="1" s="1"/>
  <c r="D43" i="3"/>
  <c r="W51" i="1"/>
  <c r="Z51" i="1"/>
  <c r="AC51" i="1"/>
  <c r="AH51" i="1"/>
  <c r="AI51" i="1" s="1"/>
  <c r="AL51" i="1"/>
  <c r="AM51" i="1" s="1"/>
  <c r="D44" i="3"/>
  <c r="W52" i="1"/>
  <c r="Z52" i="1"/>
  <c r="AC52" i="1"/>
  <c r="AH52" i="1"/>
  <c r="AI52" i="1" s="1"/>
  <c r="AL52" i="1"/>
  <c r="AM52" i="1" s="1"/>
  <c r="D45" i="3"/>
  <c r="W53" i="1"/>
  <c r="Z53" i="1"/>
  <c r="AC53" i="1"/>
  <c r="AH53" i="1"/>
  <c r="AI53" i="1" s="1"/>
  <c r="AL53" i="1"/>
  <c r="AM53" i="1" s="1"/>
  <c r="W54" i="1"/>
  <c r="Z54" i="1"/>
  <c r="AC54" i="1"/>
  <c r="AH54" i="1"/>
  <c r="AI54" i="1" s="1"/>
  <c r="AL54" i="1"/>
  <c r="AM54" i="1" s="1"/>
  <c r="D47" i="3"/>
  <c r="W55" i="1"/>
  <c r="Z55" i="1"/>
  <c r="AC55" i="1"/>
  <c r="AH55" i="1"/>
  <c r="AI55" i="1" s="1"/>
  <c r="AL55" i="1"/>
  <c r="AM55" i="1" s="1"/>
  <c r="D48" i="3"/>
  <c r="W56" i="1"/>
  <c r="Z56" i="1"/>
  <c r="AC56" i="1"/>
  <c r="AH56" i="1"/>
  <c r="AI56" i="1" s="1"/>
  <c r="AL56" i="1"/>
  <c r="AM56" i="1" s="1"/>
  <c r="D49" i="3"/>
  <c r="W57" i="1"/>
  <c r="Z57" i="1"/>
  <c r="AC57" i="1"/>
  <c r="AH57" i="1"/>
  <c r="AI57" i="1" s="1"/>
  <c r="AL57" i="1"/>
  <c r="AM57" i="1" s="1"/>
  <c r="D50" i="3"/>
  <c r="W58" i="1"/>
  <c r="Z58" i="1"/>
  <c r="AH58" i="1"/>
  <c r="AI58" i="1" s="1"/>
  <c r="AL58" i="1"/>
  <c r="AM58" i="1" s="1"/>
  <c r="D51" i="3"/>
  <c r="W59" i="1"/>
  <c r="Z59" i="1"/>
  <c r="AC59" i="1"/>
  <c r="AH59" i="1"/>
  <c r="AI59" i="1" s="1"/>
  <c r="AL59" i="1"/>
  <c r="AM59" i="1" s="1"/>
  <c r="W60" i="1"/>
  <c r="Z60" i="1"/>
  <c r="AC60" i="1"/>
  <c r="AH60" i="1"/>
  <c r="AI60" i="1" s="1"/>
  <c r="AL60" i="1"/>
  <c r="AM60" i="1" s="1"/>
  <c r="D65" i="1"/>
  <c r="D57" i="3" s="1"/>
  <c r="P65" i="1"/>
  <c r="S65" i="1"/>
  <c r="W65" i="1"/>
  <c r="Z65" i="1"/>
  <c r="AC65" i="1"/>
  <c r="AH65" i="1"/>
  <c r="AI65" i="1" s="1"/>
  <c r="AL65" i="1"/>
  <c r="AM65" i="1" s="1"/>
  <c r="D66" i="1"/>
  <c r="D58" i="3" s="1"/>
  <c r="W66" i="1"/>
  <c r="Z66" i="1"/>
  <c r="AC66" i="1"/>
  <c r="AH66" i="1"/>
  <c r="AI66" i="1" s="1"/>
  <c r="AL66" i="1"/>
  <c r="AM66" i="1" s="1"/>
  <c r="D59" i="3"/>
  <c r="W67" i="1"/>
  <c r="Z67" i="1"/>
  <c r="AC67" i="1"/>
  <c r="AH67" i="1"/>
  <c r="AI67" i="1" s="1"/>
  <c r="AL67" i="1"/>
  <c r="AM67" i="1" s="1"/>
  <c r="W68" i="1"/>
  <c r="Z68" i="1"/>
  <c r="AC68" i="1"/>
  <c r="AH68" i="1"/>
  <c r="AI68" i="1" s="1"/>
  <c r="AL68" i="1"/>
  <c r="AM68" i="1" s="1"/>
  <c r="W69" i="1"/>
  <c r="Z69" i="1"/>
  <c r="AC69" i="1"/>
  <c r="AH69" i="1"/>
  <c r="AI69" i="1" s="1"/>
  <c r="AL69" i="1"/>
  <c r="AM69" i="1" s="1"/>
  <c r="D62" i="3"/>
  <c r="W70" i="1"/>
  <c r="Z70" i="1"/>
  <c r="AC70" i="1"/>
  <c r="AH70" i="1"/>
  <c r="AI70" i="1" s="1"/>
  <c r="AL70" i="1"/>
  <c r="AM70" i="1" s="1"/>
  <c r="D63" i="3"/>
  <c r="W75" i="1"/>
  <c r="Z75" i="1"/>
  <c r="AC75" i="1"/>
  <c r="AH75" i="1"/>
  <c r="AI75" i="1" s="1"/>
  <c r="AL75" i="1"/>
  <c r="AM75" i="1" s="1"/>
  <c r="W77" i="1"/>
  <c r="Z77" i="1"/>
  <c r="AC77" i="1"/>
  <c r="AH77" i="1"/>
  <c r="AI77" i="1" s="1"/>
  <c r="AL77" i="1"/>
  <c r="AM77" i="1" s="1"/>
  <c r="D65" i="3"/>
  <c r="W74" i="1"/>
  <c r="Z74" i="1"/>
  <c r="AC74" i="1"/>
  <c r="AH74" i="1"/>
  <c r="AI74" i="1" s="1"/>
  <c r="AL74" i="1"/>
  <c r="AM74" i="1" s="1"/>
  <c r="W79" i="1"/>
  <c r="Z79" i="1"/>
  <c r="AC79" i="1"/>
  <c r="AH79" i="1"/>
  <c r="AI79" i="1" s="1"/>
  <c r="AL79" i="1"/>
  <c r="AM79" i="1" s="1"/>
  <c r="W78" i="1"/>
  <c r="Z78" i="1"/>
  <c r="AC78" i="1"/>
  <c r="AH78" i="1"/>
  <c r="AI78" i="1" s="1"/>
  <c r="AL78" i="1"/>
  <c r="AM78" i="1" s="1"/>
  <c r="W73" i="1"/>
  <c r="Z73" i="1"/>
  <c r="AC73" i="1"/>
  <c r="AH73" i="1"/>
  <c r="AI73" i="1" s="1"/>
  <c r="AL73" i="1"/>
  <c r="AM73" i="1" s="1"/>
  <c r="D69" i="3"/>
  <c r="W71" i="1"/>
  <c r="Z71" i="1"/>
  <c r="AC71" i="1"/>
  <c r="AH71" i="1"/>
  <c r="AI71" i="1" s="1"/>
  <c r="AL71" i="1"/>
  <c r="AM71" i="1" s="1"/>
  <c r="W72" i="1"/>
  <c r="Z72" i="1"/>
  <c r="AC72" i="1"/>
  <c r="AH72" i="1"/>
  <c r="AI72" i="1" s="1"/>
  <c r="AL72" i="1"/>
  <c r="AM72" i="1" s="1"/>
  <c r="D71" i="3"/>
  <c r="W76" i="1"/>
  <c r="Z76" i="1"/>
  <c r="AC76" i="1"/>
  <c r="AH76" i="1"/>
  <c r="AI76" i="1" s="1"/>
  <c r="AL76" i="1"/>
  <c r="AM76" i="1" s="1"/>
  <c r="D80" i="1"/>
  <c r="D72" i="3" s="1"/>
  <c r="W80" i="1"/>
  <c r="Z80" i="1"/>
  <c r="AC80" i="1"/>
  <c r="AH80" i="1"/>
  <c r="AI80" i="1" s="1"/>
  <c r="AL80" i="1"/>
  <c r="AM80" i="1" s="1"/>
  <c r="D81" i="1"/>
  <c r="D73" i="3" s="1"/>
  <c r="W81" i="1"/>
  <c r="Z81" i="1"/>
  <c r="AC81" i="1"/>
  <c r="AH81" i="1"/>
  <c r="AI81" i="1" s="1"/>
  <c r="AL81" i="1"/>
  <c r="AM81" i="1" s="1"/>
  <c r="D82" i="1"/>
  <c r="W82" i="1"/>
  <c r="Z82" i="1"/>
  <c r="AC82" i="1"/>
  <c r="AH82" i="1"/>
  <c r="AI82" i="1" s="1"/>
  <c r="AL82" i="1"/>
  <c r="AM82" i="1" s="1"/>
  <c r="D83" i="1"/>
  <c r="D75" i="3" s="1"/>
  <c r="W83" i="1"/>
  <c r="Z83" i="1"/>
  <c r="AC83" i="1"/>
  <c r="AH83" i="1"/>
  <c r="AI83" i="1" s="1"/>
  <c r="AL83" i="1"/>
  <c r="AM83" i="1" s="1"/>
  <c r="D84" i="1"/>
  <c r="D76" i="3" s="1"/>
  <c r="W84" i="1"/>
  <c r="Z84" i="1"/>
  <c r="AC84" i="1"/>
  <c r="AH84" i="1"/>
  <c r="AI84" i="1" s="1"/>
  <c r="AL84" i="1"/>
  <c r="AM84" i="1" s="1"/>
  <c r="D85" i="1"/>
  <c r="D77" i="3" s="1"/>
  <c r="W85" i="1"/>
  <c r="Z85" i="1"/>
  <c r="AC85" i="1"/>
  <c r="AH85" i="1"/>
  <c r="AI85" i="1" s="1"/>
  <c r="AL85" i="1"/>
  <c r="AM85" i="1" s="1"/>
  <c r="D86" i="1"/>
  <c r="D78" i="3" s="1"/>
  <c r="W86" i="1"/>
  <c r="Z86" i="1"/>
  <c r="AC86" i="1"/>
  <c r="AH86" i="1"/>
  <c r="AI86" i="1" s="1"/>
  <c r="AL86" i="1"/>
  <c r="AM86" i="1" s="1"/>
  <c r="D87" i="1"/>
  <c r="D79" i="3" s="1"/>
  <c r="W87" i="1"/>
  <c r="Z87" i="1"/>
  <c r="AC87" i="1"/>
  <c r="AH87" i="1"/>
  <c r="AI87" i="1" s="1"/>
  <c r="AL87" i="1"/>
  <c r="AM87" i="1" s="1"/>
  <c r="D88" i="1"/>
  <c r="D80" i="3" s="1"/>
  <c r="W88" i="1"/>
  <c r="Z88" i="1"/>
  <c r="AC88" i="1"/>
  <c r="AH88" i="1"/>
  <c r="AI88" i="1" s="1"/>
  <c r="AL88" i="1"/>
  <c r="AM88" i="1" s="1"/>
  <c r="D89" i="1"/>
  <c r="D81" i="3" s="1"/>
  <c r="W89" i="1"/>
  <c r="Z89" i="1"/>
  <c r="AC89" i="1"/>
  <c r="AH89" i="1"/>
  <c r="AI89" i="1" s="1"/>
  <c r="AL89" i="1"/>
  <c r="AM89" i="1" s="1"/>
  <c r="D90" i="1"/>
  <c r="D82" i="3" s="1"/>
  <c r="W90" i="1"/>
  <c r="Z90" i="1"/>
  <c r="AC90" i="1"/>
  <c r="AH90" i="1"/>
  <c r="AI90" i="1" s="1"/>
  <c r="AL90" i="1"/>
  <c r="AM90" i="1" s="1"/>
  <c r="D91" i="1"/>
  <c r="D83" i="3" s="1"/>
  <c r="W91" i="1"/>
  <c r="Z91" i="1"/>
  <c r="AC91" i="1"/>
  <c r="AH91" i="1"/>
  <c r="AI91" i="1" s="1"/>
  <c r="AL91" i="1"/>
  <c r="AM91" i="1" s="1"/>
  <c r="D92" i="1"/>
  <c r="D84" i="3" s="1"/>
  <c r="W92" i="1"/>
  <c r="Z92" i="1"/>
  <c r="AC92" i="1"/>
  <c r="AH92" i="1"/>
  <c r="AI92" i="1" s="1"/>
  <c r="AL92" i="1"/>
  <c r="AM92" i="1" s="1"/>
  <c r="D93" i="1"/>
  <c r="D85" i="3" s="1"/>
  <c r="W93" i="1"/>
  <c r="Z93" i="1"/>
  <c r="AC93" i="1"/>
  <c r="AH93" i="1"/>
  <c r="AI93" i="1" s="1"/>
  <c r="AL93" i="1"/>
  <c r="AM93" i="1" s="1"/>
  <c r="D99" i="1"/>
  <c r="M99" i="1"/>
  <c r="P99" i="1"/>
  <c r="S99" i="1"/>
  <c r="W99" i="1"/>
  <c r="Z99" i="1"/>
  <c r="AC99" i="1"/>
  <c r="AH99" i="1"/>
  <c r="AI99" i="1" s="1"/>
  <c r="AL99" i="1"/>
  <c r="AM99" i="1" s="1"/>
  <c r="AQ99" i="1"/>
  <c r="AT99" i="1"/>
  <c r="AU99" i="1" s="1"/>
  <c r="D100" i="1"/>
  <c r="M100" i="1"/>
  <c r="T100" i="1" s="1"/>
  <c r="W100" i="1"/>
  <c r="Z100" i="1"/>
  <c r="AC100" i="1"/>
  <c r="AH100" i="1"/>
  <c r="AI100" i="1" s="1"/>
  <c r="AL100" i="1"/>
  <c r="AM100" i="1" s="1"/>
  <c r="AT100" i="1"/>
  <c r="AU100" i="1" s="1"/>
  <c r="D101" i="1"/>
  <c r="M101" i="1"/>
  <c r="T101" i="1" s="1"/>
  <c r="W101" i="1"/>
  <c r="Z101" i="1"/>
  <c r="AC101" i="1"/>
  <c r="AH101" i="1"/>
  <c r="AI101" i="1" s="1"/>
  <c r="AL101" i="1"/>
  <c r="AM101" i="1" s="1"/>
  <c r="AT101" i="1"/>
  <c r="AU101" i="1" s="1"/>
  <c r="D102" i="1"/>
  <c r="M102" i="1"/>
  <c r="T102" i="1" s="1"/>
  <c r="W102" i="1"/>
  <c r="Z102" i="1"/>
  <c r="AC102" i="1"/>
  <c r="AH102" i="1"/>
  <c r="AI102" i="1" s="1"/>
  <c r="AL102" i="1"/>
  <c r="AM102" i="1" s="1"/>
  <c r="AT102" i="1"/>
  <c r="AU102" i="1" s="1"/>
  <c r="D103" i="1"/>
  <c r="M103" i="1"/>
  <c r="T103" i="1" s="1"/>
  <c r="W103" i="1"/>
  <c r="Z103" i="1"/>
  <c r="AC103" i="1"/>
  <c r="AH103" i="1"/>
  <c r="AI103" i="1" s="1"/>
  <c r="AL103" i="1"/>
  <c r="AM103" i="1" s="1"/>
  <c r="AT103" i="1"/>
  <c r="AU103" i="1" s="1"/>
  <c r="D104" i="1"/>
  <c r="M104" i="1"/>
  <c r="T104" i="1" s="1"/>
  <c r="W104" i="1"/>
  <c r="Z104" i="1"/>
  <c r="AC104" i="1"/>
  <c r="AH104" i="1"/>
  <c r="AI104" i="1" s="1"/>
  <c r="AL104" i="1"/>
  <c r="AM104" i="1" s="1"/>
  <c r="AT104" i="1"/>
  <c r="AU104" i="1" s="1"/>
  <c r="D105" i="1"/>
  <c r="M105" i="1"/>
  <c r="T105" i="1" s="1"/>
  <c r="W105" i="1"/>
  <c r="Z105" i="1"/>
  <c r="AC105" i="1"/>
  <c r="AH105" i="1"/>
  <c r="AI105" i="1" s="1"/>
  <c r="AL105" i="1"/>
  <c r="AM105" i="1" s="1"/>
  <c r="AT105" i="1"/>
  <c r="AU105" i="1" s="1"/>
  <c r="D106" i="1"/>
  <c r="M106" i="1"/>
  <c r="T106" i="1" s="1"/>
  <c r="W106" i="1"/>
  <c r="Z106" i="1"/>
  <c r="AC106" i="1"/>
  <c r="AH106" i="1"/>
  <c r="AI106" i="1" s="1"/>
  <c r="AL106" i="1"/>
  <c r="AM106" i="1" s="1"/>
  <c r="AT106" i="1"/>
  <c r="AU106" i="1" s="1"/>
  <c r="D107" i="1"/>
  <c r="M107" i="1"/>
  <c r="T107" i="1" s="1"/>
  <c r="W107" i="1"/>
  <c r="Z107" i="1"/>
  <c r="AC107" i="1"/>
  <c r="AH107" i="1"/>
  <c r="AI107" i="1" s="1"/>
  <c r="AL107" i="1"/>
  <c r="AM107" i="1" s="1"/>
  <c r="AT107" i="1"/>
  <c r="AU107" i="1" s="1"/>
  <c r="D108" i="1"/>
  <c r="M108" i="1"/>
  <c r="T108" i="1" s="1"/>
  <c r="W108" i="1"/>
  <c r="Z108" i="1"/>
  <c r="AC108" i="1"/>
  <c r="AH108" i="1"/>
  <c r="AI108" i="1" s="1"/>
  <c r="AL108" i="1"/>
  <c r="AM108" i="1" s="1"/>
  <c r="AT108" i="1"/>
  <c r="AU108" i="1" s="1"/>
  <c r="D109" i="1"/>
  <c r="M109" i="1"/>
  <c r="T109" i="1" s="1"/>
  <c r="W109" i="1"/>
  <c r="Z109" i="1"/>
  <c r="AC109" i="1"/>
  <c r="AH109" i="1"/>
  <c r="AI109" i="1" s="1"/>
  <c r="AL109" i="1"/>
  <c r="AM109" i="1" s="1"/>
  <c r="AT109" i="1"/>
  <c r="AU109" i="1" s="1"/>
  <c r="D110" i="1"/>
  <c r="M110" i="1"/>
  <c r="T110" i="1" s="1"/>
  <c r="W110" i="1"/>
  <c r="Z110" i="1"/>
  <c r="AC110" i="1"/>
  <c r="AH110" i="1"/>
  <c r="AI110" i="1" s="1"/>
  <c r="AL110" i="1"/>
  <c r="AM110" i="1" s="1"/>
  <c r="AT110" i="1"/>
  <c r="AU110" i="1" s="1"/>
  <c r="D111" i="1"/>
  <c r="M111" i="1"/>
  <c r="T111" i="1" s="1"/>
  <c r="W111" i="1"/>
  <c r="Z111" i="1"/>
  <c r="AC111" i="1"/>
  <c r="AH111" i="1"/>
  <c r="AI111" i="1" s="1"/>
  <c r="AL111" i="1"/>
  <c r="AM111" i="1" s="1"/>
  <c r="AT111" i="1"/>
  <c r="AU111" i="1" s="1"/>
  <c r="D112" i="1"/>
  <c r="M112" i="1"/>
  <c r="T112" i="1" s="1"/>
  <c r="W112" i="1"/>
  <c r="Z112" i="1"/>
  <c r="AC112" i="1"/>
  <c r="AH112" i="1"/>
  <c r="AI112" i="1" s="1"/>
  <c r="AL112" i="1"/>
  <c r="AM112" i="1" s="1"/>
  <c r="AT112" i="1"/>
  <c r="AU112" i="1" s="1"/>
  <c r="D113" i="1"/>
  <c r="M113" i="1"/>
  <c r="T113" i="1" s="1"/>
  <c r="W113" i="1"/>
  <c r="Z113" i="1"/>
  <c r="AC113" i="1"/>
  <c r="AH113" i="1"/>
  <c r="AI113" i="1" s="1"/>
  <c r="AL113" i="1"/>
  <c r="AM113" i="1" s="1"/>
  <c r="AT113" i="1"/>
  <c r="AU113" i="1" s="1"/>
  <c r="D114" i="1"/>
  <c r="M114" i="1"/>
  <c r="T114" i="1" s="1"/>
  <c r="W114" i="1"/>
  <c r="Z114" i="1"/>
  <c r="AC114" i="1"/>
  <c r="AH114" i="1"/>
  <c r="AI114" i="1" s="1"/>
  <c r="AL114" i="1"/>
  <c r="AM114" i="1" s="1"/>
  <c r="AT114" i="1"/>
  <c r="AU114" i="1" s="1"/>
  <c r="D115" i="1"/>
  <c r="M115" i="1"/>
  <c r="T115" i="1" s="1"/>
  <c r="W115" i="1"/>
  <c r="Z115" i="1"/>
  <c r="AC115" i="1"/>
  <c r="AH115" i="1"/>
  <c r="AI115" i="1" s="1"/>
  <c r="AL115" i="1"/>
  <c r="AM115" i="1" s="1"/>
  <c r="AT115" i="1"/>
  <c r="AU115" i="1" s="1"/>
  <c r="D116" i="1"/>
  <c r="M116" i="1"/>
  <c r="T116" i="1" s="1"/>
  <c r="W116" i="1"/>
  <c r="Z116" i="1"/>
  <c r="AC116" i="1"/>
  <c r="AH116" i="1"/>
  <c r="AI116" i="1" s="1"/>
  <c r="AL116" i="1"/>
  <c r="AM116" i="1" s="1"/>
  <c r="AT116" i="1"/>
  <c r="AU116" i="1" s="1"/>
  <c r="D117" i="1"/>
  <c r="M117" i="1"/>
  <c r="T117" i="1" s="1"/>
  <c r="W117" i="1"/>
  <c r="Z117" i="1"/>
  <c r="AC117" i="1"/>
  <c r="AH117" i="1"/>
  <c r="AI117" i="1" s="1"/>
  <c r="AL117" i="1"/>
  <c r="AM117" i="1" s="1"/>
  <c r="AT117" i="1"/>
  <c r="AU117" i="1" s="1"/>
  <c r="D118" i="1"/>
  <c r="M118" i="1"/>
  <c r="T118" i="1" s="1"/>
  <c r="W118" i="1"/>
  <c r="Z118" i="1"/>
  <c r="AC118" i="1"/>
  <c r="AH118" i="1"/>
  <c r="AI118" i="1" s="1"/>
  <c r="AL118" i="1"/>
  <c r="AM118" i="1" s="1"/>
  <c r="AT118" i="1"/>
  <c r="AU118" i="1" s="1"/>
  <c r="D119" i="1"/>
  <c r="M119" i="1"/>
  <c r="T119" i="1" s="1"/>
  <c r="W119" i="1"/>
  <c r="Z119" i="1"/>
  <c r="AC119" i="1"/>
  <c r="AH119" i="1"/>
  <c r="AI119" i="1" s="1"/>
  <c r="AL119" i="1"/>
  <c r="AM119" i="1" s="1"/>
  <c r="AT119" i="1"/>
  <c r="AU119" i="1" s="1"/>
  <c r="D120" i="1"/>
  <c r="M120" i="1"/>
  <c r="T120" i="1" s="1"/>
  <c r="W120" i="1"/>
  <c r="Z120" i="1"/>
  <c r="AC120" i="1"/>
  <c r="AH120" i="1"/>
  <c r="AI120" i="1" s="1"/>
  <c r="AL120" i="1"/>
  <c r="AM120" i="1" s="1"/>
  <c r="AT120" i="1"/>
  <c r="AU120" i="1" s="1"/>
  <c r="D121" i="1"/>
  <c r="M121" i="1"/>
  <c r="T121" i="1" s="1"/>
  <c r="W121" i="1"/>
  <c r="Z121" i="1"/>
  <c r="AC121" i="1"/>
  <c r="AH121" i="1"/>
  <c r="AI121" i="1" s="1"/>
  <c r="AL121" i="1"/>
  <c r="AM121" i="1" s="1"/>
  <c r="AT121" i="1"/>
  <c r="AU121" i="1" s="1"/>
  <c r="D122" i="1"/>
  <c r="M122" i="1"/>
  <c r="T122" i="1" s="1"/>
  <c r="W122" i="1"/>
  <c r="Z122" i="1"/>
  <c r="AC122" i="1"/>
  <c r="AH122" i="1"/>
  <c r="AI122" i="1" s="1"/>
  <c r="AL122" i="1"/>
  <c r="AM122" i="1" s="1"/>
  <c r="AT122" i="1"/>
  <c r="AU122" i="1" s="1"/>
  <c r="D123" i="1"/>
  <c r="M123" i="1"/>
  <c r="T123" i="1" s="1"/>
  <c r="W123" i="1"/>
  <c r="Z123" i="1"/>
  <c r="AC123" i="1"/>
  <c r="AH123" i="1"/>
  <c r="AI123" i="1" s="1"/>
  <c r="AL123" i="1"/>
  <c r="AM123" i="1" s="1"/>
  <c r="AT123" i="1"/>
  <c r="AU123" i="1" s="1"/>
  <c r="D124" i="1"/>
  <c r="M124" i="1"/>
  <c r="T124" i="1" s="1"/>
  <c r="W124" i="1"/>
  <c r="Z124" i="1"/>
  <c r="AC124" i="1"/>
  <c r="AH124" i="1"/>
  <c r="AI124" i="1" s="1"/>
  <c r="AL124" i="1"/>
  <c r="AM124" i="1" s="1"/>
  <c r="AT124" i="1"/>
  <c r="AU124" i="1" s="1"/>
  <c r="D125" i="1"/>
  <c r="M125" i="1"/>
  <c r="T125" i="1" s="1"/>
  <c r="W125" i="1"/>
  <c r="Z125" i="1"/>
  <c r="AC125" i="1"/>
  <c r="AH125" i="1"/>
  <c r="AI125" i="1" s="1"/>
  <c r="AL125" i="1"/>
  <c r="AM125" i="1" s="1"/>
  <c r="AT125" i="1"/>
  <c r="AU125" i="1" s="1"/>
  <c r="D126" i="1"/>
  <c r="M126" i="1"/>
  <c r="T126" i="1" s="1"/>
  <c r="W126" i="1"/>
  <c r="Z126" i="1"/>
  <c r="AC126" i="1"/>
  <c r="AH126" i="1"/>
  <c r="AI126" i="1" s="1"/>
  <c r="AL126" i="1"/>
  <c r="AM126" i="1" s="1"/>
  <c r="AT126" i="1"/>
  <c r="AU126" i="1" s="1"/>
  <c r="D127" i="1"/>
  <c r="M127" i="1"/>
  <c r="T127" i="1" s="1"/>
  <c r="W127" i="1"/>
  <c r="Z127" i="1"/>
  <c r="AC127" i="1"/>
  <c r="AH127" i="1"/>
  <c r="AI127" i="1" s="1"/>
  <c r="AL127" i="1"/>
  <c r="AM127" i="1" s="1"/>
  <c r="AT127" i="1"/>
  <c r="AU127" i="1" s="1"/>
  <c r="A28" i="2"/>
  <c r="A29" i="2"/>
  <c r="A1" i="3"/>
  <c r="D1" i="3"/>
  <c r="A2" i="3"/>
  <c r="D2" i="3"/>
  <c r="A3" i="3"/>
  <c r="A4" i="3"/>
  <c r="B4" i="3"/>
  <c r="D4" i="3"/>
  <c r="E4" i="3"/>
  <c r="A5" i="3"/>
  <c r="B5" i="3"/>
  <c r="C5" i="3"/>
  <c r="D5" i="3"/>
  <c r="E5" i="3"/>
  <c r="A29" i="3"/>
  <c r="A31" i="3"/>
  <c r="B31" i="3"/>
  <c r="D31" i="3"/>
  <c r="E31" i="3"/>
  <c r="A32" i="3"/>
  <c r="B32" i="3"/>
  <c r="C32" i="3"/>
  <c r="E32" i="3"/>
  <c r="A33" i="3"/>
  <c r="B33" i="3"/>
  <c r="C33" i="3"/>
  <c r="E33" i="3"/>
  <c r="A34" i="3"/>
  <c r="B34" i="3"/>
  <c r="C34" i="3"/>
  <c r="D34" i="3"/>
  <c r="E34" i="3"/>
  <c r="A35" i="3"/>
  <c r="B35" i="3"/>
  <c r="C35" i="3"/>
  <c r="E35" i="3"/>
  <c r="A36" i="3"/>
  <c r="B36" i="3"/>
  <c r="C36" i="3"/>
  <c r="E36" i="3"/>
  <c r="A37" i="3"/>
  <c r="B37" i="3"/>
  <c r="C37" i="3"/>
  <c r="E37" i="3"/>
  <c r="A38" i="3"/>
  <c r="B38" i="3"/>
  <c r="C38" i="3"/>
  <c r="E38" i="3"/>
  <c r="A39" i="3"/>
  <c r="B39" i="3"/>
  <c r="C39" i="3"/>
  <c r="E39" i="3"/>
  <c r="A40" i="3"/>
  <c r="B40" i="3"/>
  <c r="C40" i="3"/>
  <c r="E40" i="3"/>
  <c r="A41" i="3"/>
  <c r="B41" i="3"/>
  <c r="C41" i="3"/>
  <c r="E41" i="3"/>
  <c r="A42" i="3"/>
  <c r="B42" i="3"/>
  <c r="C42" i="3"/>
  <c r="E42" i="3"/>
  <c r="A43" i="3"/>
  <c r="B43" i="3"/>
  <c r="C43" i="3"/>
  <c r="E43" i="3"/>
  <c r="A44" i="3"/>
  <c r="B44" i="3"/>
  <c r="C44" i="3"/>
  <c r="E44" i="3"/>
  <c r="A45" i="3"/>
  <c r="B45" i="3"/>
  <c r="C45" i="3"/>
  <c r="E45" i="3"/>
  <c r="A46" i="3"/>
  <c r="B46" i="3"/>
  <c r="C46" i="3"/>
  <c r="D46" i="3"/>
  <c r="E46" i="3"/>
  <c r="A47" i="3"/>
  <c r="B47" i="3"/>
  <c r="C47" i="3"/>
  <c r="E47" i="3"/>
  <c r="A48" i="3"/>
  <c r="B48" i="3"/>
  <c r="C48" i="3"/>
  <c r="E48" i="3"/>
  <c r="A49" i="3"/>
  <c r="B49" i="3"/>
  <c r="C49" i="3"/>
  <c r="E49" i="3"/>
  <c r="A50" i="3"/>
  <c r="B50" i="3"/>
  <c r="C50" i="3"/>
  <c r="E50" i="3"/>
  <c r="A51" i="3"/>
  <c r="B51" i="3"/>
  <c r="C51" i="3"/>
  <c r="E51" i="3"/>
  <c r="A54" i="3"/>
  <c r="D54" i="3"/>
  <c r="A56" i="3"/>
  <c r="B56" i="3"/>
  <c r="D56" i="3"/>
  <c r="E56" i="3"/>
  <c r="A57" i="3"/>
  <c r="B57" i="3"/>
  <c r="C57" i="3"/>
  <c r="E57" i="3"/>
  <c r="A58" i="3"/>
  <c r="B58" i="3"/>
  <c r="C58" i="3"/>
  <c r="E58" i="3"/>
  <c r="A59" i="3"/>
  <c r="B59" i="3"/>
  <c r="C59" i="3"/>
  <c r="E59" i="3"/>
  <c r="A60" i="3"/>
  <c r="B60" i="3"/>
  <c r="C60" i="3"/>
  <c r="D60" i="3"/>
  <c r="E60" i="3"/>
  <c r="A61" i="3"/>
  <c r="B61" i="3"/>
  <c r="C61" i="3"/>
  <c r="D61" i="3"/>
  <c r="E61" i="3"/>
  <c r="A62" i="3"/>
  <c r="B62" i="3"/>
  <c r="C62" i="3"/>
  <c r="E62" i="3"/>
  <c r="A63" i="3"/>
  <c r="B63" i="3"/>
  <c r="C63" i="3"/>
  <c r="E63" i="3"/>
  <c r="A64" i="3"/>
  <c r="B64" i="3"/>
  <c r="C64" i="3"/>
  <c r="D64" i="3"/>
  <c r="E64" i="3"/>
  <c r="A65" i="3"/>
  <c r="B65" i="3"/>
  <c r="C65" i="3"/>
  <c r="E65" i="3"/>
  <c r="A66" i="3"/>
  <c r="B66" i="3"/>
  <c r="C66" i="3"/>
  <c r="D66" i="3"/>
  <c r="E66" i="3"/>
  <c r="A67" i="3"/>
  <c r="B67" i="3"/>
  <c r="C67" i="3"/>
  <c r="D67" i="3"/>
  <c r="E67" i="3"/>
  <c r="A68" i="3"/>
  <c r="B68" i="3"/>
  <c r="C68" i="3"/>
  <c r="E68" i="3"/>
  <c r="A69" i="3"/>
  <c r="B69" i="3"/>
  <c r="C69" i="3"/>
  <c r="E69" i="3"/>
  <c r="A70" i="3"/>
  <c r="B70" i="3"/>
  <c r="C70" i="3"/>
  <c r="D70" i="3"/>
  <c r="E70" i="3"/>
  <c r="A71" i="3"/>
  <c r="B71" i="3"/>
  <c r="C71" i="3"/>
  <c r="E71" i="3"/>
  <c r="A72" i="3"/>
  <c r="B72" i="3"/>
  <c r="C72" i="3"/>
  <c r="E72" i="3"/>
  <c r="A73" i="3"/>
  <c r="B73" i="3"/>
  <c r="C73" i="3"/>
  <c r="E73" i="3"/>
  <c r="A74" i="3"/>
  <c r="B74" i="3"/>
  <c r="C74" i="3"/>
  <c r="D74" i="3"/>
  <c r="E74" i="3"/>
  <c r="A75" i="3"/>
  <c r="B75" i="3"/>
  <c r="C75" i="3"/>
  <c r="E75" i="3"/>
  <c r="A76" i="3"/>
  <c r="B76" i="3"/>
  <c r="C76" i="3"/>
  <c r="E76" i="3"/>
  <c r="A77" i="3"/>
  <c r="B77" i="3"/>
  <c r="C77" i="3"/>
  <c r="E77" i="3"/>
  <c r="A78" i="3"/>
  <c r="B78" i="3"/>
  <c r="C78" i="3"/>
  <c r="E78" i="3"/>
  <c r="A79" i="3"/>
  <c r="B79" i="3"/>
  <c r="C79" i="3"/>
  <c r="E79" i="3"/>
  <c r="A80" i="3"/>
  <c r="B80" i="3"/>
  <c r="C80" i="3"/>
  <c r="E80" i="3"/>
  <c r="A81" i="3"/>
  <c r="B81" i="3"/>
  <c r="C81" i="3"/>
  <c r="E81" i="3"/>
  <c r="A82" i="3"/>
  <c r="B82" i="3"/>
  <c r="C82" i="3"/>
  <c r="E82" i="3"/>
  <c r="A83" i="3"/>
  <c r="B83" i="3"/>
  <c r="C83" i="3"/>
  <c r="E83" i="3"/>
  <c r="A84" i="3"/>
  <c r="B84" i="3"/>
  <c r="C84" i="3"/>
  <c r="E84" i="3"/>
  <c r="A85" i="3"/>
  <c r="B85" i="3"/>
  <c r="C85" i="3"/>
  <c r="E85" i="3"/>
  <c r="E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T65" i="1" l="1"/>
  <c r="AD127" i="1"/>
  <c r="AE127" i="1" s="1"/>
  <c r="AD103" i="1"/>
  <c r="AE103" i="1" s="1"/>
  <c r="AD83" i="1"/>
  <c r="AE83" i="1" s="1"/>
  <c r="AD52" i="1"/>
  <c r="AE52" i="1" s="1"/>
  <c r="AD20" i="1"/>
  <c r="AE20" i="1" s="1"/>
  <c r="AD19" i="1"/>
  <c r="AE19" i="1" s="1"/>
  <c r="D68" i="3"/>
  <c r="B29" i="2"/>
  <c r="E29" i="2" s="1"/>
  <c r="B28" i="2"/>
  <c r="I28" i="2" s="1"/>
  <c r="AD42" i="1"/>
  <c r="AE42" i="1" s="1"/>
  <c r="AD87" i="1"/>
  <c r="AE87" i="1" s="1"/>
  <c r="AD7" i="1"/>
  <c r="AD109" i="1"/>
  <c r="AE109" i="1" s="1"/>
  <c r="AD116" i="1"/>
  <c r="AE116" i="1" s="1"/>
  <c r="AD56" i="1"/>
  <c r="AE56" i="1" s="1"/>
  <c r="AD55" i="1"/>
  <c r="AE55" i="1" s="1"/>
  <c r="AD67" i="1"/>
  <c r="AE67" i="1" s="1"/>
  <c r="AD65" i="1"/>
  <c r="AD10" i="1"/>
  <c r="AE10" i="1" s="1"/>
  <c r="T6" i="1"/>
  <c r="AD126" i="1"/>
  <c r="AE126" i="1" s="1"/>
  <c r="AD122" i="1"/>
  <c r="AE122" i="1" s="1"/>
  <c r="AD120" i="1"/>
  <c r="AE120" i="1" s="1"/>
  <c r="AD54" i="1"/>
  <c r="AE54" i="1" s="1"/>
  <c r="AD50" i="1"/>
  <c r="AE50" i="1" s="1"/>
  <c r="AD35" i="1"/>
  <c r="AE35" i="1" s="1"/>
  <c r="AD21" i="1"/>
  <c r="AE21" i="1" s="1"/>
  <c r="AD17" i="1"/>
  <c r="AE17" i="1" s="1"/>
  <c r="AD14" i="1"/>
  <c r="AE14" i="1" s="1"/>
  <c r="AD57" i="1"/>
  <c r="AE57" i="1" s="1"/>
  <c r="AD11" i="1"/>
  <c r="AE11" i="1" s="1"/>
  <c r="D39" i="3"/>
  <c r="AD46" i="1"/>
  <c r="AE46" i="1" s="1"/>
  <c r="D35" i="3"/>
  <c r="AD59" i="1"/>
  <c r="AE59" i="1" s="1"/>
  <c r="AD58" i="1"/>
  <c r="AE58" i="1" s="1"/>
  <c r="AD53" i="1"/>
  <c r="AE53" i="1" s="1"/>
  <c r="AD93" i="1"/>
  <c r="AE93" i="1" s="1"/>
  <c r="AD90" i="1"/>
  <c r="AE90" i="1" s="1"/>
  <c r="AD124" i="1"/>
  <c r="AE124" i="1" s="1"/>
  <c r="AD123" i="1"/>
  <c r="AE123" i="1" s="1"/>
  <c r="AD117" i="1"/>
  <c r="AE117" i="1" s="1"/>
  <c r="AD115" i="1"/>
  <c r="AE115" i="1" s="1"/>
  <c r="AD114" i="1"/>
  <c r="AE114" i="1" s="1"/>
  <c r="AD110" i="1"/>
  <c r="AE110" i="1" s="1"/>
  <c r="AD99" i="1"/>
  <c r="AD88" i="1"/>
  <c r="AE88" i="1" s="1"/>
  <c r="AD86" i="1"/>
  <c r="AE86" i="1" s="1"/>
  <c r="AD85" i="1"/>
  <c r="AD81" i="1"/>
  <c r="AE81" i="1" s="1"/>
  <c r="AD72" i="1"/>
  <c r="AE72" i="1" s="1"/>
  <c r="AD111" i="1"/>
  <c r="AE111" i="1" s="1"/>
  <c r="AD105" i="1"/>
  <c r="AE105" i="1" s="1"/>
  <c r="T99" i="1"/>
  <c r="AE99" i="1" s="1"/>
  <c r="I99" i="1" s="1"/>
  <c r="AD80" i="1"/>
  <c r="AE80" i="1" s="1"/>
  <c r="AD69" i="1"/>
  <c r="AE69" i="1" s="1"/>
  <c r="AD60" i="1"/>
  <c r="AE60" i="1" s="1"/>
  <c r="AD47" i="1"/>
  <c r="AE47" i="1" s="1"/>
  <c r="AD44" i="1"/>
  <c r="AE44" i="1" s="1"/>
  <c r="AD18" i="1"/>
  <c r="AE18" i="1" s="1"/>
  <c r="AD12" i="1"/>
  <c r="AE12" i="1" s="1"/>
  <c r="AD9" i="1"/>
  <c r="AD8" i="1"/>
  <c r="AD119" i="1"/>
  <c r="AE119" i="1" s="1"/>
  <c r="AD108" i="1"/>
  <c r="AE108" i="1" s="1"/>
  <c r="AD104" i="1"/>
  <c r="AE104" i="1" s="1"/>
  <c r="AD102" i="1"/>
  <c r="AE102" i="1" s="1"/>
  <c r="AD101" i="1"/>
  <c r="AE101" i="1" s="1"/>
  <c r="AD125" i="1"/>
  <c r="AE125" i="1" s="1"/>
  <c r="AD113" i="1"/>
  <c r="AE113" i="1" s="1"/>
  <c r="AD100" i="1"/>
  <c r="AE100" i="1" s="1"/>
  <c r="AD68" i="1"/>
  <c r="AE68" i="1" s="1"/>
  <c r="AD74" i="1"/>
  <c r="AE74" i="1" s="1"/>
  <c r="AD75" i="1"/>
  <c r="AE75" i="1" s="1"/>
  <c r="AD66" i="1"/>
  <c r="AE66" i="1" s="1"/>
  <c r="AD48" i="1"/>
  <c r="AE48" i="1" s="1"/>
  <c r="AD43" i="1"/>
  <c r="AE43" i="1" s="1"/>
  <c r="AD41" i="1"/>
  <c r="AE41" i="1" s="1"/>
  <c r="AD6" i="1"/>
  <c r="AD16" i="1"/>
  <c r="AE16" i="1" s="1"/>
  <c r="AD13" i="1"/>
  <c r="AE13" i="1" s="1"/>
  <c r="AD78" i="1"/>
  <c r="AE78" i="1" s="1"/>
  <c r="AD79" i="1"/>
  <c r="AE79" i="1" s="1"/>
  <c r="AD76" i="1"/>
  <c r="AE76" i="1" s="1"/>
  <c r="AD77" i="1"/>
  <c r="AE77" i="1" s="1"/>
  <c r="AD121" i="1"/>
  <c r="AE121" i="1" s="1"/>
  <c r="AD118" i="1"/>
  <c r="AE118" i="1" s="1"/>
  <c r="AD112" i="1"/>
  <c r="AE112" i="1" s="1"/>
  <c r="AD107" i="1"/>
  <c r="AE107" i="1" s="1"/>
  <c r="AD106" i="1"/>
  <c r="AE106" i="1" s="1"/>
  <c r="AD92" i="1"/>
  <c r="AE92" i="1" s="1"/>
  <c r="AD89" i="1"/>
  <c r="AE89" i="1" s="1"/>
  <c r="AD84" i="1"/>
  <c r="AE84" i="1" s="1"/>
  <c r="AD71" i="1"/>
  <c r="AE71" i="1" s="1"/>
  <c r="AD73" i="1"/>
  <c r="AE73" i="1" s="1"/>
  <c r="AD45" i="1"/>
  <c r="AE45" i="1" s="1"/>
  <c r="AD49" i="1"/>
  <c r="AE49" i="1" s="1"/>
  <c r="AD91" i="1"/>
  <c r="AE91" i="1" s="1"/>
  <c r="AD82" i="1"/>
  <c r="AE82" i="1" s="1"/>
  <c r="AD70" i="1"/>
  <c r="AE70" i="1" s="1"/>
  <c r="AD51" i="1"/>
  <c r="AE51" i="1" s="1"/>
  <c r="AD40" i="1"/>
  <c r="AE85" i="1" l="1"/>
  <c r="I85" i="1" s="1"/>
  <c r="C101" i="2" s="1"/>
  <c r="I117" i="1"/>
  <c r="I43" i="1"/>
  <c r="C62" i="2" s="1"/>
  <c r="AE6" i="1"/>
  <c r="I6" i="1" s="1"/>
  <c r="C28" i="2" s="1"/>
  <c r="H28" i="2" s="1"/>
  <c r="I111" i="1"/>
  <c r="I110" i="1"/>
  <c r="I89" i="1"/>
  <c r="C105" i="2" s="1"/>
  <c r="I50" i="1"/>
  <c r="I81" i="1"/>
  <c r="C97" i="2" s="1"/>
  <c r="I86" i="1"/>
  <c r="C102" i="2" s="1"/>
  <c r="I93" i="1"/>
  <c r="C109" i="2" s="1"/>
  <c r="I42" i="1"/>
  <c r="C61" i="2" s="1"/>
  <c r="I80" i="1"/>
  <c r="I52" i="1"/>
  <c r="C71" i="2" s="1"/>
  <c r="I48" i="1"/>
  <c r="C67" i="2" s="1"/>
  <c r="I83" i="1"/>
  <c r="C99" i="2" s="1"/>
  <c r="I19" i="1"/>
  <c r="C41" i="2" s="1"/>
  <c r="I13" i="1"/>
  <c r="C35" i="2" s="1"/>
  <c r="P35" i="2" s="1"/>
  <c r="I112" i="1"/>
  <c r="I114" i="1"/>
  <c r="I103" i="1"/>
  <c r="I82" i="1"/>
  <c r="C98" i="2" s="1"/>
  <c r="I70" i="1"/>
  <c r="C86" i="2" s="1"/>
  <c r="H86" i="2" s="1"/>
  <c r="I106" i="1"/>
  <c r="I107" i="1"/>
  <c r="I125" i="1"/>
  <c r="I122" i="1"/>
  <c r="J28" i="2"/>
  <c r="I124" i="1"/>
  <c r="I126" i="1"/>
  <c r="I121" i="1"/>
  <c r="I127" i="1"/>
  <c r="I101" i="1"/>
  <c r="I55" i="1"/>
  <c r="C74" i="2" s="1"/>
  <c r="I58" i="1"/>
  <c r="I92" i="1"/>
  <c r="C108" i="2" s="1"/>
  <c r="I67" i="1"/>
  <c r="C83" i="2" s="1"/>
  <c r="K83" i="2" s="1"/>
  <c r="I91" i="1"/>
  <c r="C107" i="2" s="1"/>
  <c r="I76" i="1"/>
  <c r="I20" i="1"/>
  <c r="C42" i="2" s="1"/>
  <c r="G42" i="2" s="1"/>
  <c r="I59" i="1"/>
  <c r="I57" i="1"/>
  <c r="I120" i="1"/>
  <c r="I108" i="1"/>
  <c r="I123" i="1"/>
  <c r="I21" i="1"/>
  <c r="C43" i="2" s="1"/>
  <c r="P43" i="2" s="1"/>
  <c r="I56" i="1"/>
  <c r="C75" i="2" s="1"/>
  <c r="I87" i="1"/>
  <c r="C103" i="2" s="1"/>
  <c r="I88" i="1"/>
  <c r="C104" i="2" s="1"/>
  <c r="I49" i="1"/>
  <c r="AE9" i="1"/>
  <c r="I9" i="1" s="1"/>
  <c r="C31" i="2" s="1"/>
  <c r="H31" i="2" s="1"/>
  <c r="I12" i="1"/>
  <c r="C34" i="2" s="1"/>
  <c r="P34" i="2" s="1"/>
  <c r="F29" i="2"/>
  <c r="I90" i="1"/>
  <c r="C106" i="2" s="1"/>
  <c r="AE7" i="1"/>
  <c r="I7" i="1" s="1"/>
  <c r="C29" i="2" s="1"/>
  <c r="P29" i="2" s="1"/>
  <c r="I17" i="1"/>
  <c r="C39" i="2" s="1"/>
  <c r="H39" i="2" s="1"/>
  <c r="I14" i="1"/>
  <c r="C36" i="2" s="1"/>
  <c r="P36" i="2" s="1"/>
  <c r="I41" i="1"/>
  <c r="C60" i="2" s="1"/>
  <c r="I46" i="1"/>
  <c r="C65" i="2" s="1"/>
  <c r="F28" i="2"/>
  <c r="L28" i="2"/>
  <c r="I29" i="2"/>
  <c r="L29" i="2"/>
  <c r="Q29" i="2"/>
  <c r="N29" i="2"/>
  <c r="O29" i="2"/>
  <c r="M29" i="2"/>
  <c r="K29" i="2"/>
  <c r="J29" i="2"/>
  <c r="E28" i="2"/>
  <c r="N28" i="2"/>
  <c r="O28" i="2"/>
  <c r="Q28" i="2"/>
  <c r="P28" i="2"/>
  <c r="M28" i="2"/>
  <c r="G28" i="2"/>
  <c r="I54" i="1"/>
  <c r="C73" i="2" s="1"/>
  <c r="I51" i="1"/>
  <c r="C70" i="2" s="1"/>
  <c r="I71" i="1"/>
  <c r="I113" i="1"/>
  <c r="I109" i="1"/>
  <c r="I119" i="1"/>
  <c r="I35" i="1"/>
  <c r="I47" i="1"/>
  <c r="C66" i="2" s="1"/>
  <c r="I60" i="1"/>
  <c r="I44" i="1"/>
  <c r="C63" i="2" s="1"/>
  <c r="I105" i="1"/>
  <c r="I79" i="1"/>
  <c r="I116" i="1"/>
  <c r="I53" i="1"/>
  <c r="C72" i="2" s="1"/>
  <c r="AE65" i="1"/>
  <c r="I65" i="1" s="1"/>
  <c r="I72" i="1"/>
  <c r="I78" i="1"/>
  <c r="I45" i="1"/>
  <c r="C64" i="2" s="1"/>
  <c r="I11" i="1"/>
  <c r="C33" i="2" s="1"/>
  <c r="J33" i="2" s="1"/>
  <c r="AE8" i="1"/>
  <c r="I8" i="1" s="1"/>
  <c r="C30" i="2" s="1"/>
  <c r="I10" i="1"/>
  <c r="C32" i="2" s="1"/>
  <c r="J32" i="2" s="1"/>
  <c r="I16" i="1"/>
  <c r="C38" i="2" s="1"/>
  <c r="G38" i="2" s="1"/>
  <c r="I104" i="1"/>
  <c r="I74" i="1"/>
  <c r="I69" i="1"/>
  <c r="C85" i="2" s="1"/>
  <c r="H85" i="2" s="1"/>
  <c r="I100" i="1"/>
  <c r="I115" i="1"/>
  <c r="I118" i="1"/>
  <c r="I102" i="1"/>
  <c r="K28" i="2"/>
  <c r="I73" i="1"/>
  <c r="I66" i="1"/>
  <c r="C82" i="2" s="1"/>
  <c r="P82" i="2" s="1"/>
  <c r="I68" i="1"/>
  <c r="I77" i="1"/>
  <c r="I75" i="1"/>
  <c r="AE40" i="1"/>
  <c r="I40" i="1" s="1"/>
  <c r="I84" i="1"/>
  <c r="C100" i="2" s="1"/>
  <c r="H75" i="2" l="1"/>
  <c r="K75" i="2"/>
  <c r="G70" i="2"/>
  <c r="H70" i="2"/>
  <c r="P74" i="2"/>
  <c r="G74" i="2"/>
  <c r="P71" i="2"/>
  <c r="H71" i="2"/>
  <c r="H72" i="2"/>
  <c r="P72" i="2"/>
  <c r="K73" i="2"/>
  <c r="P73" i="2"/>
  <c r="H65" i="2"/>
  <c r="P65" i="2"/>
  <c r="P67" i="2"/>
  <c r="H67" i="2"/>
  <c r="P62" i="2"/>
  <c r="H62" i="2"/>
  <c r="P61" i="2"/>
  <c r="H61" i="2"/>
  <c r="H64" i="2"/>
  <c r="P64" i="2"/>
  <c r="P60" i="2"/>
  <c r="G60" i="2"/>
  <c r="G66" i="2"/>
  <c r="P66" i="2"/>
  <c r="H63" i="2"/>
  <c r="P63" i="2"/>
  <c r="J23" i="2"/>
  <c r="J6" i="2"/>
  <c r="J4" i="2"/>
  <c r="J9" i="2"/>
  <c r="J10" i="2"/>
  <c r="J18" i="2"/>
  <c r="J17" i="2"/>
  <c r="J22" i="2"/>
  <c r="J12" i="2"/>
  <c r="J3" i="2"/>
  <c r="J11" i="2"/>
  <c r="J16" i="2"/>
  <c r="J21" i="2"/>
  <c r="J24" i="2"/>
  <c r="J5" i="2"/>
  <c r="J15" i="2"/>
  <c r="K5" i="2"/>
  <c r="K6" i="2"/>
  <c r="K4" i="2"/>
  <c r="K3" i="2"/>
  <c r="Q24" i="2"/>
  <c r="Q18" i="2"/>
  <c r="Q12" i="2"/>
  <c r="Q6" i="2"/>
  <c r="Q23" i="2"/>
  <c r="Q17" i="2"/>
  <c r="Q11" i="2"/>
  <c r="Q5" i="2"/>
  <c r="Q22" i="2"/>
  <c r="Q16" i="2"/>
  <c r="Q10" i="2"/>
  <c r="Q4" i="2"/>
  <c r="Q21" i="2"/>
  <c r="Q15" i="2"/>
  <c r="Q9" i="2"/>
  <c r="Q3" i="2"/>
  <c r="O24" i="2"/>
  <c r="O18" i="2"/>
  <c r="O12" i="2"/>
  <c r="O6" i="2"/>
  <c r="O23" i="2"/>
  <c r="O17" i="2"/>
  <c r="O11" i="2"/>
  <c r="O5" i="2"/>
  <c r="O22" i="2"/>
  <c r="O16" i="2"/>
  <c r="O10" i="2"/>
  <c r="O4" i="2"/>
  <c r="O21" i="2"/>
  <c r="O15" i="2"/>
  <c r="O9" i="2"/>
  <c r="O3" i="2"/>
  <c r="M3" i="2"/>
  <c r="M4" i="2"/>
  <c r="N24" i="2"/>
  <c r="N18" i="2"/>
  <c r="N12" i="2"/>
  <c r="N6" i="2"/>
  <c r="N23" i="2"/>
  <c r="N17" i="2"/>
  <c r="N11" i="2"/>
  <c r="N5" i="2"/>
  <c r="N22" i="2"/>
  <c r="N16" i="2"/>
  <c r="N10" i="2"/>
  <c r="N4" i="2"/>
  <c r="N21" i="2"/>
  <c r="N15" i="2"/>
  <c r="N9" i="2"/>
  <c r="N3" i="2"/>
  <c r="G29" i="2"/>
  <c r="I22" i="2"/>
  <c r="I23" i="2"/>
  <c r="I21" i="2"/>
  <c r="I24" i="2"/>
  <c r="L22" i="2"/>
  <c r="L21" i="2"/>
  <c r="L24" i="2"/>
  <c r="L23" i="2"/>
  <c r="F22" i="2"/>
  <c r="F21" i="2"/>
  <c r="F24" i="2"/>
  <c r="F23" i="2"/>
  <c r="M22" i="2"/>
  <c r="M16" i="2"/>
  <c r="M10" i="2"/>
  <c r="M21" i="2"/>
  <c r="M15" i="2"/>
  <c r="M9" i="2"/>
  <c r="M24" i="2"/>
  <c r="M18" i="2"/>
  <c r="M12" i="2"/>
  <c r="M6" i="2"/>
  <c r="M23" i="2"/>
  <c r="M17" i="2"/>
  <c r="M11" i="2"/>
  <c r="M5" i="2"/>
  <c r="H29" i="2"/>
  <c r="E3" i="2"/>
  <c r="F12" i="2"/>
  <c r="F15" i="2"/>
  <c r="E16" i="2"/>
  <c r="F4" i="2"/>
  <c r="E5" i="2"/>
  <c r="F3" i="2"/>
  <c r="F17" i="2"/>
  <c r="L6" i="2"/>
  <c r="L18" i="2"/>
  <c r="E11" i="2"/>
  <c r="F10" i="2"/>
  <c r="E6" i="2"/>
  <c r="I6" i="2"/>
  <c r="I11" i="2"/>
  <c r="I9" i="2"/>
  <c r="L10" i="2"/>
  <c r="F18" i="2"/>
  <c r="I5" i="2"/>
  <c r="E9" i="2"/>
  <c r="L11" i="2"/>
  <c r="L15" i="2"/>
  <c r="I3" i="2"/>
  <c r="L16" i="2"/>
  <c r="L17" i="2"/>
  <c r="I12" i="2"/>
  <c r="I17" i="2"/>
  <c r="I15" i="2"/>
  <c r="F6" i="2"/>
  <c r="F11" i="2"/>
  <c r="I10" i="2"/>
  <c r="I16" i="2"/>
  <c r="L9" i="2"/>
  <c r="E12" i="2"/>
  <c r="I4" i="2"/>
  <c r="E18" i="2"/>
  <c r="L5" i="2"/>
  <c r="E15" i="2"/>
  <c r="L12" i="2"/>
  <c r="I18" i="2"/>
  <c r="F5" i="2"/>
  <c r="F9" i="2"/>
  <c r="F16" i="2"/>
  <c r="E4" i="2"/>
  <c r="E17" i="2"/>
  <c r="L3" i="2"/>
  <c r="E10" i="2"/>
  <c r="L4" i="2"/>
  <c r="I18" i="1"/>
  <c r="C40" i="2" s="1"/>
  <c r="H40" i="2" s="1"/>
  <c r="P15" i="2" l="1"/>
  <c r="P24" i="2"/>
  <c r="P9" i="2"/>
  <c r="P18" i="2"/>
  <c r="P3" i="2"/>
  <c r="G23" i="2"/>
  <c r="P10" i="2"/>
  <c r="P21" i="2"/>
  <c r="P12" i="2"/>
  <c r="P4" i="2"/>
  <c r="P11" i="2"/>
  <c r="P16" i="2"/>
  <c r="P22" i="2"/>
  <c r="P5" i="2"/>
  <c r="P6" i="2"/>
  <c r="P17" i="2"/>
  <c r="P23" i="2"/>
  <c r="G15" i="2"/>
  <c r="G3" i="2"/>
  <c r="G16" i="2"/>
  <c r="G21" i="2"/>
  <c r="G6" i="2"/>
  <c r="G12" i="2"/>
  <c r="G11" i="2"/>
  <c r="G17" i="2"/>
  <c r="H23" i="2"/>
  <c r="H18" i="2"/>
  <c r="H4" i="2"/>
  <c r="H9" i="2"/>
  <c r="H15" i="2"/>
  <c r="H17" i="2"/>
  <c r="H22" i="2"/>
  <c r="H12" i="2"/>
  <c r="H3" i="2"/>
  <c r="H10" i="2"/>
  <c r="H6" i="2"/>
  <c r="H11" i="2"/>
  <c r="H16" i="2"/>
  <c r="H21" i="2"/>
  <c r="H24" i="2"/>
  <c r="H5" i="2"/>
  <c r="G10" i="2"/>
  <c r="G4" i="2"/>
  <c r="G9" i="2"/>
  <c r="G24" i="2"/>
  <c r="G5" i="2"/>
  <c r="G22" i="2"/>
  <c r="G18" i="2"/>
  <c r="L13" i="2"/>
  <c r="L14" i="2" s="1"/>
  <c r="L19" i="2"/>
  <c r="L20" i="2" s="1"/>
  <c r="E19" i="2"/>
  <c r="E20" i="2" s="1"/>
  <c r="AB133" i="1" s="1"/>
  <c r="B101" i="3" s="1"/>
  <c r="C101" i="3" s="1"/>
  <c r="AG133" i="1" s="1"/>
  <c r="N19" i="2"/>
  <c r="N20" i="2" s="1"/>
  <c r="F19" i="2"/>
  <c r="F20" i="2" s="1"/>
  <c r="AB135" i="1" s="1"/>
  <c r="B102" i="3" s="1"/>
  <c r="C102" i="3" s="1"/>
  <c r="AG135" i="1" s="1"/>
  <c r="E7" i="2"/>
  <c r="E8" i="2" s="1"/>
  <c r="B133" i="1" s="1"/>
  <c r="B89" i="3" s="1"/>
  <c r="C89" i="3" s="1"/>
  <c r="C133" i="1" s="1"/>
  <c r="M19" i="2"/>
  <c r="M20" i="2" s="1"/>
  <c r="L7" i="2"/>
  <c r="L8" i="2" s="1"/>
  <c r="B141" i="1" s="1"/>
  <c r="B93" i="3" s="1"/>
  <c r="C93" i="3" s="1"/>
  <c r="C141" i="1" s="1"/>
  <c r="I13" i="2"/>
  <c r="I14" i="2" s="1"/>
  <c r="L139" i="1" s="1"/>
  <c r="B98" i="3" s="1"/>
  <c r="N13" i="2"/>
  <c r="N14" i="2" s="1"/>
  <c r="I19" i="2"/>
  <c r="I20" i="2" s="1"/>
  <c r="I7" i="2"/>
  <c r="I8" i="2" s="1"/>
  <c r="B139" i="1" s="1"/>
  <c r="B92" i="3" s="1"/>
  <c r="C92" i="3" s="1"/>
  <c r="C139" i="1" s="1"/>
  <c r="M13" i="2"/>
  <c r="M14" i="2" s="1"/>
  <c r="F13" i="2"/>
  <c r="F14" i="2" s="1"/>
  <c r="L135" i="1" s="1"/>
  <c r="B96" i="3" s="1"/>
  <c r="Q19" i="2"/>
  <c r="Q20" i="2" s="1"/>
  <c r="N7" i="2"/>
  <c r="N8" i="2" s="1"/>
  <c r="B143" i="1" s="1"/>
  <c r="B106" i="3" s="1"/>
  <c r="C106" i="3" s="1"/>
  <c r="C143" i="1" s="1"/>
  <c r="M7" i="2"/>
  <c r="M8" i="2" s="1"/>
  <c r="AB141" i="1" s="1"/>
  <c r="B105" i="3" s="1"/>
  <c r="E13" i="2"/>
  <c r="E14" i="2" s="1"/>
  <c r="L133" i="1" s="1"/>
  <c r="B95" i="3" s="1"/>
  <c r="O7" i="2"/>
  <c r="O8" i="2" s="1"/>
  <c r="L143" i="1" s="1"/>
  <c r="B107" i="3" s="1"/>
  <c r="F7" i="2"/>
  <c r="F8" i="2" s="1"/>
  <c r="B135" i="1" s="1"/>
  <c r="B90" i="3" s="1"/>
  <c r="C90" i="3" s="1"/>
  <c r="C135" i="1" s="1"/>
  <c r="Q7" i="2"/>
  <c r="Q8" i="2" s="1"/>
  <c r="AB143" i="1" s="1"/>
  <c r="B108" i="3" s="1"/>
  <c r="C108" i="3" s="1"/>
  <c r="O19" i="2"/>
  <c r="O20" i="2" s="1"/>
  <c r="O13" i="2"/>
  <c r="O14" i="2" s="1"/>
  <c r="Q13" i="2"/>
  <c r="Q14" i="2" s="1"/>
  <c r="G19" i="2" l="1"/>
  <c r="K12" i="2"/>
  <c r="J13" i="2"/>
  <c r="J14" i="2" s="1"/>
  <c r="K11" i="2"/>
  <c r="J19" i="2"/>
  <c r="J20" i="2" s="1"/>
  <c r="J7" i="2"/>
  <c r="J8" i="2" s="1"/>
  <c r="L141" i="1" s="1"/>
  <c r="B99" i="3" s="1"/>
  <c r="K22" i="2"/>
  <c r="K21" i="2"/>
  <c r="K24" i="2"/>
  <c r="K23" i="2"/>
  <c r="K17" i="2"/>
  <c r="K10" i="2"/>
  <c r="K16" i="2"/>
  <c r="K9" i="2"/>
  <c r="K15" i="2"/>
  <c r="K18" i="2"/>
  <c r="C96" i="3"/>
  <c r="Q135" i="1" s="1"/>
  <c r="C105" i="3"/>
  <c r="AG141" i="1" s="1"/>
  <c r="C95" i="3"/>
  <c r="Q133" i="1" s="1"/>
  <c r="C107" i="3"/>
  <c r="Q143" i="1" s="1"/>
  <c r="C98" i="3"/>
  <c r="Q139" i="1" s="1"/>
  <c r="AG143" i="1"/>
  <c r="E21" i="2"/>
  <c r="E24" i="2"/>
  <c r="E22" i="2"/>
  <c r="E23" i="2"/>
  <c r="K13" i="2" l="1"/>
  <c r="K14" i="2" s="1"/>
  <c r="K19" i="2"/>
  <c r="K20" i="2" s="1"/>
  <c r="K7" i="2"/>
  <c r="K8" i="2" s="1"/>
  <c r="AB139" i="1" s="1"/>
  <c r="B104" i="3" s="1"/>
  <c r="P13" i="2"/>
  <c r="P14" i="2" s="1"/>
  <c r="B147" i="1" s="1"/>
  <c r="B112" i="3" s="1"/>
  <c r="P7" i="2"/>
  <c r="P8" i="2" s="1"/>
  <c r="AB145" i="1" s="1"/>
  <c r="B111" i="3" s="1"/>
  <c r="P19" i="2"/>
  <c r="P20" i="2" s="1"/>
  <c r="L147" i="1" s="1"/>
  <c r="B113" i="3" s="1"/>
  <c r="P25" i="2"/>
  <c r="P26" i="2" s="1"/>
  <c r="AB147" i="1" s="1"/>
  <c r="B114" i="3" s="1"/>
  <c r="H13" i="2"/>
  <c r="H14" i="2" s="1"/>
  <c r="L131" i="1" s="1"/>
  <c r="B94" i="3" s="1"/>
  <c r="H7" i="2"/>
  <c r="H8" i="2" s="1"/>
  <c r="B131" i="1" s="1"/>
  <c r="B88" i="3" s="1"/>
  <c r="H19" i="2"/>
  <c r="H20" i="2" s="1"/>
  <c r="AB131" i="1" s="1"/>
  <c r="B100" i="3" s="1"/>
  <c r="N25" i="2"/>
  <c r="N26" i="2" s="1"/>
  <c r="G13" i="2"/>
  <c r="G14" i="2" s="1"/>
  <c r="L137" i="1" s="1"/>
  <c r="B97" i="3" s="1"/>
  <c r="I25" i="2"/>
  <c r="I26" i="2" s="1"/>
  <c r="H25" i="2"/>
  <c r="H26" i="2" s="1"/>
  <c r="B145" i="1" s="1"/>
  <c r="B109" i="3" s="1"/>
  <c r="O25" i="2"/>
  <c r="O26" i="2" s="1"/>
  <c r="G25" i="2"/>
  <c r="G26" i="2" s="1"/>
  <c r="C110" i="3" s="1"/>
  <c r="Q145" i="1" s="1"/>
  <c r="G7" i="2"/>
  <c r="G8" i="2" s="1"/>
  <c r="B137" i="1" s="1"/>
  <c r="B91" i="3" s="1"/>
  <c r="E25" i="2"/>
  <c r="E26" i="2" s="1"/>
  <c r="J25" i="2"/>
  <c r="J26" i="2" s="1"/>
  <c r="K25" i="2"/>
  <c r="K26" i="2" s="1"/>
  <c r="F25" i="2"/>
  <c r="F26" i="2" s="1"/>
  <c r="G20" i="2"/>
  <c r="AB137" i="1" s="1"/>
  <c r="B103" i="3" s="1"/>
  <c r="L25" i="2"/>
  <c r="L26" i="2" s="1"/>
  <c r="Q25" i="2"/>
  <c r="Q26" i="2" s="1"/>
  <c r="M25" i="2"/>
  <c r="M26" i="2" s="1"/>
  <c r="C114" i="3" l="1"/>
  <c r="AG147" i="1" s="1"/>
  <c r="C99" i="3"/>
  <c r="Q141" i="1" s="1"/>
  <c r="C104" i="3"/>
  <c r="AG139" i="1" s="1"/>
  <c r="C111" i="3"/>
  <c r="AG145" i="1" s="1"/>
  <c r="C112" i="3"/>
  <c r="C147" i="1" s="1"/>
  <c r="C113" i="3"/>
  <c r="Q147" i="1" s="1"/>
  <c r="C103" i="3"/>
  <c r="AG137" i="1" s="1"/>
  <c r="C109" i="3"/>
  <c r="C100" i="3"/>
  <c r="AG131" i="1" s="1"/>
  <c r="C91" i="3"/>
  <c r="C137" i="1" s="1"/>
  <c r="C88" i="3"/>
  <c r="C131" i="1" s="1"/>
  <c r="C97" i="3"/>
  <c r="Q137" i="1" s="1"/>
  <c r="C94" i="3"/>
  <c r="Q131" i="1" s="1"/>
  <c r="C145" i="1" l="1"/>
</calcChain>
</file>

<file path=xl/sharedStrings.xml><?xml version="1.0" encoding="utf-8"?>
<sst xmlns="http://schemas.openxmlformats.org/spreadsheetml/2006/main" count="415" uniqueCount="131">
  <si>
    <t>Jugendliga Rheinland-Pfalz/Hessen</t>
  </si>
  <si>
    <t>Datum:</t>
  </si>
  <si>
    <t>Ort: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</si>
  <si>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</si>
  <si>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</si>
  <si>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</si>
  <si>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</si>
  <si>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</si>
  <si>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</si>
  <si>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</si>
  <si>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</si>
  <si>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</si>
  <si>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</si>
  <si>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</si>
  <si>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</si>
  <si>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</si>
  <si>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</si>
  <si>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</si>
  <si>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</si>
  <si>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Bauchmuskeltest 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</si>
  <si>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</si>
  <si>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</si>
  <si>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</si>
  <si>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</si>
  <si>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</si>
  <si>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</si>
  <si>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</si>
  <si>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</si>
  <si>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</si>
  <si>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</si>
  <si>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1.Ver</t>
  </si>
  <si>
    <t>min</t>
  </si>
  <si>
    <t>AV 03 Speyer</t>
  </si>
  <si>
    <t>AC Mutterstadt</t>
  </si>
  <si>
    <t>KSV Grünstadt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</si>
  <si>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</si>
  <si>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</si>
  <si>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</si>
  <si>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</si>
  <si>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</si>
  <si>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</si>
  <si>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</si>
  <si>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Schüler</t>
  </si>
  <si>
    <t>-150/ -158/ -168/ +168 cm</t>
  </si>
  <si>
    <t>3.Vers.</t>
  </si>
  <si>
    <t>BM/Anr. (WDH)</t>
  </si>
  <si>
    <t>BM</t>
  </si>
  <si>
    <t>Jugend</t>
  </si>
  <si>
    <t>Anristen (WDH)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</si>
  <si>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</si>
  <si>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</si>
  <si>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</si>
  <si>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</si>
  <si>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</si>
  <si>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</si>
  <si>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</si>
  <si>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</si>
  <si>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</si>
  <si>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</si>
  <si>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</si>
  <si>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</si>
  <si>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</si>
  <si>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</si>
  <si>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</si>
  <si>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KSV Langen</t>
  </si>
  <si>
    <t>KSC 07 Schifferstadt</t>
  </si>
  <si>
    <t>AC Kindsbach</t>
  </si>
  <si>
    <t>VFL Rodalben</t>
  </si>
  <si>
    <t>TSG Kaiserslautern</t>
  </si>
  <si>
    <t>AC Weisenau</t>
  </si>
  <si>
    <t>FTG Pfungstadt</t>
  </si>
  <si>
    <t>AC Altrip</t>
  </si>
  <si>
    <t>TSG Haßloch</t>
  </si>
  <si>
    <t>KSC 07 Schiff.</t>
  </si>
  <si>
    <t>AV 03 Sp.</t>
  </si>
  <si>
    <t>Geschl.</t>
  </si>
  <si>
    <t>Punkte</t>
  </si>
  <si>
    <t>Wenn BM, dann "BM" eintragen</t>
  </si>
  <si>
    <t>KSV Grünstadt IV.</t>
  </si>
  <si>
    <t>KTH Ehrang</t>
  </si>
  <si>
    <t>KTH Ehrang I.</t>
  </si>
  <si>
    <t>KTH Ehrang II.</t>
  </si>
  <si>
    <t>KTH Ehrang III.</t>
  </si>
  <si>
    <t>KTH Ehrang IV.</t>
  </si>
  <si>
    <t>Maike Funk</t>
  </si>
  <si>
    <t>Fiona Schu</t>
  </si>
  <si>
    <t>Leni Henz</t>
  </si>
  <si>
    <t>Sarah Nützel</t>
  </si>
  <si>
    <t>Kaatje Asbach</t>
  </si>
  <si>
    <t>Romina Wünsch</t>
  </si>
  <si>
    <t>Sarah Rach</t>
  </si>
  <si>
    <t>Fiona Buschmann</t>
  </si>
  <si>
    <t>w</t>
  </si>
  <si>
    <t>Tim Anweiler</t>
  </si>
  <si>
    <t>Elias Freudenreich</t>
  </si>
  <si>
    <t>Falk Hammer</t>
  </si>
  <si>
    <t>Jaron Kihm</t>
  </si>
  <si>
    <t>Karl Ploch</t>
  </si>
  <si>
    <t>Torben Hauf</t>
  </si>
  <si>
    <t>m</t>
  </si>
  <si>
    <t>Lea Millen</t>
  </si>
  <si>
    <t>Moritz Keßler</t>
  </si>
  <si>
    <t>Ben Kessler</t>
  </si>
  <si>
    <t>Jaden McNeil</t>
  </si>
  <si>
    <t>Wibke Schlee</t>
  </si>
  <si>
    <t>Mila Jester</t>
  </si>
  <si>
    <t>Lea Blakaj</t>
  </si>
  <si>
    <t>Lilly Millen</t>
  </si>
  <si>
    <t>Corinna Buschmann</t>
  </si>
  <si>
    <t>Cady Conrad</t>
  </si>
  <si>
    <t>Helena Voigt</t>
  </si>
  <si>
    <t>Larkin Klein</t>
  </si>
  <si>
    <t>Gerlis Asbach</t>
  </si>
  <si>
    <t>Lotte Keßler</t>
  </si>
  <si>
    <t>Pascal Troubal</t>
  </si>
  <si>
    <t>Luis Trossen</t>
  </si>
  <si>
    <t>Ben Ploch</t>
  </si>
  <si>
    <t>Maximilian Bauer</t>
  </si>
  <si>
    <t>Simon Rach</t>
  </si>
  <si>
    <t>Lukas Rach</t>
  </si>
  <si>
    <t>Astijus Jankaustkas</t>
  </si>
  <si>
    <t>Dennis Schu</t>
  </si>
  <si>
    <t>Mattis Kihm</t>
  </si>
  <si>
    <t>Jonathan Günther</t>
  </si>
  <si>
    <t>Moritz Fink</t>
  </si>
  <si>
    <t>Erik Kretz</t>
  </si>
  <si>
    <t>Joshua Keppler</t>
  </si>
  <si>
    <t>Theo Schmitt</t>
  </si>
  <si>
    <t>Niklas Fink</t>
  </si>
  <si>
    <t>Mutterstadt</t>
  </si>
  <si>
    <t>KSC 07 Schifferstadt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</si>
</sst>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m\ yyyy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2"/>
      <name val="Arial"/>
      <family val="2"/>
      <charset val="1"/>
    </font>
    <font>
      <u/>
      <sz val="10"/>
      <color indexed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color indexed="8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0"/>
      <color indexed="9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2">
    <xf numFmtId="0" fontId="0" fillId="0" borderId="0" xfId="0"/>
    <xf numFmtId="0" fontId="1" fillId="0" borderId="0" xfId="1"/>
    <xf numFmtId="0" fontId="1" fillId="0" borderId="0" xfId="1" applyAlignment="1"/>
    <xf numFmtId="0" fontId="1" fillId="0" borderId="0" xfId="1" applyAlignment="1" applyProtection="1">
      <protection locked="0"/>
    </xf>
    <xf numFmtId="0" fontId="3" fillId="0" borderId="0" xfId="1" applyFont="1" applyAlignment="1">
      <alignment horizontal="right"/>
    </xf>
    <xf numFmtId="0" fontId="3" fillId="3" borderId="0" xfId="1" applyFont="1" applyFill="1"/>
    <xf numFmtId="0" fontId="6" fillId="4" borderId="0" xfId="1" applyFont="1" applyFill="1"/>
    <xf numFmtId="0" fontId="7" fillId="4" borderId="0" xfId="1" applyFont="1" applyFill="1"/>
    <xf numFmtId="0" fontId="7" fillId="0" borderId="0" xfId="1" applyFont="1"/>
    <xf numFmtId="0" fontId="7" fillId="0" borderId="0" xfId="1" applyFont="1" applyAlignment="1"/>
    <xf numFmtId="0" fontId="7" fillId="0" borderId="2" xfId="1" applyFont="1" applyBorder="1"/>
    <xf numFmtId="0" fontId="7" fillId="5" borderId="3" xfId="1" applyFont="1" applyFill="1" applyBorder="1"/>
    <xf numFmtId="0" fontId="7" fillId="5" borderId="4" xfId="1" applyFont="1" applyFill="1" applyBorder="1"/>
    <xf numFmtId="0" fontId="7" fillId="0" borderId="0" xfId="1" applyFont="1" applyBorder="1"/>
    <xf numFmtId="0" fontId="7" fillId="0" borderId="3" xfId="1" applyFont="1" applyBorder="1"/>
    <xf numFmtId="0" fontId="6" fillId="6" borderId="2" xfId="1" applyFont="1" applyFill="1" applyBorder="1"/>
    <xf numFmtId="0" fontId="7" fillId="0" borderId="5" xfId="1" applyFont="1" applyBorder="1" applyAlignment="1">
      <alignment horizontal="center" textRotation="90"/>
    </xf>
    <xf numFmtId="0" fontId="7" fillId="0" borderId="6" xfId="1" applyFont="1" applyBorder="1" applyAlignment="1">
      <alignment horizontal="center" textRotation="90"/>
    </xf>
    <xf numFmtId="0" fontId="7" fillId="0" borderId="2" xfId="1" applyFont="1" applyBorder="1" applyAlignment="1">
      <alignment horizontal="center" textRotation="90"/>
    </xf>
    <xf numFmtId="0" fontId="7" fillId="0" borderId="2" xfId="1" applyFont="1" applyBorder="1" applyAlignment="1">
      <alignment horizontal="center"/>
    </xf>
    <xf numFmtId="0" fontId="7" fillId="0" borderId="7" xfId="1" applyFont="1" applyBorder="1"/>
    <xf numFmtId="0" fontId="7" fillId="0" borderId="8" xfId="1" applyFont="1" applyBorder="1"/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7" borderId="12" xfId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7" borderId="13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5" borderId="15" xfId="1" applyFont="1" applyFill="1" applyBorder="1" applyProtection="1"/>
    <xf numFmtId="0" fontId="7" fillId="5" borderId="16" xfId="1" applyFont="1" applyFill="1" applyBorder="1" applyAlignment="1" applyProtection="1">
      <alignment horizontal="center"/>
    </xf>
    <xf numFmtId="0" fontId="7" fillId="0" borderId="14" xfId="1" applyFont="1" applyBorder="1"/>
    <xf numFmtId="0" fontId="6" fillId="0" borderId="17" xfId="1" applyFont="1" applyBorder="1"/>
    <xf numFmtId="0" fontId="7" fillId="0" borderId="18" xfId="1" applyFont="1" applyBorder="1"/>
    <xf numFmtId="0" fontId="7" fillId="0" borderId="21" xfId="1" applyFont="1" applyBorder="1" applyProtection="1">
      <protection locked="0"/>
    </xf>
    <xf numFmtId="0" fontId="7" fillId="0" borderId="22" xfId="1" applyFont="1" applyBorder="1" applyProtection="1">
      <protection locked="0"/>
    </xf>
    <xf numFmtId="165" fontId="8" fillId="0" borderId="23" xfId="1" applyNumberFormat="1" applyFont="1" applyBorder="1" applyAlignment="1" applyProtection="1">
      <protection locked="0"/>
    </xf>
    <xf numFmtId="165" fontId="8" fillId="0" borderId="1" xfId="1" applyNumberFormat="1" applyFont="1" applyBorder="1" applyAlignment="1" applyProtection="1">
      <protection locked="0"/>
    </xf>
    <xf numFmtId="2" fontId="6" fillId="0" borderId="18" xfId="1" applyNumberFormat="1" applyFont="1" applyBorder="1"/>
    <xf numFmtId="0" fontId="6" fillId="0" borderId="17" xfId="1" applyFont="1" applyBorder="1" applyProtection="1">
      <protection locked="0"/>
    </xf>
    <xf numFmtId="0" fontId="8" fillId="0" borderId="18" xfId="1" applyFont="1" applyBorder="1" applyAlignment="1" applyProtection="1">
      <alignment horizontal="left"/>
      <protection locked="0"/>
    </xf>
    <xf numFmtId="165" fontId="8" fillId="0" borderId="1" xfId="1" applyNumberFormat="1" applyFont="1" applyBorder="1"/>
    <xf numFmtId="0" fontId="8" fillId="0" borderId="12" xfId="1" applyFont="1" applyBorder="1" applyAlignment="1" applyProtection="1">
      <alignment horizontal="left"/>
      <protection locked="0"/>
    </xf>
    <xf numFmtId="2" fontId="8" fillId="5" borderId="15" xfId="1" applyNumberFormat="1" applyFont="1" applyFill="1" applyBorder="1" applyProtection="1"/>
    <xf numFmtId="0" fontId="8" fillId="5" borderId="16" xfId="1" applyFont="1" applyFill="1" applyBorder="1" applyProtection="1"/>
    <xf numFmtId="2" fontId="8" fillId="0" borderId="24" xfId="1" applyNumberFormat="1" applyFont="1" applyBorder="1"/>
    <xf numFmtId="165" fontId="8" fillId="0" borderId="19" xfId="1" applyNumberFormat="1" applyFont="1" applyBorder="1"/>
    <xf numFmtId="165" fontId="8" fillId="0" borderId="12" xfId="1" applyNumberFormat="1" applyFont="1" applyBorder="1"/>
    <xf numFmtId="2" fontId="9" fillId="0" borderId="19" xfId="1" applyNumberFormat="1" applyFont="1" applyBorder="1"/>
    <xf numFmtId="2" fontId="8" fillId="0" borderId="18" xfId="1" applyNumberFormat="1" applyFont="1" applyBorder="1" applyProtection="1">
      <protection locked="0"/>
    </xf>
    <xf numFmtId="2" fontId="8" fillId="0" borderId="12" xfId="1" applyNumberFormat="1" applyFont="1" applyBorder="1" applyProtection="1">
      <protection locked="0"/>
    </xf>
    <xf numFmtId="165" fontId="9" fillId="8" borderId="17" xfId="1" applyNumberFormat="1" applyFont="1" applyFill="1" applyBorder="1"/>
    <xf numFmtId="2" fontId="8" fillId="0" borderId="12" xfId="1" applyNumberFormat="1" applyFont="1" applyBorder="1"/>
    <xf numFmtId="165" fontId="9" fillId="8" borderId="19" xfId="1" applyNumberFormat="1" applyFont="1" applyFill="1" applyBorder="1"/>
    <xf numFmtId="0" fontId="1" fillId="0" borderId="18" xfId="1" applyBorder="1"/>
    <xf numFmtId="165" fontId="9" fillId="8" borderId="17" xfId="1" applyNumberFormat="1" applyFont="1" applyFill="1" applyBorder="1" applyAlignment="1">
      <alignment horizontal="right"/>
    </xf>
    <xf numFmtId="0" fontId="7" fillId="0" borderId="12" xfId="1" applyFont="1" applyBorder="1" applyProtection="1">
      <protection locked="0"/>
    </xf>
    <xf numFmtId="0" fontId="7" fillId="0" borderId="19" xfId="1" applyFont="1" applyBorder="1" applyProtection="1">
      <protection locked="0"/>
    </xf>
    <xf numFmtId="165" fontId="8" fillId="0" borderId="17" xfId="1" applyNumberFormat="1" applyFont="1" applyBorder="1" applyAlignment="1" applyProtection="1">
      <protection locked="0"/>
    </xf>
    <xf numFmtId="0" fontId="7" fillId="0" borderId="27" xfId="1" applyFont="1" applyBorder="1" applyProtection="1">
      <protection locked="0"/>
    </xf>
    <xf numFmtId="2" fontId="8" fillId="0" borderId="26" xfId="1" applyNumberFormat="1" applyFont="1" applyBorder="1" applyProtection="1">
      <protection locked="0"/>
    </xf>
    <xf numFmtId="2" fontId="8" fillId="0" borderId="27" xfId="1" applyNumberFormat="1" applyFont="1" applyBorder="1" applyProtection="1">
      <protection locked="0"/>
    </xf>
    <xf numFmtId="0" fontId="1" fillId="0" borderId="26" xfId="1" applyBorder="1"/>
    <xf numFmtId="0" fontId="1" fillId="0" borderId="0" xfId="1" applyBorder="1"/>
    <xf numFmtId="49" fontId="6" fillId="4" borderId="0" xfId="1" applyNumberFormat="1" applyFont="1" applyFill="1"/>
    <xf numFmtId="0" fontId="7" fillId="0" borderId="30" xfId="1" applyFont="1" applyBorder="1" applyAlignment="1">
      <alignment horizontal="center" textRotation="90"/>
    </xf>
    <xf numFmtId="0" fontId="6" fillId="0" borderId="17" xfId="1" applyFont="1" applyBorder="1" applyAlignment="1">
      <alignment horizontal="center"/>
    </xf>
    <xf numFmtId="49" fontId="7" fillId="0" borderId="18" xfId="1" applyNumberFormat="1" applyFont="1" applyFill="1" applyBorder="1" applyProtection="1">
      <protection locked="0"/>
    </xf>
    <xf numFmtId="0" fontId="7" fillId="0" borderId="12" xfId="1" applyFont="1" applyFill="1" applyBorder="1" applyProtection="1">
      <protection locked="0"/>
    </xf>
    <xf numFmtId="0" fontId="11" fillId="0" borderId="21" xfId="1" applyFont="1" applyBorder="1" applyProtection="1"/>
    <xf numFmtId="165" fontId="8" fillId="7" borderId="12" xfId="1" applyNumberFormat="1" applyFont="1" applyFill="1" applyBorder="1" applyProtection="1">
      <protection locked="0"/>
    </xf>
    <xf numFmtId="165" fontId="8" fillId="0" borderId="12" xfId="1" applyNumberFormat="1" applyFont="1" applyBorder="1" applyProtection="1">
      <protection locked="0"/>
    </xf>
    <xf numFmtId="49" fontId="7" fillId="0" borderId="20" xfId="1" applyNumberFormat="1" applyFont="1" applyBorder="1" applyProtection="1">
      <protection locked="0"/>
    </xf>
    <xf numFmtId="165" fontId="8" fillId="0" borderId="28" xfId="1" applyNumberFormat="1" applyFont="1" applyBorder="1" applyAlignment="1" applyProtection="1">
      <protection locked="0"/>
    </xf>
    <xf numFmtId="165" fontId="8" fillId="0" borderId="29" xfId="1" applyNumberFormat="1" applyFont="1" applyBorder="1" applyAlignment="1" applyProtection="1">
      <protection locked="0"/>
    </xf>
    <xf numFmtId="0" fontId="7" fillId="0" borderId="2" xfId="1" applyFont="1" applyBorder="1" applyAlignment="1">
      <alignment horizontal="center" textRotation="90" wrapText="1"/>
    </xf>
    <xf numFmtId="0" fontId="7" fillId="0" borderId="25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7" borderId="32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2" fontId="8" fillId="0" borderId="19" xfId="1" applyNumberFormat="1" applyFont="1" applyBorder="1"/>
    <xf numFmtId="165" fontId="8" fillId="7" borderId="17" xfId="1" applyNumberFormat="1" applyFont="1" applyFill="1" applyBorder="1" applyProtection="1">
      <protection locked="0"/>
    </xf>
    <xf numFmtId="49" fontId="7" fillId="0" borderId="18" xfId="1" applyNumberFormat="1" applyFont="1" applyBorder="1" applyProtection="1">
      <protection locked="0"/>
    </xf>
    <xf numFmtId="49" fontId="7" fillId="0" borderId="26" xfId="1" applyNumberFormat="1" applyFont="1" applyBorder="1" applyProtection="1">
      <protection locked="0"/>
    </xf>
    <xf numFmtId="0" fontId="11" fillId="0" borderId="12" xfId="1" applyFont="1" applyBorder="1" applyProtection="1"/>
    <xf numFmtId="0" fontId="11" fillId="0" borderId="27" xfId="1" applyFont="1" applyBorder="1" applyProtection="1"/>
    <xf numFmtId="0" fontId="12" fillId="0" borderId="0" xfId="1" applyFont="1"/>
    <xf numFmtId="0" fontId="3" fillId="0" borderId="0" xfId="1" applyFont="1"/>
    <xf numFmtId="0" fontId="8" fillId="0" borderId="19" xfId="1" applyFont="1" applyBorder="1"/>
    <xf numFmtId="2" fontId="1" fillId="0" borderId="24" xfId="1" applyNumberFormat="1" applyBorder="1" applyAlignment="1">
      <alignment horizontal="center"/>
    </xf>
    <xf numFmtId="0" fontId="1" fillId="0" borderId="0" xfId="1" applyFont="1" applyBorder="1" applyAlignment="1"/>
    <xf numFmtId="0" fontId="1" fillId="0" borderId="0" xfId="1" applyBorder="1" applyAlignment="1"/>
    <xf numFmtId="0" fontId="8" fillId="0" borderId="0" xfId="1" applyFont="1"/>
    <xf numFmtId="0" fontId="1" fillId="0" borderId="19" xfId="1" applyFont="1" applyBorder="1"/>
    <xf numFmtId="0" fontId="1" fillId="0" borderId="0" xfId="1" applyFont="1"/>
    <xf numFmtId="49" fontId="1" fillId="0" borderId="0" xfId="1" applyNumberFormat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2" fontId="11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2" fontId="14" fillId="0" borderId="12" xfId="1" applyNumberFormat="1" applyFont="1" applyBorder="1" applyAlignment="1">
      <alignment horizontal="center"/>
    </xf>
    <xf numFmtId="2" fontId="1" fillId="0" borderId="0" xfId="1" applyNumberFormat="1"/>
    <xf numFmtId="2" fontId="7" fillId="0" borderId="0" xfId="1" applyNumberFormat="1" applyFont="1" applyAlignment="1">
      <alignment horizontal="center"/>
    </xf>
    <xf numFmtId="0" fontId="15" fillId="0" borderId="0" xfId="1" applyFont="1" applyFill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Fill="1"/>
    <xf numFmtId="0" fontId="1" fillId="0" borderId="0" xfId="1" applyAlignment="1">
      <alignment horizontal="center"/>
    </xf>
    <xf numFmtId="0" fontId="3" fillId="0" borderId="0" xfId="1" applyFont="1" applyFill="1"/>
    <xf numFmtId="0" fontId="1" fillId="0" borderId="0" xfId="1" applyFont="1" applyAlignment="1">
      <alignment horizontal="center"/>
    </xf>
    <xf numFmtId="49" fontId="3" fillId="0" borderId="0" xfId="1" applyNumberFormat="1" applyFont="1" applyFill="1"/>
    <xf numFmtId="0" fontId="17" fillId="0" borderId="0" xfId="1" applyFont="1" applyFill="1"/>
    <xf numFmtId="0" fontId="1" fillId="0" borderId="0" xfId="1" applyFill="1"/>
    <xf numFmtId="0" fontId="1" fillId="0" borderId="0" xfId="1" applyFont="1" applyFill="1"/>
    <xf numFmtId="2" fontId="1" fillId="0" borderId="0" xfId="1" applyNumberFormat="1" applyFont="1" applyFill="1"/>
    <xf numFmtId="2" fontId="1" fillId="0" borderId="0" xfId="1" applyNumberFormat="1" applyFont="1"/>
    <xf numFmtId="0" fontId="7" fillId="0" borderId="1" xfId="1" applyFont="1" applyBorder="1" applyProtection="1">
      <protection locked="0"/>
    </xf>
    <xf numFmtId="0" fontId="7" fillId="0" borderId="44" xfId="1" applyFont="1" applyBorder="1" applyProtection="1">
      <protection locked="0"/>
    </xf>
    <xf numFmtId="0" fontId="7" fillId="0" borderId="43" xfId="1" applyFont="1" applyBorder="1" applyProtection="1">
      <protection locked="0"/>
    </xf>
    <xf numFmtId="0" fontId="7" fillId="0" borderId="43" xfId="1" applyFont="1" applyFill="1" applyBorder="1" applyProtection="1">
      <protection locked="0"/>
    </xf>
    <xf numFmtId="0" fontId="11" fillId="0" borderId="43" xfId="1" applyFont="1" applyBorder="1" applyProtection="1"/>
    <xf numFmtId="165" fontId="8" fillId="0" borderId="32" xfId="1" applyNumberFormat="1" applyFont="1" applyBorder="1" applyAlignment="1" applyProtection="1">
      <protection locked="0"/>
    </xf>
    <xf numFmtId="2" fontId="1" fillId="0" borderId="24" xfId="1" applyNumberForma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2" fontId="1" fillId="0" borderId="24" xfId="1" applyNumberFormat="1" applyBorder="1" applyAlignment="1">
      <alignment horizontal="center"/>
    </xf>
    <xf numFmtId="0" fontId="1" fillId="0" borderId="43" xfId="1" applyBorder="1"/>
    <xf numFmtId="0" fontId="7" fillId="0" borderId="9" xfId="1" applyFont="1" applyBorder="1" applyAlignment="1">
      <alignment horizontal="center"/>
    </xf>
    <xf numFmtId="0" fontId="7" fillId="7" borderId="9" xfId="1" applyFont="1" applyFill="1" applyBorder="1" applyAlignment="1">
      <alignment horizontal="center"/>
    </xf>
    <xf numFmtId="0" fontId="6" fillId="0" borderId="10" xfId="1" applyFont="1" applyBorder="1"/>
    <xf numFmtId="0" fontId="6" fillId="0" borderId="8" xfId="1" applyFont="1" applyBorder="1" applyAlignment="1">
      <alignment horizontal="center"/>
    </xf>
    <xf numFmtId="165" fontId="8" fillId="0" borderId="43" xfId="1" applyNumberFormat="1" applyFont="1" applyBorder="1" applyAlignment="1" applyProtection="1">
      <protection locked="0"/>
    </xf>
    <xf numFmtId="2" fontId="6" fillId="0" borderId="43" xfId="1" applyNumberFormat="1" applyFont="1" applyBorder="1"/>
    <xf numFmtId="0" fontId="8" fillId="0" borderId="43" xfId="1" applyFont="1" applyBorder="1" applyAlignment="1" applyProtection="1">
      <alignment horizontal="left"/>
      <protection locked="0"/>
    </xf>
    <xf numFmtId="165" fontId="7" fillId="7" borderId="43" xfId="1" applyNumberFormat="1" applyFont="1" applyFill="1" applyBorder="1" applyProtection="1">
      <protection locked="0"/>
    </xf>
    <xf numFmtId="165" fontId="8" fillId="0" borderId="43" xfId="1" applyNumberFormat="1" applyFont="1" applyBorder="1"/>
    <xf numFmtId="2" fontId="8" fillId="0" borderId="43" xfId="1" applyNumberFormat="1" applyFont="1" applyBorder="1"/>
    <xf numFmtId="2" fontId="8" fillId="0" borderId="43" xfId="1" applyNumberFormat="1" applyFont="1" applyBorder="1" applyProtection="1">
      <protection locked="0"/>
    </xf>
    <xf numFmtId="0" fontId="6" fillId="0" borderId="46" xfId="1" applyFont="1" applyBorder="1" applyProtection="1">
      <protection locked="0"/>
    </xf>
    <xf numFmtId="0" fontId="8" fillId="0" borderId="48" xfId="1" applyFont="1" applyBorder="1" applyAlignment="1" applyProtection="1">
      <alignment horizontal="left"/>
      <protection locked="0"/>
    </xf>
    <xf numFmtId="165" fontId="7" fillId="7" borderId="49" xfId="1" applyNumberFormat="1" applyFont="1" applyFill="1" applyBorder="1" applyProtection="1">
      <protection locked="0"/>
    </xf>
    <xf numFmtId="165" fontId="8" fillId="0" borderId="49" xfId="1" applyNumberFormat="1" applyFont="1" applyBorder="1"/>
    <xf numFmtId="0" fontId="8" fillId="0" borderId="49" xfId="1" applyFont="1" applyBorder="1" applyAlignment="1" applyProtection="1">
      <alignment horizontal="left"/>
      <protection locked="0"/>
    </xf>
    <xf numFmtId="165" fontId="7" fillId="7" borderId="50" xfId="1" applyNumberFormat="1" applyFont="1" applyFill="1" applyBorder="1" applyProtection="1">
      <protection locked="0"/>
    </xf>
    <xf numFmtId="0" fontId="8" fillId="0" borderId="51" xfId="1" applyFont="1" applyBorder="1" applyAlignment="1" applyProtection="1">
      <alignment horizontal="left"/>
      <protection locked="0"/>
    </xf>
    <xf numFmtId="165" fontId="7" fillId="7" borderId="52" xfId="1" applyNumberFormat="1" applyFont="1" applyFill="1" applyBorder="1" applyProtection="1">
      <protection locked="0"/>
    </xf>
    <xf numFmtId="0" fontId="8" fillId="0" borderId="53" xfId="1" applyFont="1" applyBorder="1" applyAlignment="1" applyProtection="1">
      <alignment horizontal="left"/>
      <protection locked="0"/>
    </xf>
    <xf numFmtId="165" fontId="7" fillId="7" borderId="54" xfId="1" applyNumberFormat="1" applyFont="1" applyFill="1" applyBorder="1" applyProtection="1">
      <protection locked="0"/>
    </xf>
    <xf numFmtId="165" fontId="8" fillId="0" borderId="54" xfId="1" applyNumberFormat="1" applyFont="1" applyBorder="1"/>
    <xf numFmtId="0" fontId="8" fillId="0" borderId="54" xfId="1" applyFont="1" applyBorder="1" applyAlignment="1" applyProtection="1">
      <alignment horizontal="left"/>
      <protection locked="0"/>
    </xf>
    <xf numFmtId="165" fontId="7" fillId="7" borderId="55" xfId="1" applyNumberFormat="1" applyFont="1" applyFill="1" applyBorder="1" applyProtection="1">
      <protection locked="0"/>
    </xf>
    <xf numFmtId="165" fontId="8" fillId="0" borderId="56" xfId="1" applyNumberFormat="1" applyFont="1" applyBorder="1"/>
    <xf numFmtId="2" fontId="8" fillId="0" borderId="47" xfId="1" applyNumberFormat="1" applyFont="1" applyBorder="1"/>
    <xf numFmtId="2" fontId="8" fillId="5" borderId="48" xfId="1" applyNumberFormat="1" applyFont="1" applyFill="1" applyBorder="1" applyProtection="1"/>
    <xf numFmtId="0" fontId="8" fillId="5" borderId="50" xfId="1" applyFont="1" applyFill="1" applyBorder="1" applyProtection="1"/>
    <xf numFmtId="2" fontId="8" fillId="5" borderId="51" xfId="1" applyNumberFormat="1" applyFont="1" applyFill="1" applyBorder="1" applyProtection="1"/>
    <xf numFmtId="0" fontId="8" fillId="5" borderId="52" xfId="1" applyFont="1" applyFill="1" applyBorder="1" applyProtection="1"/>
    <xf numFmtId="2" fontId="8" fillId="5" borderId="53" xfId="1" applyNumberFormat="1" applyFont="1" applyFill="1" applyBorder="1" applyProtection="1"/>
    <xf numFmtId="0" fontId="8" fillId="5" borderId="55" xfId="1" applyFont="1" applyFill="1" applyBorder="1" applyProtection="1"/>
    <xf numFmtId="165" fontId="8" fillId="0" borderId="46" xfId="1" applyNumberFormat="1" applyFont="1" applyBorder="1"/>
    <xf numFmtId="2" fontId="8" fillId="0" borderId="48" xfId="1" applyNumberFormat="1" applyFont="1" applyBorder="1" applyProtection="1">
      <protection locked="0"/>
    </xf>
    <xf numFmtId="2" fontId="8" fillId="0" borderId="49" xfId="1" applyNumberFormat="1" applyFont="1" applyBorder="1" applyProtection="1">
      <protection locked="0"/>
    </xf>
    <xf numFmtId="165" fontId="9" fillId="8" borderId="50" xfId="1" applyNumberFormat="1" applyFont="1" applyFill="1" applyBorder="1"/>
    <xf numFmtId="2" fontId="8" fillId="0" borderId="51" xfId="1" applyNumberFormat="1" applyFont="1" applyBorder="1" applyProtection="1">
      <protection locked="0"/>
    </xf>
    <xf numFmtId="165" fontId="9" fillId="8" borderId="52" xfId="1" applyNumberFormat="1" applyFont="1" applyFill="1" applyBorder="1"/>
    <xf numFmtId="2" fontId="8" fillId="0" borderId="53" xfId="1" applyNumberFormat="1" applyFont="1" applyBorder="1" applyProtection="1">
      <protection locked="0"/>
    </xf>
    <xf numFmtId="2" fontId="8" fillId="0" borderId="54" xfId="1" applyNumberFormat="1" applyFont="1" applyBorder="1" applyProtection="1">
      <protection locked="0"/>
    </xf>
    <xf numFmtId="165" fontId="9" fillId="8" borderId="55" xfId="1" applyNumberFormat="1" applyFont="1" applyFill="1" applyBorder="1"/>
    <xf numFmtId="2" fontId="8" fillId="0" borderId="49" xfId="1" applyNumberFormat="1" applyFont="1" applyBorder="1"/>
    <xf numFmtId="2" fontId="8" fillId="0" borderId="54" xfId="1" applyNumberFormat="1" applyFont="1" applyBorder="1"/>
    <xf numFmtId="0" fontId="1" fillId="0" borderId="48" xfId="1" applyBorder="1"/>
    <xf numFmtId="165" fontId="9" fillId="8" borderId="50" xfId="1" applyNumberFormat="1" applyFont="1" applyFill="1" applyBorder="1" applyAlignment="1">
      <alignment horizontal="right"/>
    </xf>
    <xf numFmtId="0" fontId="1" fillId="0" borderId="51" xfId="1" applyBorder="1"/>
    <xf numFmtId="165" fontId="9" fillId="8" borderId="52" xfId="1" applyNumberFormat="1" applyFont="1" applyFill="1" applyBorder="1" applyAlignment="1">
      <alignment horizontal="right"/>
    </xf>
    <xf numFmtId="0" fontId="1" fillId="0" borderId="53" xfId="1" applyBorder="1"/>
    <xf numFmtId="165" fontId="9" fillId="8" borderId="55" xfId="1" applyNumberFormat="1" applyFont="1" applyFill="1" applyBorder="1" applyAlignment="1">
      <alignment horizontal="right"/>
    </xf>
    <xf numFmtId="0" fontId="1" fillId="0" borderId="49" xfId="1" applyBorder="1"/>
    <xf numFmtId="0" fontId="7" fillId="0" borderId="49" xfId="1" applyFont="1" applyBorder="1" applyProtection="1">
      <protection locked="0"/>
    </xf>
    <xf numFmtId="165" fontId="8" fillId="0" borderId="49" xfId="1" applyNumberFormat="1" applyFont="1" applyBorder="1" applyAlignment="1" applyProtection="1">
      <protection locked="0"/>
    </xf>
    <xf numFmtId="2" fontId="6" fillId="0" borderId="49" xfId="1" applyNumberFormat="1" applyFont="1" applyBorder="1"/>
    <xf numFmtId="0" fontId="6" fillId="0" borderId="57" xfId="1" applyFont="1" applyBorder="1" applyProtection="1">
      <protection locked="0"/>
    </xf>
    <xf numFmtId="165" fontId="8" fillId="0" borderId="58" xfId="1" applyNumberFormat="1" applyFont="1" applyBorder="1"/>
    <xf numFmtId="2" fontId="8" fillId="0" borderId="59" xfId="1" applyNumberFormat="1" applyFont="1" applyBorder="1"/>
    <xf numFmtId="165" fontId="8" fillId="0" borderId="57" xfId="1" applyNumberFormat="1" applyFont="1" applyBorder="1"/>
    <xf numFmtId="2" fontId="9" fillId="0" borderId="50" xfId="1" applyNumberFormat="1" applyFont="1" applyBorder="1"/>
    <xf numFmtId="0" fontId="10" fillId="0" borderId="51" xfId="1" applyFont="1" applyBorder="1" applyProtection="1">
      <protection locked="0"/>
    </xf>
    <xf numFmtId="2" fontId="9" fillId="0" borderId="52" xfId="1" applyNumberFormat="1" applyFont="1" applyBorder="1"/>
    <xf numFmtId="0" fontId="7" fillId="0" borderId="51" xfId="1" applyFont="1" applyBorder="1" applyProtection="1">
      <protection locked="0"/>
    </xf>
    <xf numFmtId="0" fontId="7" fillId="0" borderId="53" xfId="1" applyFont="1" applyBorder="1" applyProtection="1">
      <protection locked="0"/>
    </xf>
    <xf numFmtId="0" fontId="1" fillId="0" borderId="54" xfId="1" applyBorder="1"/>
    <xf numFmtId="0" fontId="7" fillId="0" borderId="54" xfId="1" applyFont="1" applyBorder="1" applyProtection="1">
      <protection locked="0"/>
    </xf>
    <xf numFmtId="0" fontId="8" fillId="0" borderId="54" xfId="1" applyFont="1" applyBorder="1" applyAlignment="1" applyProtection="1">
      <protection locked="0"/>
    </xf>
    <xf numFmtId="2" fontId="6" fillId="0" borderId="54" xfId="1" applyNumberFormat="1" applyFont="1" applyBorder="1"/>
    <xf numFmtId="0" fontId="6" fillId="0" borderId="60" xfId="1" applyFont="1" applyBorder="1" applyProtection="1">
      <protection locked="0"/>
    </xf>
    <xf numFmtId="165" fontId="8" fillId="0" borderId="61" xfId="1" applyNumberFormat="1" applyFont="1" applyBorder="1"/>
    <xf numFmtId="2" fontId="8" fillId="0" borderId="62" xfId="1" applyNumberFormat="1" applyFont="1" applyBorder="1"/>
    <xf numFmtId="165" fontId="8" fillId="0" borderId="60" xfId="1" applyNumberFormat="1" applyFont="1" applyBorder="1"/>
    <xf numFmtId="2" fontId="9" fillId="0" borderId="55" xfId="1" applyNumberFormat="1" applyFont="1" applyBorder="1"/>
    <xf numFmtId="165" fontId="9" fillId="8" borderId="57" xfId="1" applyNumberFormat="1" applyFont="1" applyFill="1" applyBorder="1"/>
    <xf numFmtId="165" fontId="9" fillId="8" borderId="46" xfId="1" applyNumberFormat="1" applyFont="1" applyFill="1" applyBorder="1"/>
    <xf numFmtId="0" fontId="6" fillId="0" borderId="8" xfId="1" applyFont="1" applyBorder="1"/>
    <xf numFmtId="0" fontId="6" fillId="0" borderId="10" xfId="1" applyFont="1" applyBorder="1" applyAlignment="1">
      <alignment horizontal="center"/>
    </xf>
    <xf numFmtId="49" fontId="7" fillId="0" borderId="48" xfId="1" applyNumberFormat="1" applyFont="1" applyFill="1" applyBorder="1" applyProtection="1">
      <protection locked="0"/>
    </xf>
    <xf numFmtId="0" fontId="7" fillId="0" borderId="49" xfId="1" applyFont="1" applyFill="1" applyBorder="1" applyProtection="1">
      <protection locked="0"/>
    </xf>
    <xf numFmtId="0" fontId="11" fillId="0" borderId="49" xfId="1" applyFont="1" applyBorder="1" applyProtection="1"/>
    <xf numFmtId="0" fontId="7" fillId="0" borderId="63" xfId="1" applyFont="1" applyBorder="1" applyProtection="1">
      <protection locked="0"/>
    </xf>
    <xf numFmtId="165" fontId="8" fillId="0" borderId="64" xfId="1" applyNumberFormat="1" applyFont="1" applyBorder="1" applyAlignment="1" applyProtection="1">
      <protection locked="0"/>
    </xf>
    <xf numFmtId="165" fontId="8" fillId="0" borderId="63" xfId="1" applyNumberFormat="1" applyFont="1" applyBorder="1" applyAlignment="1" applyProtection="1">
      <protection locked="0"/>
    </xf>
    <xf numFmtId="2" fontId="6" fillId="0" borderId="65" xfId="1" applyNumberFormat="1" applyFont="1" applyBorder="1"/>
    <xf numFmtId="0" fontId="6" fillId="0" borderId="64" xfId="1" applyFont="1" applyBorder="1" applyProtection="1">
      <protection locked="0"/>
    </xf>
    <xf numFmtId="0" fontId="8" fillId="0" borderId="65" xfId="1" applyFont="1" applyBorder="1" applyAlignment="1" applyProtection="1">
      <alignment horizontal="left"/>
      <protection locked="0"/>
    </xf>
    <xf numFmtId="165" fontId="8" fillId="7" borderId="66" xfId="1" applyNumberFormat="1" applyFont="1" applyFill="1" applyBorder="1" applyProtection="1">
      <protection locked="0"/>
    </xf>
    <xf numFmtId="165" fontId="8" fillId="0" borderId="66" xfId="1" applyNumberFormat="1" applyFont="1" applyBorder="1" applyProtection="1">
      <protection locked="0"/>
    </xf>
    <xf numFmtId="0" fontId="8" fillId="0" borderId="66" xfId="1" applyFont="1" applyBorder="1" applyAlignment="1" applyProtection="1">
      <alignment horizontal="left"/>
      <protection locked="0"/>
    </xf>
    <xf numFmtId="165" fontId="8" fillId="0" borderId="63" xfId="1" applyNumberFormat="1" applyFont="1" applyBorder="1"/>
    <xf numFmtId="2" fontId="8" fillId="5" borderId="67" xfId="1" applyNumberFormat="1" applyFont="1" applyFill="1" applyBorder="1" applyProtection="1"/>
    <xf numFmtId="0" fontId="8" fillId="5" borderId="68" xfId="1" applyFont="1" applyFill="1" applyBorder="1" applyProtection="1"/>
    <xf numFmtId="2" fontId="8" fillId="0" borderId="69" xfId="1" applyNumberFormat="1" applyFont="1" applyBorder="1"/>
    <xf numFmtId="165" fontId="8" fillId="0" borderId="70" xfId="1" applyNumberFormat="1" applyFont="1" applyBorder="1"/>
    <xf numFmtId="165" fontId="8" fillId="0" borderId="66" xfId="1" applyNumberFormat="1" applyFont="1" applyBorder="1"/>
    <xf numFmtId="2" fontId="9" fillId="0" borderId="70" xfId="1" applyNumberFormat="1" applyFont="1" applyBorder="1"/>
    <xf numFmtId="2" fontId="8" fillId="0" borderId="65" xfId="1" applyNumberFormat="1" applyFont="1" applyBorder="1" applyProtection="1">
      <protection locked="0"/>
    </xf>
    <xf numFmtId="2" fontId="8" fillId="0" borderId="66" xfId="1" applyNumberFormat="1" applyFont="1" applyBorder="1" applyProtection="1">
      <protection locked="0"/>
    </xf>
    <xf numFmtId="165" fontId="9" fillId="8" borderId="70" xfId="1" applyNumberFormat="1" applyFont="1" applyFill="1" applyBorder="1"/>
    <xf numFmtId="165" fontId="9" fillId="8" borderId="64" xfId="1" applyNumberFormat="1" applyFont="1" applyFill="1" applyBorder="1"/>
    <xf numFmtId="0" fontId="1" fillId="0" borderId="65" xfId="1" applyBorder="1"/>
    <xf numFmtId="165" fontId="9" fillId="8" borderId="64" xfId="1" applyNumberFormat="1" applyFont="1" applyFill="1" applyBorder="1" applyAlignment="1">
      <alignment horizontal="right"/>
    </xf>
    <xf numFmtId="49" fontId="7" fillId="0" borderId="51" xfId="1" applyNumberFormat="1" applyFont="1" applyFill="1" applyBorder="1" applyProtection="1">
      <protection locked="0"/>
    </xf>
    <xf numFmtId="49" fontId="7" fillId="0" borderId="51" xfId="1" applyNumberFormat="1" applyFont="1" applyBorder="1" applyProtection="1">
      <protection locked="0"/>
    </xf>
    <xf numFmtId="49" fontId="10" fillId="0" borderId="51" xfId="1" applyNumberFormat="1" applyFont="1" applyFill="1" applyBorder="1" applyProtection="1">
      <protection locked="0"/>
    </xf>
    <xf numFmtId="49" fontId="7" fillId="0" borderId="53" xfId="1" applyNumberFormat="1" applyFont="1" applyFill="1" applyBorder="1" applyProtection="1">
      <protection locked="0"/>
    </xf>
    <xf numFmtId="0" fontId="7" fillId="0" borderId="54" xfId="1" applyFont="1" applyFill="1" applyBorder="1" applyProtection="1">
      <protection locked="0"/>
    </xf>
    <xf numFmtId="0" fontId="11" fillId="0" borderId="54" xfId="1" applyFont="1" applyBorder="1" applyProtection="1"/>
    <xf numFmtId="0" fontId="7" fillId="0" borderId="71" xfId="1" applyFont="1" applyBorder="1" applyProtection="1">
      <protection locked="0"/>
    </xf>
    <xf numFmtId="165" fontId="8" fillId="0" borderId="72" xfId="1" applyNumberFormat="1" applyFont="1" applyBorder="1" applyAlignment="1" applyProtection="1">
      <protection locked="0"/>
    </xf>
    <xf numFmtId="165" fontId="8" fillId="0" borderId="71" xfId="1" applyNumberFormat="1" applyFont="1" applyBorder="1" applyAlignment="1" applyProtection="1">
      <protection locked="0"/>
    </xf>
    <xf numFmtId="2" fontId="6" fillId="0" borderId="73" xfId="1" applyNumberFormat="1" applyFont="1" applyBorder="1"/>
    <xf numFmtId="0" fontId="6" fillId="0" borderId="72" xfId="1" applyFont="1" applyBorder="1" applyProtection="1">
      <protection locked="0"/>
    </xf>
    <xf numFmtId="0" fontId="8" fillId="0" borderId="73" xfId="1" applyFont="1" applyBorder="1" applyAlignment="1" applyProtection="1">
      <alignment horizontal="left"/>
      <protection locked="0"/>
    </xf>
    <xf numFmtId="165" fontId="8" fillId="7" borderId="74" xfId="1" applyNumberFormat="1" applyFont="1" applyFill="1" applyBorder="1" applyProtection="1">
      <protection locked="0"/>
    </xf>
    <xf numFmtId="165" fontId="8" fillId="0" borderId="74" xfId="1" applyNumberFormat="1" applyFont="1" applyBorder="1" applyProtection="1">
      <protection locked="0"/>
    </xf>
    <xf numFmtId="0" fontId="8" fillId="0" borderId="74" xfId="1" applyFont="1" applyBorder="1" applyAlignment="1" applyProtection="1">
      <alignment horizontal="left"/>
      <protection locked="0"/>
    </xf>
    <xf numFmtId="165" fontId="8" fillId="0" borderId="71" xfId="1" applyNumberFormat="1" applyFont="1" applyBorder="1"/>
    <xf numFmtId="2" fontId="8" fillId="5" borderId="75" xfId="1" applyNumberFormat="1" applyFont="1" applyFill="1" applyBorder="1" applyProtection="1"/>
    <xf numFmtId="0" fontId="8" fillId="5" borderId="76" xfId="1" applyFont="1" applyFill="1" applyBorder="1" applyProtection="1"/>
    <xf numFmtId="2" fontId="8" fillId="0" borderId="77" xfId="1" applyNumberFormat="1" applyFont="1" applyBorder="1"/>
    <xf numFmtId="165" fontId="8" fillId="0" borderId="78" xfId="1" applyNumberFormat="1" applyFont="1" applyBorder="1"/>
    <xf numFmtId="165" fontId="8" fillId="0" borderId="74" xfId="1" applyNumberFormat="1" applyFont="1" applyBorder="1"/>
    <xf numFmtId="2" fontId="9" fillId="0" borderId="78" xfId="1" applyNumberFormat="1" applyFont="1" applyBorder="1"/>
    <xf numFmtId="2" fontId="8" fillId="0" borderId="73" xfId="1" applyNumberFormat="1" applyFont="1" applyBorder="1" applyProtection="1">
      <protection locked="0"/>
    </xf>
    <xf numFmtId="2" fontId="8" fillId="0" borderId="74" xfId="1" applyNumberFormat="1" applyFont="1" applyBorder="1" applyProtection="1">
      <protection locked="0"/>
    </xf>
    <xf numFmtId="165" fontId="9" fillId="8" borderId="78" xfId="1" applyNumberFormat="1" applyFont="1" applyFill="1" applyBorder="1"/>
    <xf numFmtId="165" fontId="9" fillId="8" borderId="72" xfId="1" applyNumberFormat="1" applyFont="1" applyFill="1" applyBorder="1"/>
    <xf numFmtId="0" fontId="1" fillId="0" borderId="73" xfId="1" applyBorder="1"/>
    <xf numFmtId="165" fontId="9" fillId="8" borderId="72" xfId="1" applyNumberFormat="1" applyFont="1" applyFill="1" applyBorder="1" applyAlignment="1">
      <alignment horizontal="right"/>
    </xf>
    <xf numFmtId="165" fontId="8" fillId="0" borderId="79" xfId="1" applyNumberFormat="1" applyFont="1" applyBorder="1" applyAlignment="1" applyProtection="1">
      <protection locked="0"/>
    </xf>
    <xf numFmtId="2" fontId="8" fillId="0" borderId="66" xfId="1" applyNumberFormat="1" applyFont="1" applyBorder="1"/>
    <xf numFmtId="2" fontId="8" fillId="0" borderId="70" xfId="1" applyNumberFormat="1" applyFont="1" applyBorder="1"/>
    <xf numFmtId="165" fontId="8" fillId="7" borderId="64" xfId="1" applyNumberFormat="1" applyFont="1" applyFill="1" applyBorder="1" applyProtection="1">
      <protection locked="0"/>
    </xf>
    <xf numFmtId="49" fontId="7" fillId="0" borderId="53" xfId="1" applyNumberFormat="1" applyFont="1" applyBorder="1" applyProtection="1">
      <protection locked="0"/>
    </xf>
    <xf numFmtId="165" fontId="8" fillId="0" borderId="80" xfId="1" applyNumberFormat="1" applyFont="1" applyBorder="1" applyAlignment="1" applyProtection="1">
      <protection locked="0"/>
    </xf>
    <xf numFmtId="2" fontId="8" fillId="0" borderId="74" xfId="1" applyNumberFormat="1" applyFont="1" applyBorder="1"/>
    <xf numFmtId="2" fontId="8" fillId="0" borderId="78" xfId="1" applyNumberFormat="1" applyFont="1" applyBorder="1"/>
    <xf numFmtId="165" fontId="8" fillId="7" borderId="72" xfId="1" applyNumberFormat="1" applyFont="1" applyFill="1" applyBorder="1" applyProtection="1">
      <protection locked="0"/>
    </xf>
    <xf numFmtId="0" fontId="7" fillId="0" borderId="51" xfId="1" applyFont="1" applyFill="1" applyBorder="1" applyProtection="1">
      <protection locked="0"/>
    </xf>
    <xf numFmtId="0" fontId="7" fillId="0" borderId="48" xfId="1" applyFont="1" applyFill="1" applyBorder="1" applyProtection="1">
      <protection locked="0"/>
    </xf>
    <xf numFmtId="0" fontId="10" fillId="0" borderId="51" xfId="1" applyFont="1" applyFill="1" applyBorder="1" applyProtection="1">
      <protection locked="0"/>
    </xf>
    <xf numFmtId="165" fontId="8" fillId="0" borderId="1" xfId="1" applyNumberFormat="1" applyFont="1" applyFill="1" applyBorder="1" applyAlignment="1" applyProtection="1">
      <protection locked="0"/>
    </xf>
    <xf numFmtId="2" fontId="1" fillId="0" borderId="24" xfId="1" applyNumberFormat="1" applyBorder="1" applyAlignment="1"/>
    <xf numFmtId="2" fontId="7" fillId="0" borderId="9" xfId="1" applyNumberFormat="1" applyFont="1" applyBorder="1"/>
    <xf numFmtId="2" fontId="7" fillId="0" borderId="12" xfId="1" applyNumberFormat="1" applyFont="1" applyBorder="1"/>
    <xf numFmtId="2" fontId="8" fillId="0" borderId="27" xfId="1" applyNumberFormat="1" applyFont="1" applyBorder="1"/>
    <xf numFmtId="2" fontId="7" fillId="0" borderId="7" xfId="1" applyNumberFormat="1" applyFont="1" applyBorder="1"/>
    <xf numFmtId="2" fontId="7" fillId="0" borderId="18" xfId="1" applyNumberFormat="1" applyFont="1" applyBorder="1"/>
    <xf numFmtId="2" fontId="7" fillId="0" borderId="11" xfId="1" applyNumberFormat="1" applyFont="1" applyBorder="1"/>
    <xf numFmtId="2" fontId="7" fillId="0" borderId="31" xfId="1" applyNumberFormat="1" applyFont="1" applyBorder="1"/>
    <xf numFmtId="2" fontId="3" fillId="0" borderId="0" xfId="1" applyNumberFormat="1" applyFont="1"/>
    <xf numFmtId="2" fontId="3" fillId="0" borderId="0" xfId="1" applyNumberFormat="1" applyFont="1" applyAlignment="1">
      <alignment horizontal="left"/>
    </xf>
    <xf numFmtId="2" fontId="1" fillId="0" borderId="1" xfId="1" applyNumberFormat="1" applyBorder="1" applyAlignment="1" applyProtection="1">
      <alignment horizontal="center"/>
      <protection locked="0"/>
    </xf>
    <xf numFmtId="2" fontId="8" fillId="0" borderId="48" xfId="1" applyNumberFormat="1" applyFont="1" applyBorder="1" applyAlignment="1" applyProtection="1">
      <alignment horizontal="center"/>
      <protection locked="0"/>
    </xf>
    <xf numFmtId="2" fontId="8" fillId="0" borderId="49" xfId="1" applyNumberFormat="1" applyFont="1" applyBorder="1" applyAlignment="1" applyProtection="1">
      <alignment horizontal="center"/>
      <protection locked="0"/>
    </xf>
    <xf numFmtId="2" fontId="8" fillId="0" borderId="51" xfId="1" applyNumberFormat="1" applyFont="1" applyBorder="1" applyAlignment="1" applyProtection="1">
      <alignment horizontal="center"/>
      <protection locked="0"/>
    </xf>
    <xf numFmtId="2" fontId="8" fillId="0" borderId="43" xfId="1" applyNumberFormat="1" applyFont="1" applyBorder="1" applyAlignment="1" applyProtection="1">
      <alignment horizontal="center"/>
      <protection locked="0"/>
    </xf>
    <xf numFmtId="2" fontId="8" fillId="0" borderId="53" xfId="1" applyNumberFormat="1" applyFont="1" applyBorder="1" applyAlignment="1" applyProtection="1">
      <alignment horizontal="center"/>
      <protection locked="0"/>
    </xf>
    <xf numFmtId="2" fontId="8" fillId="0" borderId="54" xfId="1" applyNumberFormat="1" applyFont="1" applyBorder="1" applyAlignment="1" applyProtection="1">
      <alignment horizontal="center"/>
      <protection locked="0"/>
    </xf>
    <xf numFmtId="2" fontId="7" fillId="0" borderId="45" xfId="1" applyNumberFormat="1" applyFont="1" applyBorder="1"/>
    <xf numFmtId="2" fontId="8" fillId="0" borderId="12" xfId="1" applyNumberFormat="1" applyFont="1" applyBorder="1" applyAlignment="1" applyProtection="1">
      <alignment horizontal="center"/>
      <protection locked="0"/>
    </xf>
    <xf numFmtId="2" fontId="8" fillId="0" borderId="18" xfId="1" applyNumberFormat="1" applyFont="1" applyBorder="1" applyAlignment="1" applyProtection="1">
      <alignment horizontal="center"/>
      <protection locked="0"/>
    </xf>
    <xf numFmtId="2" fontId="8" fillId="0" borderId="26" xfId="1" applyNumberFormat="1" applyFont="1" applyBorder="1" applyAlignment="1" applyProtection="1">
      <alignment horizontal="center"/>
      <protection locked="0"/>
    </xf>
    <xf numFmtId="2" fontId="8" fillId="0" borderId="27" xfId="1" applyNumberFormat="1" applyFont="1" applyBorder="1" applyAlignment="1" applyProtection="1">
      <alignment horizontal="center"/>
      <protection locked="0"/>
    </xf>
    <xf numFmtId="165" fontId="8" fillId="0" borderId="66" xfId="1" applyNumberFormat="1" applyFont="1" applyBorder="1" applyProtection="1"/>
    <xf numFmtId="165" fontId="8" fillId="0" borderId="12" xfId="1" applyNumberFormat="1" applyFont="1" applyBorder="1" applyProtection="1"/>
    <xf numFmtId="165" fontId="8" fillId="0" borderId="74" xfId="1" applyNumberFormat="1" applyFont="1" applyBorder="1" applyProtection="1"/>
    <xf numFmtId="1" fontId="3" fillId="0" borderId="12" xfId="1" applyNumberFormat="1" applyFont="1" applyBorder="1" applyAlignment="1">
      <alignment horizontal="right"/>
    </xf>
    <xf numFmtId="1" fontId="3" fillId="0" borderId="0" xfId="1" applyNumberFormat="1" applyFont="1" applyAlignment="1">
      <alignment horizontal="right"/>
    </xf>
    <xf numFmtId="1" fontId="1" fillId="0" borderId="0" xfId="1" applyNumberFormat="1"/>
    <xf numFmtId="0" fontId="1" fillId="0" borderId="19" xfId="1" applyFont="1" applyBorder="1" applyAlignment="1"/>
    <xf numFmtId="2" fontId="1" fillId="0" borderId="24" xfId="1" applyNumberFormat="1" applyBorder="1" applyAlignment="1">
      <alignment horizontal="center"/>
    </xf>
    <xf numFmtId="0" fontId="1" fillId="0" borderId="0" xfId="1" applyFont="1" applyBorder="1" applyAlignment="1"/>
    <xf numFmtId="0" fontId="1" fillId="0" borderId="0" xfId="1" applyBorder="1" applyAlignment="1"/>
    <xf numFmtId="0" fontId="6" fillId="0" borderId="42" xfId="1" applyFont="1" applyBorder="1" applyAlignment="1">
      <alignment horizontal="center" textRotation="90"/>
    </xf>
    <xf numFmtId="0" fontId="6" fillId="0" borderId="23" xfId="1" applyFont="1" applyBorder="1" applyAlignment="1">
      <alignment textRotation="90"/>
    </xf>
    <xf numFmtId="0" fontId="7" fillId="0" borderId="36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38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/>
    </xf>
    <xf numFmtId="2" fontId="1" fillId="0" borderId="24" xfId="1" applyNumberFormat="1" applyBorder="1" applyAlignment="1"/>
    <xf numFmtId="0" fontId="6" fillId="0" borderId="22" xfId="1" applyFont="1" applyBorder="1" applyAlignment="1">
      <alignment horizontal="center" textRotation="90"/>
    </xf>
    <xf numFmtId="0" fontId="7" fillId="0" borderId="35" xfId="1" applyFont="1" applyBorder="1" applyAlignment="1">
      <alignment horizontal="center"/>
    </xf>
    <xf numFmtId="0" fontId="6" fillId="0" borderId="5" xfId="1" applyFont="1" applyBorder="1" applyAlignment="1">
      <alignment horizontal="center" textRotation="90"/>
    </xf>
    <xf numFmtId="0" fontId="7" fillId="0" borderId="34" xfId="1" applyFont="1" applyBorder="1" applyAlignment="1">
      <alignment horizontal="center"/>
    </xf>
    <xf numFmtId="0" fontId="6" fillId="0" borderId="39" xfId="1" applyFont="1" applyBorder="1" applyAlignment="1">
      <alignment horizontal="center" textRotation="90"/>
    </xf>
    <xf numFmtId="0" fontId="6" fillId="0" borderId="6" xfId="1" applyFont="1" applyBorder="1" applyAlignment="1">
      <alignment textRotation="90"/>
    </xf>
    <xf numFmtId="0" fontId="7" fillId="5" borderId="37" xfId="1" applyFont="1" applyFill="1" applyBorder="1" applyAlignment="1">
      <alignment horizontal="center"/>
    </xf>
    <xf numFmtId="0" fontId="7" fillId="0" borderId="40" xfId="1" applyFont="1" applyBorder="1" applyAlignment="1">
      <alignment horizontal="center" vertical="center"/>
    </xf>
    <xf numFmtId="0" fontId="7" fillId="0" borderId="43" xfId="1" applyFont="1" applyBorder="1" applyAlignment="1" applyProtection="1">
      <alignment horizontal="center"/>
      <protection locked="0"/>
    </xf>
    <xf numFmtId="0" fontId="7" fillId="0" borderId="54" xfId="1" applyFont="1" applyBorder="1" applyAlignment="1" applyProtection="1">
      <alignment horizontal="center"/>
      <protection locked="0"/>
    </xf>
    <xf numFmtId="0" fontId="7" fillId="0" borderId="41" xfId="1" applyFont="1" applyBorder="1" applyAlignment="1">
      <alignment horizontal="center" vertical="center"/>
    </xf>
    <xf numFmtId="0" fontId="7" fillId="0" borderId="49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3" fillId="0" borderId="33" xfId="1" applyFont="1" applyBorder="1" applyAlignment="1">
      <alignment horizontal="right"/>
    </xf>
    <xf numFmtId="164" fontId="1" fillId="0" borderId="12" xfId="1" applyNumberFormat="1" applyBorder="1" applyAlignment="1" applyProtection="1">
      <alignment horizontal="center"/>
      <protection locked="0"/>
    </xf>
    <xf numFmtId="14" fontId="1" fillId="0" borderId="12" xfId="1" applyNumberFormat="1" applyFont="1" applyBorder="1" applyAlignment="1" applyProtection="1">
      <alignment horizontal="center"/>
      <protection locked="0"/>
    </xf>
    <xf numFmtId="0" fontId="4" fillId="2" borderId="24" xfId="2" applyNumberFormat="1" applyFont="1" applyFill="1" applyBorder="1" applyAlignment="1" applyProtection="1">
      <alignment horizontal="center"/>
      <protection locked="0"/>
    </xf>
    <xf numFmtId="0" fontId="7" fillId="0" borderId="3" xfId="1" applyFont="1" applyBorder="1" applyAlignment="1">
      <alignment horizontal="center"/>
    </xf>
    <xf numFmtId="0" fontId="7" fillId="0" borderId="21" xfId="1" applyFont="1" applyBorder="1" applyAlignment="1">
      <alignment horizontal="center" textRotation="90"/>
    </xf>
    <xf numFmtId="0" fontId="6" fillId="0" borderId="36" xfId="1" applyFont="1" applyBorder="1" applyAlignment="1">
      <alignment horizontal="center" textRotation="90"/>
    </xf>
    <xf numFmtId="0" fontId="7" fillId="0" borderId="9" xfId="1" applyFont="1" applyBorder="1" applyAlignment="1">
      <alignment horizontal="center"/>
    </xf>
    <xf numFmtId="14" fontId="15" fillId="0" borderId="0" xfId="1" applyNumberFormat="1" applyFont="1" applyBorder="1" applyAlignment="1">
      <alignment horizontal="center"/>
    </xf>
  </cellXfs>
  <cellStyles count="3">
    <cellStyle name="Excel Built-in Normal" xfId="1"/>
    <cellStyle name="Hyperlink" xfId="2" builtinId="8"/>
    <cellStyle name="Standard" xfId="0" builtinId="0"/>
  </cellStyles>
  <dxfs count="10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37</xdr:row>
      <xdr:rowOff>19050</xdr:rowOff>
    </xdr:from>
    <xdr:to>
      <xdr:col>38</xdr:col>
      <xdr:colOff>323850</xdr:colOff>
      <xdr:row>37</xdr:row>
      <xdr:rowOff>409575</xdr:rowOff>
    </xdr:to>
    <xdr:sp macro="" textlink="" fLocksText="0">
      <xdr:nvSpPr>
        <xdr:cNvPr id="1025" name="Text Box 7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62</xdr:row>
      <xdr:rowOff>9525</xdr:rowOff>
    </xdr:from>
    <xdr:to>
      <xdr:col>38</xdr:col>
      <xdr:colOff>323850</xdr:colOff>
      <xdr:row>62</xdr:row>
      <xdr:rowOff>438150</xdr:rowOff>
    </xdr:to>
    <xdr:sp macro="" textlink="" fLocksText="0">
      <xdr:nvSpPr>
        <xdr:cNvPr id="1026" name="Text Box 8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35</xdr:col>
      <xdr:colOff>104775</xdr:colOff>
      <xdr:row>37</xdr:row>
      <xdr:rowOff>19050</xdr:rowOff>
    </xdr:from>
    <xdr:to>
      <xdr:col>38</xdr:col>
      <xdr:colOff>323850</xdr:colOff>
      <xdr:row>37</xdr:row>
      <xdr:rowOff>409575</xdr:rowOff>
    </xdr:to>
    <xdr:sp macro="" textlink="" fLocksText="0">
      <xdr:nvSpPr>
        <xdr:cNvPr id="1028" name="Text Box 19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3 kg - Kugel</a:t>
          </a:r>
        </a:p>
      </xdr:txBody>
    </xdr:sp>
    <xdr:clientData/>
  </xdr:twoCellAnchor>
  <xdr:twoCellAnchor>
    <xdr:from>
      <xdr:col>35</xdr:col>
      <xdr:colOff>104775</xdr:colOff>
      <xdr:row>62</xdr:row>
      <xdr:rowOff>9525</xdr:rowOff>
    </xdr:from>
    <xdr:to>
      <xdr:col>38</xdr:col>
      <xdr:colOff>323850</xdr:colOff>
      <xdr:row>62</xdr:row>
      <xdr:rowOff>438150</xdr:rowOff>
    </xdr:to>
    <xdr:sp macro="" textlink="" fLocksText="0">
      <xdr:nvSpPr>
        <xdr:cNvPr id="1029" name="Text Box 2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4</xdr:col>
      <xdr:colOff>123825</xdr:colOff>
      <xdr:row>0</xdr:row>
      <xdr:rowOff>66675</xdr:rowOff>
    </xdr:from>
    <xdr:to>
      <xdr:col>5</xdr:col>
      <xdr:colOff>295275</xdr:colOff>
      <xdr:row>2</xdr:row>
      <xdr:rowOff>133350</xdr:rowOff>
    </xdr:to>
    <xdr:pic>
      <xdr:nvPicPr>
        <xdr:cNvPr id="1112" name="Picture 28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66675"/>
          <a:ext cx="304800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371475</xdr:colOff>
      <xdr:row>2</xdr:row>
      <xdr:rowOff>161925</xdr:rowOff>
    </xdr:to>
    <xdr:pic>
      <xdr:nvPicPr>
        <xdr:cNvPr id="1113" name="Grafik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40" t="3969" r="10287" b="14970"/>
        <a:stretch>
          <a:fillRect/>
        </a:stretch>
      </xdr:blipFill>
      <xdr:spPr bwMode="auto">
        <a:xfrm>
          <a:off x="4562475" y="47625"/>
          <a:ext cx="323850" cy="3619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3" name="Text Box 7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4" name="Text Box 19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U6 - weiblich - 1 kg - Kugel</a:t>
          </a:r>
        </a:p>
      </xdr:txBody>
    </xdr:sp>
    <xdr:clientData/>
  </xdr:twoCellAnchor>
  <xdr:twoCellAnchor>
    <xdr:from>
      <xdr:col>43</xdr:col>
      <xdr:colOff>142875</xdr:colOff>
      <xdr:row>3</xdr:row>
      <xdr:rowOff>47625</xdr:rowOff>
    </xdr:from>
    <xdr:to>
      <xdr:col>46</xdr:col>
      <xdr:colOff>466725</xdr:colOff>
      <xdr:row>3</xdr:row>
      <xdr:rowOff>438150</xdr:rowOff>
    </xdr:to>
    <xdr:sp macro="" textlink="" fLocksText="0">
      <xdr:nvSpPr>
        <xdr:cNvPr id="1035" name="Text Box 18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2249150" y="476250"/>
          <a:ext cx="10287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43</xdr:col>
      <xdr:colOff>142875</xdr:colOff>
      <xdr:row>37</xdr:row>
      <xdr:rowOff>47625</xdr:rowOff>
    </xdr:from>
    <xdr:to>
      <xdr:col>46</xdr:col>
      <xdr:colOff>504825</xdr:colOff>
      <xdr:row>37</xdr:row>
      <xdr:rowOff>438150</xdr:rowOff>
    </xdr:to>
    <xdr:sp macro="" textlink="" fLocksText="0">
      <xdr:nvSpPr>
        <xdr:cNvPr id="1036" name="Text Box 18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2249150" y="40671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43</xdr:col>
      <xdr:colOff>123825</xdr:colOff>
      <xdr:row>62</xdr:row>
      <xdr:rowOff>47625</xdr:rowOff>
    </xdr:from>
    <xdr:to>
      <xdr:col>46</xdr:col>
      <xdr:colOff>485775</xdr:colOff>
      <xdr:row>62</xdr:row>
      <xdr:rowOff>438150</xdr:rowOff>
    </xdr:to>
    <xdr:sp macro="" textlink="" fLocksText="0">
      <xdr:nvSpPr>
        <xdr:cNvPr id="1037" name="Text Box 18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2230100" y="87915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ien\Jugendliga_160207\Jugendliga_161009\Jugendliga%20Auswertung_Mutterstadt_09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 refreshError="1">
        <row r="1">
          <cell r="A1" t="str">
            <v>Jugendliga Rheinland-Pfalz/Hessen</v>
          </cell>
        </row>
        <row r="4">
          <cell r="A4">
            <v>0</v>
          </cell>
        </row>
        <row r="43">
          <cell r="D4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showGridLines="0" tabSelected="1" showRuler="0" zoomScale="130" zoomScaleNormal="130" zoomScalePageLayoutView="23" workbookViewId="0">
      <pane xSplit="1" ySplit="5" topLeftCell="B55" activePane="bottomRight" state="frozen"/>
      <selection pane="topRight" activeCell="B1" sqref="B1"/>
      <selection pane="bottomLeft" activeCell="A6" sqref="A6"/>
      <selection pane="bottomRight" activeCell="A41" sqref="A41:A56"/>
    </sheetView>
  </sheetViews>
  <sheetFormatPr baseColWidth="10" defaultColWidth="10.7109375" defaultRowHeight="12.75" outlineLevelRow="1" outlineLevelCol="1" x14ac:dyDescent="0.2"/>
  <cols>
    <col min="1" max="1" width="20.5703125" style="1" customWidth="1"/>
    <col min="2" max="2" width="19.42578125" style="1" bestFit="1" customWidth="1"/>
    <col min="3" max="3" width="8" style="1" customWidth="1"/>
    <col min="4" max="4" width="7.28515625" style="1" customWidth="1"/>
    <col min="5" max="5" width="2" style="1" customWidth="1"/>
    <col min="6" max="6" width="5.42578125" style="2" bestFit="1" customWidth="1"/>
    <col min="7" max="7" width="11.5703125" style="2" customWidth="1"/>
    <col min="8" max="8" width="4.140625" style="2" customWidth="1"/>
    <col min="9" max="9" width="7.28515625" style="1" customWidth="1"/>
    <col min="10" max="10" width="2.42578125" style="1" customWidth="1"/>
    <col min="11" max="11" width="4.140625" style="1" customWidth="1"/>
    <col min="12" max="12" width="3.28515625" style="1" customWidth="1"/>
    <col min="13" max="13" width="10.7109375" style="1" hidden="1" customWidth="1"/>
    <col min="14" max="14" width="4.140625" style="1" customWidth="1"/>
    <col min="15" max="15" width="3.28515625" style="1" customWidth="1"/>
    <col min="16" max="16" width="10.7109375" style="1" hidden="1" customWidth="1"/>
    <col min="17" max="17" width="4.140625" style="1" customWidth="1"/>
    <col min="18" max="18" width="3.28515625" style="1" customWidth="1"/>
    <col min="19" max="20" width="10.7109375" style="1" hidden="1" customWidth="1"/>
    <col min="21" max="21" width="4.140625" style="1" customWidth="1"/>
    <col min="22" max="22" width="3.42578125" style="1" customWidth="1"/>
    <col min="23" max="23" width="10.7109375" style="1" hidden="1" customWidth="1"/>
    <col min="24" max="24" width="4.140625" style="1" customWidth="1"/>
    <col min="25" max="25" width="3.28515625" style="1" customWidth="1"/>
    <col min="26" max="26" width="10.7109375" style="1" hidden="1" customWidth="1"/>
    <col min="27" max="27" width="4.140625" style="1" customWidth="1"/>
    <col min="28" max="28" width="3.42578125" style="1" customWidth="1"/>
    <col min="29" max="30" width="10.7109375" style="1" hidden="1" customWidth="1"/>
    <col min="31" max="31" width="7" style="1" bestFit="1" customWidth="1"/>
    <col min="32" max="32" width="5.42578125" style="104" customWidth="1"/>
    <col min="33" max="33" width="4.42578125" style="104" customWidth="1"/>
    <col min="34" max="34" width="10.7109375" style="104" hidden="1" customWidth="1"/>
    <col min="35" max="35" width="5.5703125" style="1" customWidth="1"/>
    <col min="36" max="37" width="5.140625" style="104" customWidth="1"/>
    <col min="38" max="38" width="10.7109375" style="104" hidden="1" customWidth="1"/>
    <col min="39" max="39" width="6.5703125" style="1" customWidth="1"/>
    <col min="40" max="41" width="10.7109375" style="1" hidden="1" customWidth="1" outlineLevel="1"/>
    <col min="42" max="42" width="4.85546875" style="1" customWidth="1" collapsed="1"/>
    <col min="43" max="43" width="10.5703125" style="1" customWidth="1"/>
    <col min="44" max="45" width="5.28515625" style="104" customWidth="1"/>
    <col min="46" max="46" width="10.7109375" style="104" customWidth="1"/>
    <col min="47" max="47" width="10.28515625" style="1" customWidth="1"/>
    <col min="48" max="16384" width="10.7109375" style="1"/>
  </cols>
  <sheetData>
    <row r="1" spans="1:47" ht="15" x14ac:dyDescent="0.2">
      <c r="A1" s="322" t="s">
        <v>0</v>
      </c>
      <c r="B1" s="322"/>
      <c r="C1" s="322"/>
      <c r="D1" s="322"/>
      <c r="E1" s="322"/>
      <c r="F1" s="3"/>
      <c r="G1" s="3"/>
      <c r="H1" s="3"/>
      <c r="I1" s="323" t="s">
        <v>1</v>
      </c>
      <c r="J1" s="323"/>
      <c r="K1" s="323"/>
      <c r="L1" s="324">
        <v>43814</v>
      </c>
      <c r="M1" s="324"/>
      <c r="N1" s="324"/>
      <c r="O1" s="324"/>
      <c r="P1" s="324"/>
      <c r="Q1" s="324"/>
      <c r="R1" s="324"/>
      <c r="S1" s="324"/>
      <c r="T1" s="324"/>
      <c r="U1" s="324"/>
      <c r="Y1" s="4" t="s">
        <v>2</v>
      </c>
      <c r="AA1" s="325" t="s">
        <v>129</v>
      </c>
      <c r="AB1" s="325"/>
      <c r="AC1" s="325"/>
      <c r="AD1" s="325"/>
      <c r="AE1" s="325"/>
      <c r="AF1" s="325"/>
      <c r="AG1" s="325"/>
      <c r="AH1" s="280"/>
      <c r="AI1" s="326" t="s">
        <v>3</v>
      </c>
      <c r="AJ1" s="326"/>
      <c r="AK1" s="326"/>
    </row>
    <row r="2" spans="1:47" ht="4.5" customHeight="1" thickBot="1" x14ac:dyDescent="0.25"/>
    <row r="3" spans="1:47" s="8" customFormat="1" ht="14.25" customHeight="1" thickBot="1" x14ac:dyDescent="0.25">
      <c r="A3" s="5" t="s">
        <v>4</v>
      </c>
      <c r="B3" s="6" t="s">
        <v>5</v>
      </c>
      <c r="C3" s="7"/>
      <c r="D3" s="7"/>
      <c r="F3" s="9"/>
      <c r="G3" s="9"/>
      <c r="H3" s="9"/>
      <c r="K3" s="313" t="s">
        <v>6</v>
      </c>
      <c r="L3" s="313"/>
      <c r="M3" s="313"/>
      <c r="N3" s="313"/>
      <c r="O3" s="313"/>
      <c r="P3" s="10"/>
      <c r="Q3" s="11"/>
      <c r="R3" s="12"/>
      <c r="S3" s="10"/>
      <c r="T3" s="10"/>
      <c r="U3" s="313" t="s">
        <v>7</v>
      </c>
      <c r="V3" s="313"/>
      <c r="W3" s="313"/>
      <c r="X3" s="313"/>
      <c r="Y3" s="313"/>
      <c r="Z3" s="13"/>
      <c r="AA3" s="11"/>
      <c r="AB3" s="12"/>
      <c r="AF3" s="311" t="s">
        <v>8</v>
      </c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</row>
    <row r="4" spans="1:47" s="8" customFormat="1" ht="36" customHeight="1" thickBot="1" x14ac:dyDescent="0.25">
      <c r="A4" s="14"/>
      <c r="B4" s="15"/>
      <c r="C4" s="328" t="s">
        <v>9</v>
      </c>
      <c r="D4" s="328"/>
      <c r="E4" s="16" t="s">
        <v>10</v>
      </c>
      <c r="F4" s="17" t="s">
        <v>11</v>
      </c>
      <c r="G4" s="18"/>
      <c r="H4" s="18"/>
      <c r="I4" s="329" t="s">
        <v>12</v>
      </c>
      <c r="J4" s="315" t="s">
        <v>13</v>
      </c>
      <c r="K4" s="304" t="s">
        <v>14</v>
      </c>
      <c r="L4" s="304"/>
      <c r="M4" s="19"/>
      <c r="N4" s="306" t="s">
        <v>15</v>
      </c>
      <c r="O4" s="306"/>
      <c r="P4" s="19"/>
      <c r="Q4" s="316"/>
      <c r="R4" s="316"/>
      <c r="S4" s="10"/>
      <c r="T4" s="10"/>
      <c r="U4" s="304" t="s">
        <v>14</v>
      </c>
      <c r="V4" s="304"/>
      <c r="W4" s="19"/>
      <c r="X4" s="306" t="s">
        <v>15</v>
      </c>
      <c r="Y4" s="306"/>
      <c r="Z4" s="19"/>
      <c r="AA4" s="316"/>
      <c r="AB4" s="316"/>
      <c r="AC4" s="10"/>
      <c r="AD4" s="10"/>
      <c r="AE4" s="312" t="s">
        <v>16</v>
      </c>
      <c r="AF4" s="308" t="s">
        <v>17</v>
      </c>
      <c r="AG4" s="308"/>
      <c r="AH4" s="308"/>
      <c r="AI4" s="308"/>
      <c r="AJ4" s="327"/>
      <c r="AK4" s="327"/>
      <c r="AL4" s="327"/>
      <c r="AM4" s="327"/>
      <c r="AN4" s="308" t="s">
        <v>18</v>
      </c>
      <c r="AO4" s="308"/>
      <c r="AP4" s="307" t="s">
        <v>19</v>
      </c>
      <c r="AQ4" s="307"/>
      <c r="AR4" s="308"/>
      <c r="AS4" s="308"/>
      <c r="AT4" s="308"/>
      <c r="AU4" s="308"/>
    </row>
    <row r="5" spans="1:47" s="8" customFormat="1" ht="11.25" customHeight="1" thickBot="1" x14ac:dyDescent="0.25">
      <c r="A5" s="20" t="s">
        <v>20</v>
      </c>
      <c r="B5" s="21" t="s">
        <v>21</v>
      </c>
      <c r="C5" s="330" t="s">
        <v>22</v>
      </c>
      <c r="D5" s="330"/>
      <c r="E5" s="23"/>
      <c r="F5" s="24" t="s">
        <v>23</v>
      </c>
      <c r="G5" s="25"/>
      <c r="H5" s="25"/>
      <c r="I5" s="329"/>
      <c r="J5" s="315" t="s">
        <v>13</v>
      </c>
      <c r="K5" s="26" t="s">
        <v>24</v>
      </c>
      <c r="L5" s="130" t="s">
        <v>25</v>
      </c>
      <c r="M5" s="129" t="s">
        <v>26</v>
      </c>
      <c r="N5" s="129" t="s">
        <v>24</v>
      </c>
      <c r="O5" s="29" t="s">
        <v>25</v>
      </c>
      <c r="P5" s="30" t="s">
        <v>26</v>
      </c>
      <c r="Q5" s="31"/>
      <c r="R5" s="32"/>
      <c r="S5" s="30"/>
      <c r="T5" s="33" t="s">
        <v>27</v>
      </c>
      <c r="U5" s="26" t="s">
        <v>24</v>
      </c>
      <c r="V5" s="130" t="s">
        <v>25</v>
      </c>
      <c r="W5" s="129" t="s">
        <v>26</v>
      </c>
      <c r="X5" s="129" t="s">
        <v>24</v>
      </c>
      <c r="Y5" s="29" t="s">
        <v>25</v>
      </c>
      <c r="Z5" s="30" t="s">
        <v>26</v>
      </c>
      <c r="AA5" s="31"/>
      <c r="AB5" s="32"/>
      <c r="AC5" s="30" t="s">
        <v>26</v>
      </c>
      <c r="AD5" s="33" t="s">
        <v>27</v>
      </c>
      <c r="AE5" s="312"/>
      <c r="AF5" s="276" t="s">
        <v>28</v>
      </c>
      <c r="AG5" s="271" t="s">
        <v>29</v>
      </c>
      <c r="AH5" s="271"/>
      <c r="AI5" s="131" t="s">
        <v>25</v>
      </c>
      <c r="AJ5" s="274" t="s">
        <v>28</v>
      </c>
      <c r="AK5" s="271" t="s">
        <v>29</v>
      </c>
      <c r="AL5" s="271"/>
      <c r="AM5" s="132" t="s">
        <v>25</v>
      </c>
      <c r="AN5" s="20" t="s">
        <v>30</v>
      </c>
      <c r="AO5" s="131" t="s">
        <v>25</v>
      </c>
      <c r="AP5" s="20" t="s">
        <v>30</v>
      </c>
      <c r="AQ5" s="131" t="s">
        <v>25</v>
      </c>
      <c r="AR5" s="274" t="s">
        <v>28</v>
      </c>
      <c r="AS5" s="271" t="s">
        <v>29</v>
      </c>
      <c r="AT5" s="271" t="s">
        <v>31</v>
      </c>
      <c r="AU5" s="131" t="s">
        <v>25</v>
      </c>
    </row>
    <row r="6" spans="1:47" s="65" customFormat="1" x14ac:dyDescent="0.2">
      <c r="A6" s="267"/>
      <c r="B6" s="178"/>
      <c r="C6" s="321"/>
      <c r="D6" s="321"/>
      <c r="E6" s="179"/>
      <c r="F6" s="180"/>
      <c r="G6" s="180"/>
      <c r="H6" s="180"/>
      <c r="I6" s="181">
        <f t="shared" ref="I6:I35" si="0">SUM(AE6+AI6+AM6+AO6+AQ6+AU6)</f>
        <v>0</v>
      </c>
      <c r="J6" s="182"/>
      <c r="K6" s="141"/>
      <c r="L6" s="142"/>
      <c r="M6" s="143" t="str">
        <f>IF((L6)&lt;1,"",(L6*15))</f>
        <v/>
      </c>
      <c r="N6" s="144"/>
      <c r="O6" s="145"/>
      <c r="P6" s="183" t="str">
        <f>IF((O6)&lt;1,"",(O6*15))</f>
        <v/>
      </c>
      <c r="Q6" s="155"/>
      <c r="R6" s="156"/>
      <c r="S6" s="184"/>
      <c r="T6" s="185">
        <f>MAX(M6,P6)</f>
        <v>0</v>
      </c>
      <c r="U6" s="141"/>
      <c r="V6" s="142"/>
      <c r="W6" s="143" t="str">
        <f t="shared" ref="W6:W35" si="1">IF((V6)&lt;1,"",(V6*15))</f>
        <v/>
      </c>
      <c r="X6" s="144"/>
      <c r="Y6" s="145"/>
      <c r="Z6" s="183" t="str">
        <f t="shared" ref="Z6:Z35" si="2">IF((Y6)&lt;1,"",(Y6*15))</f>
        <v/>
      </c>
      <c r="AA6" s="155"/>
      <c r="AB6" s="156"/>
      <c r="AC6" s="184" t="str">
        <f>IF((AB6)&lt;1,"",(AA6*45/F6)+(AB6*10))</f>
        <v/>
      </c>
      <c r="AD6" s="143">
        <f t="shared" ref="AD6:AD35" si="3">MAX(W6,Z6)</f>
        <v>0</v>
      </c>
      <c r="AE6" s="186">
        <f t="shared" ref="AE6:AE35" si="4">SUM(T6,AD6)</f>
        <v>0</v>
      </c>
      <c r="AF6" s="162"/>
      <c r="AG6" s="163"/>
      <c r="AH6" s="170">
        <f t="shared" ref="AH6:AH35" si="5">MAX(AF6:AG6)</f>
        <v>0</v>
      </c>
      <c r="AI6" s="164">
        <f t="shared" ref="AI6:AI35" si="6">(AH6*20)*0.66</f>
        <v>0</v>
      </c>
      <c r="AJ6" s="162"/>
      <c r="AK6" s="163"/>
      <c r="AL6" s="170">
        <f t="shared" ref="AL6:AL35" si="7">MAX(AJ6:AK6)</f>
        <v>0</v>
      </c>
      <c r="AM6" s="164">
        <f>IF((AL6)=0,"0",(AL6*750/F6))*0.66</f>
        <v>0</v>
      </c>
      <c r="AN6" s="172"/>
      <c r="AO6" s="173">
        <f>AN6*3*0.66</f>
        <v>0</v>
      </c>
      <c r="AP6" s="172"/>
      <c r="AQ6" s="200">
        <f>(AP6*4)*0.66</f>
        <v>0</v>
      </c>
      <c r="AR6" s="281"/>
      <c r="AS6" s="282"/>
      <c r="AT6" s="170">
        <f>MIN(AR6:AS6)</f>
        <v>0</v>
      </c>
      <c r="AU6" s="173" t="str">
        <f>IF((AT6)=0,"0",((16-AT6)*20+100)*0.66)</f>
        <v>0</v>
      </c>
    </row>
    <row r="7" spans="1:47" s="65" customFormat="1" x14ac:dyDescent="0.2">
      <c r="A7" s="187" t="s">
        <v>103</v>
      </c>
      <c r="B7" s="128" t="s">
        <v>79</v>
      </c>
      <c r="C7" s="318">
        <v>2009</v>
      </c>
      <c r="D7" s="318"/>
      <c r="E7" s="121" t="s">
        <v>92</v>
      </c>
      <c r="F7" s="133">
        <v>37.799999999999997</v>
      </c>
      <c r="G7" s="133"/>
      <c r="H7" s="133"/>
      <c r="I7" s="134">
        <f t="shared" si="0"/>
        <v>360.24133333333333</v>
      </c>
      <c r="J7" s="140">
        <v>4</v>
      </c>
      <c r="K7" s="146">
        <v>10</v>
      </c>
      <c r="L7" s="136">
        <v>4.5</v>
      </c>
      <c r="M7" s="137">
        <f t="shared" ref="M7:M35" si="8">IF((L7)&lt;1,"",(L7*15))</f>
        <v>67.5</v>
      </c>
      <c r="N7" s="135">
        <v>12</v>
      </c>
      <c r="O7" s="147">
        <v>5</v>
      </c>
      <c r="P7" s="153">
        <f t="shared" ref="P7:P35" si="9">IF((O7)&lt;1,"",(O7*15))</f>
        <v>75</v>
      </c>
      <c r="Q7" s="157"/>
      <c r="R7" s="158"/>
      <c r="S7" s="154"/>
      <c r="T7" s="161">
        <f t="shared" ref="T7:T35" si="10">MAX(M7,P7)</f>
        <v>75</v>
      </c>
      <c r="U7" s="146">
        <v>12</v>
      </c>
      <c r="V7" s="136">
        <v>4.5</v>
      </c>
      <c r="W7" s="137">
        <f t="shared" si="1"/>
        <v>67.5</v>
      </c>
      <c r="X7" s="135">
        <v>14</v>
      </c>
      <c r="Y7" s="147">
        <v>4.5</v>
      </c>
      <c r="Z7" s="153">
        <f t="shared" si="2"/>
        <v>67.5</v>
      </c>
      <c r="AA7" s="157"/>
      <c r="AB7" s="158"/>
      <c r="AC7" s="154" t="str">
        <f t="shared" ref="AC7:AC21" si="11">IF((AB7)&lt;1,"",(AA7*45/F7)+(AB7*10))</f>
        <v/>
      </c>
      <c r="AD7" s="137">
        <f t="shared" si="3"/>
        <v>67.5</v>
      </c>
      <c r="AE7" s="188">
        <f t="shared" si="4"/>
        <v>142.5</v>
      </c>
      <c r="AF7" s="165">
        <v>4.57</v>
      </c>
      <c r="AG7" s="139">
        <v>4.59</v>
      </c>
      <c r="AH7" s="138">
        <f t="shared" si="5"/>
        <v>4.59</v>
      </c>
      <c r="AI7" s="166">
        <f t="shared" si="6"/>
        <v>60.588000000000001</v>
      </c>
      <c r="AJ7" s="165">
        <v>5.6</v>
      </c>
      <c r="AK7" s="139">
        <v>5.3</v>
      </c>
      <c r="AL7" s="138">
        <f t="shared" si="7"/>
        <v>5.6</v>
      </c>
      <c r="AM7" s="166">
        <f t="shared" ref="AM7:AM35" si="12">IF((AL7)=0,"0",(AL7*750/F7))*0.66</f>
        <v>73.333333333333343</v>
      </c>
      <c r="AN7" s="174"/>
      <c r="AO7" s="175">
        <f t="shared" ref="AO7:AO35" si="13">AN7*3*0.66</f>
        <v>0</v>
      </c>
      <c r="AP7" s="174">
        <v>18</v>
      </c>
      <c r="AQ7" s="201">
        <f t="shared" ref="AQ7:AQ35" si="14">(AP7*4)*0.66</f>
        <v>47.52</v>
      </c>
      <c r="AR7" s="283">
        <v>18.25</v>
      </c>
      <c r="AS7" s="284">
        <v>18.350000000000001</v>
      </c>
      <c r="AT7" s="138">
        <f t="shared" ref="AT7:AT35" si="15">MIN(AR7:AS7)</f>
        <v>18.25</v>
      </c>
      <c r="AU7" s="175">
        <f>IF((AT7)=0,"0",((16-AT7)*20+100)*0.66)</f>
        <v>36.300000000000004</v>
      </c>
    </row>
    <row r="8" spans="1:47" x14ac:dyDescent="0.2">
      <c r="A8" s="189"/>
      <c r="B8" s="128"/>
      <c r="C8" s="318"/>
      <c r="D8" s="318"/>
      <c r="E8" s="121"/>
      <c r="F8" s="133"/>
      <c r="G8" s="133"/>
      <c r="H8" s="133"/>
      <c r="I8" s="134">
        <f t="shared" si="0"/>
        <v>0</v>
      </c>
      <c r="J8" s="140"/>
      <c r="K8" s="146"/>
      <c r="L8" s="136"/>
      <c r="M8" s="137" t="str">
        <f t="shared" si="8"/>
        <v/>
      </c>
      <c r="N8" s="135"/>
      <c r="O8" s="147"/>
      <c r="P8" s="153" t="str">
        <f t="shared" si="9"/>
        <v/>
      </c>
      <c r="Q8" s="157"/>
      <c r="R8" s="158"/>
      <c r="S8" s="154"/>
      <c r="T8" s="161">
        <f t="shared" si="10"/>
        <v>0</v>
      </c>
      <c r="U8" s="146"/>
      <c r="V8" s="136"/>
      <c r="W8" s="137" t="str">
        <f t="shared" si="1"/>
        <v/>
      </c>
      <c r="X8" s="135"/>
      <c r="Y8" s="147"/>
      <c r="Z8" s="153" t="str">
        <f t="shared" si="2"/>
        <v/>
      </c>
      <c r="AA8" s="157"/>
      <c r="AB8" s="158"/>
      <c r="AC8" s="154" t="str">
        <f t="shared" si="11"/>
        <v/>
      </c>
      <c r="AD8" s="137">
        <f t="shared" si="3"/>
        <v>0</v>
      </c>
      <c r="AE8" s="188">
        <f t="shared" si="4"/>
        <v>0</v>
      </c>
      <c r="AF8" s="165"/>
      <c r="AG8" s="139"/>
      <c r="AH8" s="138">
        <f t="shared" si="5"/>
        <v>0</v>
      </c>
      <c r="AI8" s="166">
        <f t="shared" si="6"/>
        <v>0</v>
      </c>
      <c r="AJ8" s="165"/>
      <c r="AK8" s="139"/>
      <c r="AL8" s="138">
        <f t="shared" si="7"/>
        <v>0</v>
      </c>
      <c r="AM8" s="166">
        <f t="shared" si="12"/>
        <v>0</v>
      </c>
      <c r="AN8" s="174"/>
      <c r="AO8" s="175">
        <f t="shared" si="13"/>
        <v>0</v>
      </c>
      <c r="AP8" s="174"/>
      <c r="AQ8" s="201">
        <f t="shared" si="14"/>
        <v>0</v>
      </c>
      <c r="AR8" s="283"/>
      <c r="AS8" s="284"/>
      <c r="AT8" s="138">
        <f t="shared" si="15"/>
        <v>0</v>
      </c>
      <c r="AU8" s="175" t="str">
        <f t="shared" ref="AU8:AU35" si="16">IF((AT8)=0,"0",((16-AT8)*20+100)*0.66)</f>
        <v>0</v>
      </c>
    </row>
    <row r="9" spans="1:47" s="65" customFormat="1" x14ac:dyDescent="0.2">
      <c r="A9" s="189" t="s">
        <v>104</v>
      </c>
      <c r="B9" s="128" t="s">
        <v>34</v>
      </c>
      <c r="C9" s="318">
        <v>2009</v>
      </c>
      <c r="D9" s="318"/>
      <c r="E9" s="121" t="s">
        <v>92</v>
      </c>
      <c r="F9" s="133">
        <v>59.1</v>
      </c>
      <c r="G9" s="133"/>
      <c r="H9" s="133"/>
      <c r="I9" s="134">
        <f t="shared" si="0"/>
        <v>367.44024365482238</v>
      </c>
      <c r="J9" s="140">
        <v>3</v>
      </c>
      <c r="K9" s="146">
        <v>16</v>
      </c>
      <c r="L9" s="136">
        <v>6</v>
      </c>
      <c r="M9" s="137">
        <f t="shared" si="8"/>
        <v>90</v>
      </c>
      <c r="N9" s="135">
        <v>19</v>
      </c>
      <c r="O9" s="147">
        <v>6</v>
      </c>
      <c r="P9" s="153">
        <f t="shared" si="9"/>
        <v>90</v>
      </c>
      <c r="Q9" s="157"/>
      <c r="R9" s="158"/>
      <c r="S9" s="154"/>
      <c r="T9" s="161">
        <f t="shared" si="10"/>
        <v>90</v>
      </c>
      <c r="U9" s="146">
        <v>20</v>
      </c>
      <c r="V9" s="136">
        <v>6.5</v>
      </c>
      <c r="W9" s="137">
        <f t="shared" si="1"/>
        <v>97.5</v>
      </c>
      <c r="X9" s="135">
        <v>24</v>
      </c>
      <c r="Y9" s="147">
        <v>7</v>
      </c>
      <c r="Z9" s="153">
        <f t="shared" si="2"/>
        <v>105</v>
      </c>
      <c r="AA9" s="157"/>
      <c r="AB9" s="158"/>
      <c r="AC9" s="154" t="str">
        <f t="shared" si="11"/>
        <v/>
      </c>
      <c r="AD9" s="137">
        <f t="shared" si="3"/>
        <v>105</v>
      </c>
      <c r="AE9" s="188">
        <f t="shared" si="4"/>
        <v>195</v>
      </c>
      <c r="AF9" s="165">
        <v>3.95</v>
      </c>
      <c r="AG9" s="139">
        <v>4.17</v>
      </c>
      <c r="AH9" s="138">
        <f t="shared" si="5"/>
        <v>4.17</v>
      </c>
      <c r="AI9" s="166">
        <f t="shared" si="6"/>
        <v>55.044000000000004</v>
      </c>
      <c r="AJ9" s="165">
        <v>5.9</v>
      </c>
      <c r="AK9" s="139">
        <v>5.4</v>
      </c>
      <c r="AL9" s="138">
        <f t="shared" si="7"/>
        <v>5.9</v>
      </c>
      <c r="AM9" s="166">
        <f t="shared" si="12"/>
        <v>49.416243654822331</v>
      </c>
      <c r="AN9" s="174"/>
      <c r="AO9" s="175">
        <f t="shared" si="13"/>
        <v>0</v>
      </c>
      <c r="AP9" s="174">
        <v>11</v>
      </c>
      <c r="AQ9" s="201">
        <f t="shared" si="14"/>
        <v>29.040000000000003</v>
      </c>
      <c r="AR9" s="283">
        <v>18.05</v>
      </c>
      <c r="AS9" s="284">
        <v>18.28</v>
      </c>
      <c r="AT9" s="138">
        <f t="shared" si="15"/>
        <v>18.05</v>
      </c>
      <c r="AU9" s="175">
        <f t="shared" si="16"/>
        <v>38.939999999999991</v>
      </c>
    </row>
    <row r="10" spans="1:47" s="65" customFormat="1" x14ac:dyDescent="0.2">
      <c r="A10" s="189" t="s">
        <v>105</v>
      </c>
      <c r="B10" s="128" t="s">
        <v>65</v>
      </c>
      <c r="C10" s="318">
        <v>2009</v>
      </c>
      <c r="D10" s="318"/>
      <c r="E10" s="121" t="s">
        <v>92</v>
      </c>
      <c r="F10" s="133">
        <v>34.6</v>
      </c>
      <c r="G10" s="133"/>
      <c r="H10" s="133"/>
      <c r="I10" s="134">
        <f t="shared" si="0"/>
        <v>385.44797687861279</v>
      </c>
      <c r="J10" s="140">
        <v>2</v>
      </c>
      <c r="K10" s="146">
        <v>10</v>
      </c>
      <c r="L10" s="136">
        <v>5.5</v>
      </c>
      <c r="M10" s="137">
        <f t="shared" si="8"/>
        <v>82.5</v>
      </c>
      <c r="N10" s="135">
        <v>12</v>
      </c>
      <c r="O10" s="147">
        <v>5.5</v>
      </c>
      <c r="P10" s="153">
        <f t="shared" si="9"/>
        <v>82.5</v>
      </c>
      <c r="Q10" s="157"/>
      <c r="R10" s="158"/>
      <c r="S10" s="154"/>
      <c r="T10" s="161">
        <f t="shared" si="10"/>
        <v>82.5</v>
      </c>
      <c r="U10" s="146">
        <v>13</v>
      </c>
      <c r="V10" s="136">
        <v>5</v>
      </c>
      <c r="W10" s="137">
        <f t="shared" si="1"/>
        <v>75</v>
      </c>
      <c r="X10" s="135">
        <v>15</v>
      </c>
      <c r="Y10" s="147">
        <v>5</v>
      </c>
      <c r="Z10" s="153">
        <f t="shared" si="2"/>
        <v>75</v>
      </c>
      <c r="AA10" s="157"/>
      <c r="AB10" s="158"/>
      <c r="AC10" s="154" t="str">
        <f t="shared" si="11"/>
        <v/>
      </c>
      <c r="AD10" s="137">
        <f t="shared" si="3"/>
        <v>75</v>
      </c>
      <c r="AE10" s="188">
        <f t="shared" si="4"/>
        <v>157.5</v>
      </c>
      <c r="AF10" s="165">
        <v>4.93</v>
      </c>
      <c r="AG10" s="139">
        <v>4.99</v>
      </c>
      <c r="AH10" s="138">
        <f t="shared" si="5"/>
        <v>4.99</v>
      </c>
      <c r="AI10" s="166">
        <f t="shared" si="6"/>
        <v>65.868000000000009</v>
      </c>
      <c r="AJ10" s="165">
        <v>0</v>
      </c>
      <c r="AK10" s="139">
        <v>4.4000000000000004</v>
      </c>
      <c r="AL10" s="138">
        <f t="shared" si="7"/>
        <v>4.4000000000000004</v>
      </c>
      <c r="AM10" s="166">
        <f t="shared" si="12"/>
        <v>62.947976878612728</v>
      </c>
      <c r="AN10" s="174"/>
      <c r="AO10" s="175">
        <f t="shared" si="13"/>
        <v>0</v>
      </c>
      <c r="AP10" s="174">
        <v>19</v>
      </c>
      <c r="AQ10" s="201">
        <f t="shared" si="14"/>
        <v>50.160000000000004</v>
      </c>
      <c r="AR10" s="283">
        <v>17.29</v>
      </c>
      <c r="AS10" s="284">
        <v>17.649999999999999</v>
      </c>
      <c r="AT10" s="138">
        <f t="shared" si="15"/>
        <v>17.29</v>
      </c>
      <c r="AU10" s="175">
        <f t="shared" si="16"/>
        <v>48.972000000000016</v>
      </c>
    </row>
    <row r="11" spans="1:47" x14ac:dyDescent="0.2">
      <c r="A11" s="266" t="s">
        <v>106</v>
      </c>
      <c r="B11" s="128" t="s">
        <v>65</v>
      </c>
      <c r="C11" s="318">
        <v>2009</v>
      </c>
      <c r="D11" s="318"/>
      <c r="E11" s="121" t="s">
        <v>92</v>
      </c>
      <c r="F11" s="133">
        <v>29.5</v>
      </c>
      <c r="G11" s="133"/>
      <c r="H11" s="133"/>
      <c r="I11" s="134">
        <f t="shared" si="0"/>
        <v>394.64237288135593</v>
      </c>
      <c r="J11" s="140">
        <v>1</v>
      </c>
      <c r="K11" s="146">
        <v>7</v>
      </c>
      <c r="L11" s="136">
        <v>4.5</v>
      </c>
      <c r="M11" s="137">
        <f t="shared" si="8"/>
        <v>67.5</v>
      </c>
      <c r="N11" s="135">
        <v>7</v>
      </c>
      <c r="O11" s="147">
        <v>4.5</v>
      </c>
      <c r="P11" s="153">
        <f t="shared" si="9"/>
        <v>67.5</v>
      </c>
      <c r="Q11" s="157"/>
      <c r="R11" s="158"/>
      <c r="S11" s="154"/>
      <c r="T11" s="161">
        <f t="shared" si="10"/>
        <v>67.5</v>
      </c>
      <c r="U11" s="146">
        <v>8</v>
      </c>
      <c r="V11" s="136">
        <v>4.5</v>
      </c>
      <c r="W11" s="137">
        <f t="shared" si="1"/>
        <v>67.5</v>
      </c>
      <c r="X11" s="135">
        <v>8</v>
      </c>
      <c r="Y11" s="147">
        <v>5</v>
      </c>
      <c r="Z11" s="153">
        <f t="shared" si="2"/>
        <v>75</v>
      </c>
      <c r="AA11" s="157"/>
      <c r="AB11" s="158"/>
      <c r="AC11" s="154" t="str">
        <f t="shared" si="11"/>
        <v/>
      </c>
      <c r="AD11" s="137">
        <f t="shared" si="3"/>
        <v>75</v>
      </c>
      <c r="AE11" s="188">
        <f t="shared" si="4"/>
        <v>142.5</v>
      </c>
      <c r="AF11" s="165">
        <v>4.76</v>
      </c>
      <c r="AG11" s="139">
        <v>4.68</v>
      </c>
      <c r="AH11" s="138">
        <f t="shared" si="5"/>
        <v>4.76</v>
      </c>
      <c r="AI11" s="166">
        <f t="shared" si="6"/>
        <v>62.831999999999994</v>
      </c>
      <c r="AJ11" s="165">
        <v>0</v>
      </c>
      <c r="AK11" s="139">
        <v>4.8</v>
      </c>
      <c r="AL11" s="138">
        <f t="shared" si="7"/>
        <v>4.8</v>
      </c>
      <c r="AM11" s="166">
        <f t="shared" si="12"/>
        <v>80.542372881355931</v>
      </c>
      <c r="AN11" s="174"/>
      <c r="AO11" s="175">
        <f t="shared" si="13"/>
        <v>0</v>
      </c>
      <c r="AP11" s="174">
        <v>22</v>
      </c>
      <c r="AQ11" s="201">
        <f t="shared" si="14"/>
        <v>58.080000000000005</v>
      </c>
      <c r="AR11" s="283">
        <v>18.23</v>
      </c>
      <c r="AS11" s="284">
        <v>17.16</v>
      </c>
      <c r="AT11" s="138">
        <f t="shared" si="15"/>
        <v>17.16</v>
      </c>
      <c r="AU11" s="175">
        <f t="shared" si="16"/>
        <v>50.688000000000002</v>
      </c>
    </row>
    <row r="12" spans="1:47" s="65" customFormat="1" x14ac:dyDescent="0.2">
      <c r="A12" s="189" t="s">
        <v>107</v>
      </c>
      <c r="B12" s="128" t="s">
        <v>79</v>
      </c>
      <c r="C12" s="318">
        <v>2010</v>
      </c>
      <c r="D12" s="318"/>
      <c r="E12" s="121" t="s">
        <v>92</v>
      </c>
      <c r="F12" s="133">
        <v>40.4</v>
      </c>
      <c r="G12" s="133"/>
      <c r="H12" s="133"/>
      <c r="I12" s="134">
        <f t="shared" si="0"/>
        <v>257.60091089108909</v>
      </c>
      <c r="J12" s="140">
        <v>4</v>
      </c>
      <c r="K12" s="146">
        <v>10</v>
      </c>
      <c r="L12" s="136">
        <v>5</v>
      </c>
      <c r="M12" s="137">
        <f t="shared" si="8"/>
        <v>75</v>
      </c>
      <c r="N12" s="135">
        <v>0</v>
      </c>
      <c r="O12" s="147"/>
      <c r="P12" s="153" t="str">
        <f t="shared" si="9"/>
        <v/>
      </c>
      <c r="Q12" s="157"/>
      <c r="R12" s="158"/>
      <c r="S12" s="154"/>
      <c r="T12" s="161">
        <f t="shared" si="10"/>
        <v>75</v>
      </c>
      <c r="U12" s="146">
        <v>13</v>
      </c>
      <c r="V12" s="136">
        <v>5</v>
      </c>
      <c r="W12" s="137">
        <f t="shared" si="1"/>
        <v>75</v>
      </c>
      <c r="X12" s="135">
        <v>0</v>
      </c>
      <c r="Y12" s="147"/>
      <c r="Z12" s="153" t="str">
        <f t="shared" si="2"/>
        <v/>
      </c>
      <c r="AA12" s="157"/>
      <c r="AB12" s="158"/>
      <c r="AC12" s="154" t="str">
        <f t="shared" si="11"/>
        <v/>
      </c>
      <c r="AD12" s="137">
        <f t="shared" si="3"/>
        <v>75</v>
      </c>
      <c r="AE12" s="188">
        <f t="shared" si="4"/>
        <v>150</v>
      </c>
      <c r="AF12" s="165">
        <v>4.8099999999999996</v>
      </c>
      <c r="AG12" s="139">
        <v>4.37</v>
      </c>
      <c r="AH12" s="138">
        <f t="shared" si="5"/>
        <v>4.8099999999999996</v>
      </c>
      <c r="AI12" s="166">
        <f t="shared" si="6"/>
        <v>63.491999999999997</v>
      </c>
      <c r="AJ12" s="165">
        <v>3.6</v>
      </c>
      <c r="AK12" s="139">
        <v>3.6</v>
      </c>
      <c r="AL12" s="138">
        <f t="shared" si="7"/>
        <v>3.6</v>
      </c>
      <c r="AM12" s="166">
        <f t="shared" si="12"/>
        <v>44.10891089108911</v>
      </c>
      <c r="AN12" s="174"/>
      <c r="AO12" s="175">
        <f t="shared" si="13"/>
        <v>0</v>
      </c>
      <c r="AP12" s="174">
        <v>0</v>
      </c>
      <c r="AQ12" s="201">
        <f t="shared" si="14"/>
        <v>0</v>
      </c>
      <c r="AR12" s="283">
        <v>0</v>
      </c>
      <c r="AS12" s="284">
        <v>0</v>
      </c>
      <c r="AT12" s="138">
        <v>0</v>
      </c>
      <c r="AU12" s="175" t="str">
        <f t="shared" si="16"/>
        <v>0</v>
      </c>
    </row>
    <row r="13" spans="1:47" s="65" customFormat="1" x14ac:dyDescent="0.2">
      <c r="A13" s="187" t="s">
        <v>108</v>
      </c>
      <c r="B13" s="128" t="s">
        <v>79</v>
      </c>
      <c r="C13" s="318">
        <v>2010</v>
      </c>
      <c r="D13" s="318"/>
      <c r="E13" s="121" t="s">
        <v>92</v>
      </c>
      <c r="F13" s="133">
        <v>30.4</v>
      </c>
      <c r="G13" s="133"/>
      <c r="H13" s="133"/>
      <c r="I13" s="134">
        <f t="shared" si="0"/>
        <v>353.11326315789472</v>
      </c>
      <c r="J13" s="140">
        <v>3</v>
      </c>
      <c r="K13" s="146">
        <v>10</v>
      </c>
      <c r="L13" s="136">
        <v>5</v>
      </c>
      <c r="M13" s="137">
        <f t="shared" si="8"/>
        <v>75</v>
      </c>
      <c r="N13" s="135">
        <v>11</v>
      </c>
      <c r="O13" s="147">
        <v>5</v>
      </c>
      <c r="P13" s="153">
        <f t="shared" si="9"/>
        <v>75</v>
      </c>
      <c r="Q13" s="157"/>
      <c r="R13" s="158"/>
      <c r="S13" s="154"/>
      <c r="T13" s="161">
        <f t="shared" si="10"/>
        <v>75</v>
      </c>
      <c r="U13" s="146">
        <v>10</v>
      </c>
      <c r="V13" s="136">
        <v>5</v>
      </c>
      <c r="W13" s="137">
        <f t="shared" si="1"/>
        <v>75</v>
      </c>
      <c r="X13" s="135">
        <v>13</v>
      </c>
      <c r="Y13" s="147">
        <v>5</v>
      </c>
      <c r="Z13" s="153">
        <f t="shared" si="2"/>
        <v>75</v>
      </c>
      <c r="AA13" s="157"/>
      <c r="AB13" s="158"/>
      <c r="AC13" s="154" t="str">
        <f t="shared" si="11"/>
        <v/>
      </c>
      <c r="AD13" s="137">
        <f t="shared" si="3"/>
        <v>75</v>
      </c>
      <c r="AE13" s="188">
        <f t="shared" si="4"/>
        <v>150</v>
      </c>
      <c r="AF13" s="165">
        <v>4.2699999999999996</v>
      </c>
      <c r="AG13" s="139">
        <v>4.17</v>
      </c>
      <c r="AH13" s="138">
        <f t="shared" si="5"/>
        <v>4.2699999999999996</v>
      </c>
      <c r="AI13" s="166">
        <f t="shared" si="6"/>
        <v>56.363999999999997</v>
      </c>
      <c r="AJ13" s="165">
        <v>3.2</v>
      </c>
      <c r="AK13" s="139">
        <v>3</v>
      </c>
      <c r="AL13" s="138">
        <f t="shared" si="7"/>
        <v>3.2</v>
      </c>
      <c r="AM13" s="166">
        <f t="shared" si="12"/>
        <v>52.10526315789474</v>
      </c>
      <c r="AN13" s="174"/>
      <c r="AO13" s="175">
        <f t="shared" si="13"/>
        <v>0</v>
      </c>
      <c r="AP13" s="174">
        <v>16</v>
      </c>
      <c r="AQ13" s="201">
        <f t="shared" si="14"/>
        <v>42.24</v>
      </c>
      <c r="AR13" s="283">
        <v>17.03</v>
      </c>
      <c r="AS13" s="284">
        <v>17.68</v>
      </c>
      <c r="AT13" s="138">
        <f t="shared" si="15"/>
        <v>17.03</v>
      </c>
      <c r="AU13" s="175">
        <f t="shared" si="16"/>
        <v>52.403999999999989</v>
      </c>
    </row>
    <row r="14" spans="1:47" x14ac:dyDescent="0.2">
      <c r="A14" s="187" t="s">
        <v>109</v>
      </c>
      <c r="B14" s="128" t="s">
        <v>79</v>
      </c>
      <c r="C14" s="318">
        <v>2010</v>
      </c>
      <c r="D14" s="318"/>
      <c r="E14" s="121" t="s">
        <v>92</v>
      </c>
      <c r="F14" s="133">
        <v>39</v>
      </c>
      <c r="G14" s="133"/>
      <c r="H14" s="133"/>
      <c r="I14" s="134">
        <f t="shared" si="0"/>
        <v>359.7544615384615</v>
      </c>
      <c r="J14" s="140">
        <v>2</v>
      </c>
      <c r="K14" s="146">
        <v>13</v>
      </c>
      <c r="L14" s="136">
        <v>5</v>
      </c>
      <c r="M14" s="137">
        <f t="shared" si="8"/>
        <v>75</v>
      </c>
      <c r="N14" s="135">
        <v>0</v>
      </c>
      <c r="O14" s="147"/>
      <c r="P14" s="153" t="str">
        <f t="shared" si="9"/>
        <v/>
      </c>
      <c r="Q14" s="157"/>
      <c r="R14" s="158"/>
      <c r="S14" s="154"/>
      <c r="T14" s="161">
        <f t="shared" si="10"/>
        <v>75</v>
      </c>
      <c r="U14" s="146">
        <v>0</v>
      </c>
      <c r="V14" s="136"/>
      <c r="W14" s="137" t="str">
        <f t="shared" si="1"/>
        <v/>
      </c>
      <c r="X14" s="135">
        <v>15</v>
      </c>
      <c r="Y14" s="147">
        <v>5.5</v>
      </c>
      <c r="Z14" s="153">
        <f t="shared" si="2"/>
        <v>82.5</v>
      </c>
      <c r="AA14" s="157"/>
      <c r="AB14" s="158"/>
      <c r="AC14" s="154" t="str">
        <f t="shared" si="11"/>
        <v/>
      </c>
      <c r="AD14" s="137">
        <f t="shared" si="3"/>
        <v>82.5</v>
      </c>
      <c r="AE14" s="188">
        <f t="shared" si="4"/>
        <v>157.5</v>
      </c>
      <c r="AF14" s="165">
        <v>4.29</v>
      </c>
      <c r="AG14" s="139">
        <v>4.38</v>
      </c>
      <c r="AH14" s="138">
        <f t="shared" si="5"/>
        <v>4.38</v>
      </c>
      <c r="AI14" s="166">
        <f t="shared" si="6"/>
        <v>57.816000000000003</v>
      </c>
      <c r="AJ14" s="165">
        <v>3.9</v>
      </c>
      <c r="AK14" s="139">
        <v>4.0999999999999996</v>
      </c>
      <c r="AL14" s="138">
        <f t="shared" si="7"/>
        <v>4.0999999999999996</v>
      </c>
      <c r="AM14" s="166">
        <f t="shared" si="12"/>
        <v>52.03846153846154</v>
      </c>
      <c r="AN14" s="174"/>
      <c r="AO14" s="175">
        <f t="shared" si="13"/>
        <v>0</v>
      </c>
      <c r="AP14" s="174">
        <v>18</v>
      </c>
      <c r="AQ14" s="201">
        <f t="shared" si="14"/>
        <v>47.52</v>
      </c>
      <c r="AR14" s="283">
        <v>17.600000000000001</v>
      </c>
      <c r="AS14" s="284">
        <v>17.84</v>
      </c>
      <c r="AT14" s="138">
        <f t="shared" si="15"/>
        <v>17.600000000000001</v>
      </c>
      <c r="AU14" s="175">
        <f t="shared" si="16"/>
        <v>44.879999999999981</v>
      </c>
    </row>
    <row r="15" spans="1:47" x14ac:dyDescent="0.2">
      <c r="A15" s="268" t="s">
        <v>110</v>
      </c>
      <c r="B15" s="128" t="s">
        <v>69</v>
      </c>
      <c r="C15" s="318">
        <v>2010</v>
      </c>
      <c r="D15" s="318"/>
      <c r="E15" s="121" t="s">
        <v>92</v>
      </c>
      <c r="F15" s="133">
        <v>38</v>
      </c>
      <c r="G15" s="133"/>
      <c r="H15" s="133"/>
      <c r="I15" s="134">
        <f t="shared" si="0"/>
        <v>446.74484210526322</v>
      </c>
      <c r="J15" s="140">
        <v>1</v>
      </c>
      <c r="K15" s="146">
        <v>12</v>
      </c>
      <c r="L15" s="136">
        <v>5.5</v>
      </c>
      <c r="M15" s="137">
        <f t="shared" si="8"/>
        <v>82.5</v>
      </c>
      <c r="N15" s="135">
        <v>13</v>
      </c>
      <c r="O15" s="147">
        <v>6.5</v>
      </c>
      <c r="P15" s="153">
        <f t="shared" si="9"/>
        <v>97.5</v>
      </c>
      <c r="Q15" s="157"/>
      <c r="R15" s="158"/>
      <c r="S15" s="154"/>
      <c r="T15" s="161">
        <f t="shared" si="10"/>
        <v>97.5</v>
      </c>
      <c r="U15" s="146">
        <v>16</v>
      </c>
      <c r="V15" s="136">
        <v>6.5</v>
      </c>
      <c r="W15" s="137">
        <f t="shared" si="1"/>
        <v>97.5</v>
      </c>
      <c r="X15" s="135">
        <v>18</v>
      </c>
      <c r="Y15" s="147">
        <v>6.5</v>
      </c>
      <c r="Z15" s="153">
        <f t="shared" si="2"/>
        <v>97.5</v>
      </c>
      <c r="AA15" s="157"/>
      <c r="AB15" s="158"/>
      <c r="AC15" s="154" t="str">
        <f t="shared" si="11"/>
        <v/>
      </c>
      <c r="AD15" s="137">
        <f t="shared" si="3"/>
        <v>97.5</v>
      </c>
      <c r="AE15" s="188">
        <f t="shared" si="4"/>
        <v>195</v>
      </c>
      <c r="AF15" s="165">
        <v>5.3</v>
      </c>
      <c r="AG15" s="139">
        <v>5.27</v>
      </c>
      <c r="AH15" s="138">
        <f t="shared" ref="AH15" si="17">MAX(AF15:AG15)</f>
        <v>5.3</v>
      </c>
      <c r="AI15" s="166">
        <f t="shared" si="6"/>
        <v>69.960000000000008</v>
      </c>
      <c r="AJ15" s="165">
        <v>5.2</v>
      </c>
      <c r="AK15" s="139">
        <v>3.6</v>
      </c>
      <c r="AL15" s="138">
        <f t="shared" si="7"/>
        <v>5.2</v>
      </c>
      <c r="AM15" s="166">
        <f t="shared" si="12"/>
        <v>67.736842105263165</v>
      </c>
      <c r="AN15" s="174"/>
      <c r="AO15" s="175">
        <f t="shared" si="13"/>
        <v>0</v>
      </c>
      <c r="AP15" s="174">
        <v>19</v>
      </c>
      <c r="AQ15" s="201">
        <f t="shared" si="14"/>
        <v>50.160000000000004</v>
      </c>
      <c r="AR15" s="283">
        <v>17.18</v>
      </c>
      <c r="AS15" s="284">
        <v>16.16</v>
      </c>
      <c r="AT15" s="138">
        <f t="shared" si="15"/>
        <v>16.16</v>
      </c>
      <c r="AU15" s="175">
        <f t="shared" si="16"/>
        <v>63.887999999999998</v>
      </c>
    </row>
    <row r="16" spans="1:47" x14ac:dyDescent="0.2">
      <c r="A16" s="189" t="s">
        <v>111</v>
      </c>
      <c r="B16" s="128" t="s">
        <v>33</v>
      </c>
      <c r="C16" s="318">
        <v>2011</v>
      </c>
      <c r="D16" s="318"/>
      <c r="E16" s="121" t="s">
        <v>92</v>
      </c>
      <c r="F16" s="133">
        <v>26.1</v>
      </c>
      <c r="G16" s="133"/>
      <c r="H16" s="133"/>
      <c r="I16" s="134">
        <f t="shared" si="0"/>
        <v>447.74482758620695</v>
      </c>
      <c r="J16" s="140">
        <v>1</v>
      </c>
      <c r="K16" s="146">
        <v>14</v>
      </c>
      <c r="L16" s="136">
        <v>6.5</v>
      </c>
      <c r="M16" s="137">
        <f t="shared" si="8"/>
        <v>97.5</v>
      </c>
      <c r="N16" s="135">
        <v>16</v>
      </c>
      <c r="O16" s="147">
        <v>6</v>
      </c>
      <c r="P16" s="153">
        <f t="shared" si="9"/>
        <v>90</v>
      </c>
      <c r="Q16" s="157"/>
      <c r="R16" s="158"/>
      <c r="S16" s="154"/>
      <c r="T16" s="161">
        <f t="shared" si="10"/>
        <v>97.5</v>
      </c>
      <c r="U16" s="146">
        <v>15</v>
      </c>
      <c r="V16" s="136">
        <v>5.5</v>
      </c>
      <c r="W16" s="137">
        <f t="shared" si="1"/>
        <v>82.5</v>
      </c>
      <c r="X16" s="135">
        <v>17</v>
      </c>
      <c r="Y16" s="147">
        <v>6</v>
      </c>
      <c r="Z16" s="153">
        <f t="shared" si="2"/>
        <v>90</v>
      </c>
      <c r="AA16" s="157"/>
      <c r="AB16" s="158"/>
      <c r="AC16" s="154" t="str">
        <f t="shared" si="11"/>
        <v/>
      </c>
      <c r="AD16" s="137">
        <f t="shared" si="3"/>
        <v>90</v>
      </c>
      <c r="AE16" s="188">
        <f t="shared" si="4"/>
        <v>187.5</v>
      </c>
      <c r="AF16" s="165">
        <v>5.0999999999999996</v>
      </c>
      <c r="AG16" s="139">
        <v>5.0199999999999996</v>
      </c>
      <c r="AH16" s="138">
        <f t="shared" si="5"/>
        <v>5.0999999999999996</v>
      </c>
      <c r="AI16" s="166">
        <f t="shared" si="6"/>
        <v>67.320000000000007</v>
      </c>
      <c r="AJ16" s="165">
        <v>4.5</v>
      </c>
      <c r="AK16" s="139">
        <v>4.2</v>
      </c>
      <c r="AL16" s="138">
        <f t="shared" si="7"/>
        <v>4.5</v>
      </c>
      <c r="AM16" s="166">
        <f t="shared" si="12"/>
        <v>85.34482758620689</v>
      </c>
      <c r="AN16" s="174"/>
      <c r="AO16" s="175">
        <f t="shared" si="13"/>
        <v>0</v>
      </c>
      <c r="AP16" s="174">
        <v>23</v>
      </c>
      <c r="AQ16" s="201">
        <f t="shared" si="14"/>
        <v>60.720000000000006</v>
      </c>
      <c r="AR16" s="283">
        <v>17.52</v>
      </c>
      <c r="AS16" s="284">
        <v>17.45</v>
      </c>
      <c r="AT16" s="138">
        <f t="shared" si="15"/>
        <v>17.45</v>
      </c>
      <c r="AU16" s="175">
        <f t="shared" si="16"/>
        <v>46.860000000000014</v>
      </c>
    </row>
    <row r="17" spans="1:47" x14ac:dyDescent="0.2">
      <c r="A17" s="187" t="s">
        <v>112</v>
      </c>
      <c r="B17" s="128" t="s">
        <v>34</v>
      </c>
      <c r="C17" s="318">
        <v>2011</v>
      </c>
      <c r="D17" s="318"/>
      <c r="E17" s="121" t="s">
        <v>92</v>
      </c>
      <c r="F17" s="133">
        <v>26.9</v>
      </c>
      <c r="G17" s="133"/>
      <c r="H17" s="133"/>
      <c r="I17" s="134">
        <f t="shared" si="0"/>
        <v>303.12031226765799</v>
      </c>
      <c r="J17" s="140">
        <v>3</v>
      </c>
      <c r="K17" s="146">
        <v>5</v>
      </c>
      <c r="L17" s="136">
        <v>3.5</v>
      </c>
      <c r="M17" s="137">
        <f t="shared" si="8"/>
        <v>52.5</v>
      </c>
      <c r="N17" s="135">
        <v>6</v>
      </c>
      <c r="O17" s="147">
        <v>4</v>
      </c>
      <c r="P17" s="153">
        <f t="shared" si="9"/>
        <v>60</v>
      </c>
      <c r="Q17" s="157"/>
      <c r="R17" s="158"/>
      <c r="S17" s="154"/>
      <c r="T17" s="161">
        <f t="shared" si="10"/>
        <v>60</v>
      </c>
      <c r="U17" s="146">
        <v>7</v>
      </c>
      <c r="V17" s="136">
        <v>4</v>
      </c>
      <c r="W17" s="137">
        <f t="shared" si="1"/>
        <v>60</v>
      </c>
      <c r="X17" s="135">
        <v>10</v>
      </c>
      <c r="Y17" s="147">
        <v>3.5</v>
      </c>
      <c r="Z17" s="153">
        <f t="shared" si="2"/>
        <v>52.5</v>
      </c>
      <c r="AA17" s="157"/>
      <c r="AB17" s="158"/>
      <c r="AC17" s="154" t="str">
        <f t="shared" si="11"/>
        <v/>
      </c>
      <c r="AD17" s="137">
        <f t="shared" si="3"/>
        <v>60</v>
      </c>
      <c r="AE17" s="188">
        <f t="shared" si="4"/>
        <v>120</v>
      </c>
      <c r="AF17" s="165">
        <v>3.64</v>
      </c>
      <c r="AG17" s="139">
        <v>3.71</v>
      </c>
      <c r="AH17" s="138">
        <f t="shared" si="5"/>
        <v>3.71</v>
      </c>
      <c r="AI17" s="166">
        <f t="shared" si="6"/>
        <v>48.972000000000001</v>
      </c>
      <c r="AJ17" s="165">
        <v>2.9</v>
      </c>
      <c r="AK17" s="139">
        <v>2.7</v>
      </c>
      <c r="AL17" s="138">
        <f t="shared" si="7"/>
        <v>2.9</v>
      </c>
      <c r="AM17" s="166">
        <f t="shared" si="12"/>
        <v>53.364312267658001</v>
      </c>
      <c r="AN17" s="174"/>
      <c r="AO17" s="175">
        <f t="shared" si="13"/>
        <v>0</v>
      </c>
      <c r="AP17" s="174">
        <v>17</v>
      </c>
      <c r="AQ17" s="201">
        <f t="shared" si="14"/>
        <v>44.88</v>
      </c>
      <c r="AR17" s="283">
        <v>21.55</v>
      </c>
      <c r="AS17" s="284">
        <v>18.28</v>
      </c>
      <c r="AT17" s="138">
        <f t="shared" si="15"/>
        <v>18.28</v>
      </c>
      <c r="AU17" s="175">
        <f t="shared" si="16"/>
        <v>35.903999999999989</v>
      </c>
    </row>
    <row r="18" spans="1:47" s="65" customFormat="1" x14ac:dyDescent="0.2">
      <c r="A18" s="189" t="s">
        <v>113</v>
      </c>
      <c r="B18" s="128" t="s">
        <v>34</v>
      </c>
      <c r="C18" s="318">
        <v>2011</v>
      </c>
      <c r="D18" s="318"/>
      <c r="E18" s="121" t="s">
        <v>92</v>
      </c>
      <c r="F18" s="133">
        <v>24.7</v>
      </c>
      <c r="G18" s="133"/>
      <c r="H18" s="133"/>
      <c r="I18" s="134">
        <f t="shared" si="0"/>
        <v>419.37201619433199</v>
      </c>
      <c r="J18" s="140">
        <v>2</v>
      </c>
      <c r="K18" s="146">
        <v>5</v>
      </c>
      <c r="L18" s="136">
        <v>5.5</v>
      </c>
      <c r="M18" s="137">
        <f t="shared" si="8"/>
        <v>82.5</v>
      </c>
      <c r="N18" s="135">
        <v>8</v>
      </c>
      <c r="O18" s="147">
        <v>5</v>
      </c>
      <c r="P18" s="153">
        <f t="shared" si="9"/>
        <v>75</v>
      </c>
      <c r="Q18" s="157"/>
      <c r="R18" s="158"/>
      <c r="S18" s="154"/>
      <c r="T18" s="161">
        <f t="shared" si="10"/>
        <v>82.5</v>
      </c>
      <c r="U18" s="146">
        <v>11</v>
      </c>
      <c r="V18" s="136">
        <v>5</v>
      </c>
      <c r="W18" s="137">
        <f t="shared" si="1"/>
        <v>75</v>
      </c>
      <c r="X18" s="135">
        <v>13</v>
      </c>
      <c r="Y18" s="147">
        <v>5.5</v>
      </c>
      <c r="Z18" s="153">
        <f t="shared" si="2"/>
        <v>82.5</v>
      </c>
      <c r="AA18" s="157"/>
      <c r="AB18" s="158"/>
      <c r="AC18" s="154" t="str">
        <f t="shared" si="11"/>
        <v/>
      </c>
      <c r="AD18" s="137">
        <f t="shared" si="3"/>
        <v>82.5</v>
      </c>
      <c r="AE18" s="188">
        <f t="shared" si="4"/>
        <v>165</v>
      </c>
      <c r="AF18" s="165">
        <v>4.24</v>
      </c>
      <c r="AG18" s="139">
        <v>4.5</v>
      </c>
      <c r="AH18" s="138">
        <f t="shared" si="5"/>
        <v>4.5</v>
      </c>
      <c r="AI18" s="166">
        <f t="shared" si="6"/>
        <v>59.400000000000006</v>
      </c>
      <c r="AJ18" s="165">
        <v>4.0999999999999996</v>
      </c>
      <c r="AK18" s="139">
        <v>4.1500000000000004</v>
      </c>
      <c r="AL18" s="138">
        <f t="shared" si="7"/>
        <v>4.1500000000000004</v>
      </c>
      <c r="AM18" s="166">
        <f t="shared" si="12"/>
        <v>83.168016194331997</v>
      </c>
      <c r="AN18" s="174"/>
      <c r="AO18" s="175">
        <f t="shared" si="13"/>
        <v>0</v>
      </c>
      <c r="AP18" s="174">
        <v>22</v>
      </c>
      <c r="AQ18" s="201">
        <f t="shared" si="14"/>
        <v>58.080000000000005</v>
      </c>
      <c r="AR18" s="283">
        <v>17.66</v>
      </c>
      <c r="AS18" s="284">
        <v>16.93</v>
      </c>
      <c r="AT18" s="138">
        <f t="shared" si="15"/>
        <v>16.93</v>
      </c>
      <c r="AU18" s="175">
        <f t="shared" si="16"/>
        <v>53.724000000000004</v>
      </c>
    </row>
    <row r="19" spans="1:47" s="65" customFormat="1" x14ac:dyDescent="0.2">
      <c r="A19" s="187"/>
      <c r="B19" s="128"/>
      <c r="C19" s="318"/>
      <c r="D19" s="318"/>
      <c r="E19" s="121"/>
      <c r="F19" s="133"/>
      <c r="G19" s="133"/>
      <c r="H19" s="133"/>
      <c r="I19" s="134">
        <f t="shared" si="0"/>
        <v>0</v>
      </c>
      <c r="J19" s="140"/>
      <c r="K19" s="146"/>
      <c r="L19" s="136"/>
      <c r="M19" s="137" t="str">
        <f t="shared" si="8"/>
        <v/>
      </c>
      <c r="N19" s="135"/>
      <c r="O19" s="147"/>
      <c r="P19" s="153" t="str">
        <f t="shared" si="9"/>
        <v/>
      </c>
      <c r="Q19" s="157"/>
      <c r="R19" s="158"/>
      <c r="S19" s="154"/>
      <c r="T19" s="161">
        <f t="shared" si="10"/>
        <v>0</v>
      </c>
      <c r="U19" s="146"/>
      <c r="V19" s="136"/>
      <c r="W19" s="137" t="str">
        <f t="shared" si="1"/>
        <v/>
      </c>
      <c r="X19" s="135"/>
      <c r="Y19" s="147"/>
      <c r="Z19" s="153" t="str">
        <f t="shared" si="2"/>
        <v/>
      </c>
      <c r="AA19" s="157"/>
      <c r="AB19" s="158"/>
      <c r="AC19" s="154" t="str">
        <f t="shared" si="11"/>
        <v/>
      </c>
      <c r="AD19" s="137">
        <f t="shared" si="3"/>
        <v>0</v>
      </c>
      <c r="AE19" s="188">
        <f t="shared" si="4"/>
        <v>0</v>
      </c>
      <c r="AF19" s="165"/>
      <c r="AG19" s="139"/>
      <c r="AH19" s="138">
        <f t="shared" si="5"/>
        <v>0</v>
      </c>
      <c r="AI19" s="166">
        <f t="shared" si="6"/>
        <v>0</v>
      </c>
      <c r="AJ19" s="165"/>
      <c r="AK19" s="139"/>
      <c r="AL19" s="138">
        <f t="shared" si="7"/>
        <v>0</v>
      </c>
      <c r="AM19" s="166">
        <f t="shared" si="12"/>
        <v>0</v>
      </c>
      <c r="AN19" s="174"/>
      <c r="AO19" s="175">
        <f t="shared" si="13"/>
        <v>0</v>
      </c>
      <c r="AP19" s="174"/>
      <c r="AQ19" s="201">
        <f t="shared" si="14"/>
        <v>0</v>
      </c>
      <c r="AR19" s="283"/>
      <c r="AS19" s="284"/>
      <c r="AT19" s="138">
        <f t="shared" si="15"/>
        <v>0</v>
      </c>
      <c r="AU19" s="175" t="str">
        <f t="shared" si="16"/>
        <v>0</v>
      </c>
    </row>
    <row r="20" spans="1:47" x14ac:dyDescent="0.2">
      <c r="A20" s="189" t="s">
        <v>114</v>
      </c>
      <c r="B20" s="128" t="s">
        <v>33</v>
      </c>
      <c r="C20" s="318">
        <v>2009</v>
      </c>
      <c r="D20" s="318"/>
      <c r="E20" s="121" t="s">
        <v>99</v>
      </c>
      <c r="F20" s="133">
        <v>57.2</v>
      </c>
      <c r="G20" s="133"/>
      <c r="H20" s="133"/>
      <c r="I20" s="134">
        <f t="shared" si="0"/>
        <v>423.92538461538459</v>
      </c>
      <c r="J20" s="140">
        <v>1</v>
      </c>
      <c r="K20" s="146">
        <v>23</v>
      </c>
      <c r="L20" s="136">
        <v>6</v>
      </c>
      <c r="M20" s="137">
        <f t="shared" si="8"/>
        <v>90</v>
      </c>
      <c r="N20" s="135">
        <v>26</v>
      </c>
      <c r="O20" s="147">
        <v>6</v>
      </c>
      <c r="P20" s="153">
        <f t="shared" si="9"/>
        <v>90</v>
      </c>
      <c r="Q20" s="157"/>
      <c r="R20" s="158"/>
      <c r="S20" s="154"/>
      <c r="T20" s="161">
        <f t="shared" si="10"/>
        <v>90</v>
      </c>
      <c r="U20" s="146">
        <v>25</v>
      </c>
      <c r="V20" s="136">
        <v>6</v>
      </c>
      <c r="W20" s="137">
        <f t="shared" si="1"/>
        <v>90</v>
      </c>
      <c r="X20" s="135">
        <v>28</v>
      </c>
      <c r="Y20" s="147">
        <v>6</v>
      </c>
      <c r="Z20" s="153">
        <f t="shared" si="2"/>
        <v>90</v>
      </c>
      <c r="AA20" s="157"/>
      <c r="AB20" s="158"/>
      <c r="AC20" s="154" t="str">
        <f t="shared" si="11"/>
        <v/>
      </c>
      <c r="AD20" s="137">
        <f t="shared" si="3"/>
        <v>90</v>
      </c>
      <c r="AE20" s="188">
        <f t="shared" si="4"/>
        <v>180</v>
      </c>
      <c r="AF20" s="165">
        <v>5.14</v>
      </c>
      <c r="AG20" s="139">
        <v>5.2</v>
      </c>
      <c r="AH20" s="138">
        <f t="shared" si="5"/>
        <v>5.2</v>
      </c>
      <c r="AI20" s="166">
        <f t="shared" si="6"/>
        <v>68.64</v>
      </c>
      <c r="AJ20" s="165">
        <v>7.3</v>
      </c>
      <c r="AK20" s="139">
        <v>7.9</v>
      </c>
      <c r="AL20" s="138">
        <f t="shared" si="7"/>
        <v>7.9</v>
      </c>
      <c r="AM20" s="166">
        <f t="shared" si="12"/>
        <v>68.365384615384613</v>
      </c>
      <c r="AN20" s="174"/>
      <c r="AO20" s="175">
        <f t="shared" si="13"/>
        <v>0</v>
      </c>
      <c r="AP20" s="174">
        <v>18</v>
      </c>
      <c r="AQ20" s="201">
        <f t="shared" si="14"/>
        <v>47.52</v>
      </c>
      <c r="AR20" s="283">
        <v>16.600000000000001</v>
      </c>
      <c r="AS20" s="284">
        <v>16.5</v>
      </c>
      <c r="AT20" s="138">
        <f t="shared" si="15"/>
        <v>16.5</v>
      </c>
      <c r="AU20" s="175">
        <f t="shared" si="16"/>
        <v>59.400000000000006</v>
      </c>
    </row>
    <row r="21" spans="1:47" s="65" customFormat="1" x14ac:dyDescent="0.2">
      <c r="A21" s="189" t="s">
        <v>115</v>
      </c>
      <c r="B21" s="128" t="s">
        <v>79</v>
      </c>
      <c r="C21" s="318">
        <v>2009</v>
      </c>
      <c r="D21" s="318"/>
      <c r="E21" s="121" t="s">
        <v>99</v>
      </c>
      <c r="F21" s="133">
        <v>36</v>
      </c>
      <c r="G21" s="133"/>
      <c r="H21" s="133"/>
      <c r="I21" s="134">
        <f t="shared" si="0"/>
        <v>302.83199999999999</v>
      </c>
      <c r="J21" s="140">
        <v>4</v>
      </c>
      <c r="K21" s="146">
        <v>10</v>
      </c>
      <c r="L21" s="136">
        <v>5</v>
      </c>
      <c r="M21" s="137">
        <f t="shared" si="8"/>
        <v>75</v>
      </c>
      <c r="N21" s="135">
        <v>13</v>
      </c>
      <c r="O21" s="147">
        <v>5.5</v>
      </c>
      <c r="P21" s="153">
        <f t="shared" si="9"/>
        <v>82.5</v>
      </c>
      <c r="Q21" s="157"/>
      <c r="R21" s="158"/>
      <c r="S21" s="154"/>
      <c r="T21" s="161">
        <f t="shared" si="10"/>
        <v>82.5</v>
      </c>
      <c r="U21" s="146">
        <v>13</v>
      </c>
      <c r="V21" s="136">
        <v>5</v>
      </c>
      <c r="W21" s="137">
        <f t="shared" si="1"/>
        <v>75</v>
      </c>
      <c r="X21" s="135">
        <v>15</v>
      </c>
      <c r="Y21" s="147">
        <v>4.5</v>
      </c>
      <c r="Z21" s="153">
        <f t="shared" si="2"/>
        <v>67.5</v>
      </c>
      <c r="AA21" s="157"/>
      <c r="AB21" s="158"/>
      <c r="AC21" s="154" t="str">
        <f t="shared" si="11"/>
        <v/>
      </c>
      <c r="AD21" s="137">
        <f t="shared" si="3"/>
        <v>75</v>
      </c>
      <c r="AE21" s="188">
        <f t="shared" si="4"/>
        <v>157.5</v>
      </c>
      <c r="AF21" s="165">
        <v>3.95</v>
      </c>
      <c r="AG21" s="139">
        <v>4.29</v>
      </c>
      <c r="AH21" s="138">
        <f t="shared" si="5"/>
        <v>4.29</v>
      </c>
      <c r="AI21" s="166">
        <f t="shared" si="6"/>
        <v>56.628</v>
      </c>
      <c r="AJ21" s="165">
        <v>0</v>
      </c>
      <c r="AK21" s="139">
        <v>0</v>
      </c>
      <c r="AL21" s="138">
        <f t="shared" si="7"/>
        <v>0</v>
      </c>
      <c r="AM21" s="166">
        <f t="shared" si="12"/>
        <v>0</v>
      </c>
      <c r="AN21" s="174"/>
      <c r="AO21" s="175">
        <f t="shared" si="13"/>
        <v>0</v>
      </c>
      <c r="AP21" s="174">
        <v>17</v>
      </c>
      <c r="AQ21" s="201">
        <f t="shared" si="14"/>
        <v>44.88</v>
      </c>
      <c r="AR21" s="283">
        <v>17.68</v>
      </c>
      <c r="AS21" s="284">
        <v>18.28</v>
      </c>
      <c r="AT21" s="138">
        <f t="shared" si="15"/>
        <v>17.68</v>
      </c>
      <c r="AU21" s="175">
        <f t="shared" si="16"/>
        <v>43.824000000000005</v>
      </c>
    </row>
    <row r="22" spans="1:47" s="65" customFormat="1" x14ac:dyDescent="0.2">
      <c r="A22" s="189" t="s">
        <v>116</v>
      </c>
      <c r="B22" s="128" t="s">
        <v>79</v>
      </c>
      <c r="C22" s="318">
        <v>2009</v>
      </c>
      <c r="D22" s="318"/>
      <c r="E22" s="121" t="s">
        <v>99</v>
      </c>
      <c r="F22" s="133">
        <v>45.6</v>
      </c>
      <c r="G22" s="133"/>
      <c r="H22" s="133"/>
      <c r="I22" s="134">
        <f t="shared" si="0"/>
        <v>331.21863157894734</v>
      </c>
      <c r="J22" s="140">
        <v>3</v>
      </c>
      <c r="K22" s="146">
        <v>15</v>
      </c>
      <c r="L22" s="136">
        <v>5</v>
      </c>
      <c r="M22" s="137">
        <f t="shared" si="8"/>
        <v>75</v>
      </c>
      <c r="N22" s="135">
        <v>17</v>
      </c>
      <c r="O22" s="147">
        <v>5</v>
      </c>
      <c r="P22" s="153">
        <f t="shared" si="9"/>
        <v>75</v>
      </c>
      <c r="Q22" s="157"/>
      <c r="R22" s="158"/>
      <c r="S22" s="154"/>
      <c r="T22" s="161">
        <f t="shared" si="10"/>
        <v>75</v>
      </c>
      <c r="U22" s="146">
        <v>17</v>
      </c>
      <c r="V22" s="136">
        <v>5</v>
      </c>
      <c r="W22" s="137">
        <f t="shared" ref="W22" si="18">IF((V22)&lt;1,"",(V22*15))</f>
        <v>75</v>
      </c>
      <c r="X22" s="135">
        <v>20</v>
      </c>
      <c r="Y22" s="147">
        <v>5</v>
      </c>
      <c r="Z22" s="153">
        <f t="shared" ref="Z22" si="19">IF((Y22)&lt;1,"",(Y22*15))</f>
        <v>75</v>
      </c>
      <c r="AA22" s="157"/>
      <c r="AB22" s="158"/>
      <c r="AC22" s="154" t="str">
        <f t="shared" ref="AC22" si="20">IF((AB22)&lt;1,"",(AA22*45/F22)+(AB22*10))</f>
        <v/>
      </c>
      <c r="AD22" s="137">
        <f t="shared" ref="AD22" si="21">MAX(W22,Z22)</f>
        <v>75</v>
      </c>
      <c r="AE22" s="188">
        <f t="shared" si="4"/>
        <v>150</v>
      </c>
      <c r="AF22" s="165">
        <v>4.4400000000000004</v>
      </c>
      <c r="AG22" s="139">
        <v>4.0599999999999996</v>
      </c>
      <c r="AH22" s="138">
        <f t="shared" ref="AH22" si="22">MAX(AF22:AG22)</f>
        <v>4.4400000000000004</v>
      </c>
      <c r="AI22" s="166">
        <f t="shared" si="6"/>
        <v>58.608000000000011</v>
      </c>
      <c r="AJ22" s="165">
        <v>6.2</v>
      </c>
      <c r="AK22" s="139">
        <v>4.3</v>
      </c>
      <c r="AL22" s="138">
        <f t="shared" si="7"/>
        <v>6.2</v>
      </c>
      <c r="AM22" s="166">
        <f t="shared" si="12"/>
        <v>67.30263157894737</v>
      </c>
      <c r="AN22" s="174"/>
      <c r="AO22" s="175">
        <f t="shared" si="13"/>
        <v>0</v>
      </c>
      <c r="AP22" s="174">
        <v>10</v>
      </c>
      <c r="AQ22" s="201">
        <f t="shared" si="14"/>
        <v>26.400000000000002</v>
      </c>
      <c r="AR22" s="283">
        <v>18.809999999999999</v>
      </c>
      <c r="AS22" s="284">
        <v>19.47</v>
      </c>
      <c r="AT22" s="138">
        <f t="shared" si="15"/>
        <v>18.809999999999999</v>
      </c>
      <c r="AU22" s="175">
        <f t="shared" si="16"/>
        <v>28.908000000000019</v>
      </c>
    </row>
    <row r="23" spans="1:47" x14ac:dyDescent="0.2">
      <c r="A23" s="189" t="s">
        <v>117</v>
      </c>
      <c r="B23" s="128" t="s">
        <v>65</v>
      </c>
      <c r="C23" s="318">
        <v>2009</v>
      </c>
      <c r="D23" s="318"/>
      <c r="E23" s="121" t="s">
        <v>99</v>
      </c>
      <c r="F23" s="133">
        <v>29.7</v>
      </c>
      <c r="G23" s="133"/>
      <c r="H23" s="133"/>
      <c r="I23" s="134">
        <f t="shared" si="0"/>
        <v>385.01600000000002</v>
      </c>
      <c r="J23" s="140">
        <v>2</v>
      </c>
      <c r="K23" s="146">
        <v>9</v>
      </c>
      <c r="L23" s="136">
        <v>4</v>
      </c>
      <c r="M23" s="137">
        <f t="shared" si="8"/>
        <v>60</v>
      </c>
      <c r="N23" s="135">
        <v>11</v>
      </c>
      <c r="O23" s="147">
        <v>4.5</v>
      </c>
      <c r="P23" s="153">
        <f t="shared" si="9"/>
        <v>67.5</v>
      </c>
      <c r="Q23" s="157"/>
      <c r="R23" s="158"/>
      <c r="S23" s="154"/>
      <c r="T23" s="161">
        <f t="shared" si="10"/>
        <v>67.5</v>
      </c>
      <c r="U23" s="146">
        <v>11</v>
      </c>
      <c r="V23" s="136">
        <v>4.5</v>
      </c>
      <c r="W23" s="137">
        <f t="shared" ref="W23:W34" si="23">IF((V23)&lt;1,"",(V23*15))</f>
        <v>67.5</v>
      </c>
      <c r="X23" s="135">
        <v>14</v>
      </c>
      <c r="Y23" s="147">
        <v>4.5</v>
      </c>
      <c r="Z23" s="153">
        <f t="shared" ref="Z23:Z34" si="24">IF((Y23)&lt;1,"",(Y23*15))</f>
        <v>67.5</v>
      </c>
      <c r="AA23" s="157"/>
      <c r="AB23" s="158"/>
      <c r="AC23" s="154" t="str">
        <f t="shared" ref="AC23:AC34" si="25">IF((AB23)&lt;1,"",(AA23*45/F23)+(AB23*10))</f>
        <v/>
      </c>
      <c r="AD23" s="137">
        <f t="shared" ref="AD23:AD34" si="26">MAX(W23,Z23)</f>
        <v>67.5</v>
      </c>
      <c r="AE23" s="188">
        <f t="shared" si="4"/>
        <v>135</v>
      </c>
      <c r="AF23" s="165">
        <v>5.03</v>
      </c>
      <c r="AG23" s="139">
        <v>4.88</v>
      </c>
      <c r="AH23" s="138">
        <f t="shared" ref="AH23:AH34" si="27">MAX(AF23:AG23)</f>
        <v>5.03</v>
      </c>
      <c r="AI23" s="166">
        <f t="shared" si="6"/>
        <v>66.396000000000015</v>
      </c>
      <c r="AJ23" s="165">
        <v>0</v>
      </c>
      <c r="AK23" s="139">
        <v>4.8</v>
      </c>
      <c r="AL23" s="138">
        <f t="shared" si="7"/>
        <v>4.8</v>
      </c>
      <c r="AM23" s="166">
        <f t="shared" si="12"/>
        <v>80.000000000000014</v>
      </c>
      <c r="AN23" s="174"/>
      <c r="AO23" s="175">
        <f t="shared" si="13"/>
        <v>0</v>
      </c>
      <c r="AP23" s="174">
        <v>18</v>
      </c>
      <c r="AQ23" s="201">
        <f t="shared" si="14"/>
        <v>47.52</v>
      </c>
      <c r="AR23" s="283">
        <v>17.05</v>
      </c>
      <c r="AS23" s="284">
        <v>16.75</v>
      </c>
      <c r="AT23" s="138">
        <f t="shared" si="15"/>
        <v>16.75</v>
      </c>
      <c r="AU23" s="175">
        <f t="shared" si="16"/>
        <v>56.1</v>
      </c>
    </row>
    <row r="24" spans="1:47" x14ac:dyDescent="0.2">
      <c r="A24" s="266" t="s">
        <v>118</v>
      </c>
      <c r="B24" s="128" t="s">
        <v>33</v>
      </c>
      <c r="C24" s="318">
        <v>2010</v>
      </c>
      <c r="D24" s="318"/>
      <c r="E24" s="121" t="s">
        <v>99</v>
      </c>
      <c r="F24" s="133">
        <v>45.2</v>
      </c>
      <c r="G24" s="133"/>
      <c r="H24" s="133"/>
      <c r="I24" s="134">
        <f t="shared" si="0"/>
        <v>411.52083185840706</v>
      </c>
      <c r="J24" s="140">
        <v>3</v>
      </c>
      <c r="K24" s="146">
        <v>21</v>
      </c>
      <c r="L24" s="136">
        <v>6</v>
      </c>
      <c r="M24" s="137">
        <f t="shared" si="8"/>
        <v>90</v>
      </c>
      <c r="N24" s="135">
        <v>24</v>
      </c>
      <c r="O24" s="147">
        <v>6.5</v>
      </c>
      <c r="P24" s="153">
        <f t="shared" si="9"/>
        <v>97.5</v>
      </c>
      <c r="Q24" s="157"/>
      <c r="R24" s="158"/>
      <c r="S24" s="154"/>
      <c r="T24" s="161">
        <f t="shared" si="10"/>
        <v>97.5</v>
      </c>
      <c r="U24" s="146">
        <v>27</v>
      </c>
      <c r="V24" s="136">
        <v>6.5</v>
      </c>
      <c r="W24" s="137">
        <f t="shared" si="23"/>
        <v>97.5</v>
      </c>
      <c r="X24" s="135">
        <v>30</v>
      </c>
      <c r="Y24" s="147">
        <v>7</v>
      </c>
      <c r="Z24" s="153">
        <f t="shared" si="24"/>
        <v>105</v>
      </c>
      <c r="AA24" s="157"/>
      <c r="AB24" s="158"/>
      <c r="AC24" s="154" t="str">
        <f t="shared" si="25"/>
        <v/>
      </c>
      <c r="AD24" s="137">
        <f t="shared" si="26"/>
        <v>105</v>
      </c>
      <c r="AE24" s="188">
        <f t="shared" si="4"/>
        <v>202.5</v>
      </c>
      <c r="AF24" s="165">
        <v>4.87</v>
      </c>
      <c r="AG24" s="139">
        <v>4.71</v>
      </c>
      <c r="AH24" s="138">
        <f t="shared" si="27"/>
        <v>4.87</v>
      </c>
      <c r="AI24" s="166">
        <f t="shared" si="6"/>
        <v>64.284000000000006</v>
      </c>
      <c r="AJ24" s="165">
        <v>5.7</v>
      </c>
      <c r="AK24" s="139">
        <v>5.9</v>
      </c>
      <c r="AL24" s="138">
        <f t="shared" si="7"/>
        <v>5.9</v>
      </c>
      <c r="AM24" s="166">
        <f t="shared" si="12"/>
        <v>64.612831858407077</v>
      </c>
      <c r="AN24" s="174"/>
      <c r="AO24" s="175">
        <f t="shared" si="13"/>
        <v>0</v>
      </c>
      <c r="AP24" s="174">
        <v>16</v>
      </c>
      <c r="AQ24" s="201">
        <f t="shared" si="14"/>
        <v>42.24</v>
      </c>
      <c r="AR24" s="283">
        <v>18.13</v>
      </c>
      <c r="AS24" s="284">
        <v>18.5</v>
      </c>
      <c r="AT24" s="138">
        <f t="shared" si="15"/>
        <v>18.13</v>
      </c>
      <c r="AU24" s="175">
        <f t="shared" si="16"/>
        <v>37.884000000000015</v>
      </c>
    </row>
    <row r="25" spans="1:47" x14ac:dyDescent="0.2">
      <c r="A25" s="189" t="s">
        <v>119</v>
      </c>
      <c r="B25" s="128" t="s">
        <v>33</v>
      </c>
      <c r="C25" s="318">
        <v>2010</v>
      </c>
      <c r="D25" s="318"/>
      <c r="E25" s="121" t="s">
        <v>99</v>
      </c>
      <c r="F25" s="133">
        <v>33.299999999999997</v>
      </c>
      <c r="G25" s="133"/>
      <c r="H25" s="133"/>
      <c r="I25" s="134">
        <f t="shared" si="0"/>
        <v>458.91816216216222</v>
      </c>
      <c r="J25" s="140">
        <v>2</v>
      </c>
      <c r="K25" s="146">
        <v>18</v>
      </c>
      <c r="L25" s="136">
        <v>6</v>
      </c>
      <c r="M25" s="137">
        <f t="shared" si="8"/>
        <v>90</v>
      </c>
      <c r="N25" s="135">
        <v>20</v>
      </c>
      <c r="O25" s="147">
        <v>6</v>
      </c>
      <c r="P25" s="153">
        <f t="shared" si="9"/>
        <v>90</v>
      </c>
      <c r="Q25" s="157"/>
      <c r="R25" s="158"/>
      <c r="S25" s="154"/>
      <c r="T25" s="161">
        <f t="shared" si="10"/>
        <v>90</v>
      </c>
      <c r="U25" s="146">
        <v>25</v>
      </c>
      <c r="V25" s="136">
        <v>6.5</v>
      </c>
      <c r="W25" s="137">
        <f t="shared" si="23"/>
        <v>97.5</v>
      </c>
      <c r="X25" s="135">
        <v>27</v>
      </c>
      <c r="Y25" s="147">
        <v>6.5</v>
      </c>
      <c r="Z25" s="153">
        <f t="shared" si="24"/>
        <v>97.5</v>
      </c>
      <c r="AA25" s="157"/>
      <c r="AB25" s="158"/>
      <c r="AC25" s="154" t="str">
        <f t="shared" si="25"/>
        <v/>
      </c>
      <c r="AD25" s="137">
        <f t="shared" si="26"/>
        <v>97.5</v>
      </c>
      <c r="AE25" s="188">
        <f t="shared" si="4"/>
        <v>187.5</v>
      </c>
      <c r="AF25" s="165">
        <v>5.33</v>
      </c>
      <c r="AG25" s="139">
        <v>5.28</v>
      </c>
      <c r="AH25" s="138">
        <f t="shared" si="27"/>
        <v>5.33</v>
      </c>
      <c r="AI25" s="166">
        <f t="shared" si="6"/>
        <v>70.355999999999995</v>
      </c>
      <c r="AJ25" s="165">
        <v>6.2</v>
      </c>
      <c r="AK25" s="139">
        <v>5</v>
      </c>
      <c r="AL25" s="138">
        <f t="shared" si="7"/>
        <v>6.2</v>
      </c>
      <c r="AM25" s="166">
        <f t="shared" si="12"/>
        <v>92.162162162162176</v>
      </c>
      <c r="AN25" s="174"/>
      <c r="AO25" s="175">
        <f t="shared" si="13"/>
        <v>0</v>
      </c>
      <c r="AP25" s="174">
        <v>20</v>
      </c>
      <c r="AQ25" s="201">
        <f t="shared" si="14"/>
        <v>52.800000000000004</v>
      </c>
      <c r="AR25" s="283">
        <v>16.75</v>
      </c>
      <c r="AS25" s="284">
        <v>17.239999999999998</v>
      </c>
      <c r="AT25" s="138">
        <f t="shared" si="15"/>
        <v>16.75</v>
      </c>
      <c r="AU25" s="175">
        <f t="shared" si="16"/>
        <v>56.1</v>
      </c>
    </row>
    <row r="26" spans="1:47" x14ac:dyDescent="0.2">
      <c r="A26" s="189" t="s">
        <v>120</v>
      </c>
      <c r="B26" s="128" t="s">
        <v>79</v>
      </c>
      <c r="C26" s="318">
        <v>2010</v>
      </c>
      <c r="D26" s="318"/>
      <c r="E26" s="121" t="s">
        <v>99</v>
      </c>
      <c r="F26" s="133">
        <v>44</v>
      </c>
      <c r="G26" s="133"/>
      <c r="H26" s="133"/>
      <c r="I26" s="134">
        <f t="shared" si="0"/>
        <v>234.18000000000004</v>
      </c>
      <c r="J26" s="140">
        <v>7</v>
      </c>
      <c r="K26" s="146">
        <v>8</v>
      </c>
      <c r="L26" s="136">
        <v>4</v>
      </c>
      <c r="M26" s="137">
        <f t="shared" ref="M26:M31" si="28">IF((L26)&lt;1,"",(L26*15))</f>
        <v>60</v>
      </c>
      <c r="N26" s="135">
        <v>10</v>
      </c>
      <c r="O26" s="147">
        <v>4</v>
      </c>
      <c r="P26" s="153">
        <f t="shared" ref="P26:P31" si="29">IF((O26)&lt;1,"",(O26*15))</f>
        <v>60</v>
      </c>
      <c r="Q26" s="157"/>
      <c r="R26" s="158"/>
      <c r="S26" s="154"/>
      <c r="T26" s="161">
        <f t="shared" ref="T26:T31" si="30">MAX(M26,P26)</f>
        <v>60</v>
      </c>
      <c r="U26" s="146">
        <v>10</v>
      </c>
      <c r="V26" s="136">
        <v>4</v>
      </c>
      <c r="W26" s="137">
        <f t="shared" ref="W26:W31" si="31">IF((V26)&lt;1,"",(V26*15))</f>
        <v>60</v>
      </c>
      <c r="X26" s="135">
        <v>12</v>
      </c>
      <c r="Y26" s="147">
        <v>4</v>
      </c>
      <c r="Z26" s="153">
        <f t="shared" ref="Z26:Z31" si="32">IF((Y26)&lt;1,"",(Y26*15))</f>
        <v>60</v>
      </c>
      <c r="AA26" s="157"/>
      <c r="AB26" s="158"/>
      <c r="AC26" s="154" t="str">
        <f t="shared" ref="AC26:AC31" si="33">IF((AB26)&lt;1,"",(AA26*45/F26)+(AB26*10))</f>
        <v/>
      </c>
      <c r="AD26" s="137">
        <f t="shared" ref="AD26:AD31" si="34">MAX(W26,Z26)</f>
        <v>60</v>
      </c>
      <c r="AE26" s="188">
        <f t="shared" ref="AE26:AE31" si="35">SUM(T26,AD26)</f>
        <v>120</v>
      </c>
      <c r="AF26" s="165">
        <v>3.92</v>
      </c>
      <c r="AG26" s="139">
        <v>4.17</v>
      </c>
      <c r="AH26" s="138">
        <f t="shared" ref="AH26:AH31" si="36">MAX(AF26:AG26)</f>
        <v>4.17</v>
      </c>
      <c r="AI26" s="166">
        <f t="shared" ref="AI26:AI31" si="37">(AH26*20)*0.66</f>
        <v>55.044000000000004</v>
      </c>
      <c r="AJ26" s="165">
        <v>0</v>
      </c>
      <c r="AK26" s="139">
        <v>0</v>
      </c>
      <c r="AL26" s="138">
        <f t="shared" ref="AL26:AL31" si="38">MAX(AJ26:AK26)</f>
        <v>0</v>
      </c>
      <c r="AM26" s="166">
        <f t="shared" si="12"/>
        <v>0</v>
      </c>
      <c r="AN26" s="174"/>
      <c r="AO26" s="175">
        <f t="shared" ref="AO26:AO31" si="39">AN26*3*0.66</f>
        <v>0</v>
      </c>
      <c r="AP26" s="174">
        <v>6</v>
      </c>
      <c r="AQ26" s="201">
        <f t="shared" ref="AQ26:AQ31" si="40">(AP26*4)*0.66</f>
        <v>15.84</v>
      </c>
      <c r="AR26" s="283">
        <v>17.86</v>
      </c>
      <c r="AS26" s="284">
        <v>17.72</v>
      </c>
      <c r="AT26" s="138">
        <f t="shared" ref="AT26:AT31" si="41">MIN(AR26:AS26)</f>
        <v>17.72</v>
      </c>
      <c r="AU26" s="175">
        <f t="shared" ref="AU26:AU31" si="42">IF((AT26)=0,"0",((16-AT26)*20+100)*0.66)</f>
        <v>43.296000000000014</v>
      </c>
    </row>
    <row r="27" spans="1:47" x14ac:dyDescent="0.2">
      <c r="A27" s="189" t="s">
        <v>121</v>
      </c>
      <c r="B27" s="128" t="s">
        <v>79</v>
      </c>
      <c r="C27" s="318">
        <v>2010</v>
      </c>
      <c r="D27" s="318"/>
      <c r="E27" s="121" t="s">
        <v>99</v>
      </c>
      <c r="F27" s="133">
        <v>25.9</v>
      </c>
      <c r="G27" s="133"/>
      <c r="H27" s="133"/>
      <c r="I27" s="134">
        <f t="shared" si="0"/>
        <v>379.34149806949813</v>
      </c>
      <c r="J27" s="140">
        <v>4</v>
      </c>
      <c r="K27" s="146">
        <v>10</v>
      </c>
      <c r="L27" s="136">
        <v>5.5</v>
      </c>
      <c r="M27" s="137">
        <f t="shared" si="28"/>
        <v>82.5</v>
      </c>
      <c r="N27" s="135">
        <v>12</v>
      </c>
      <c r="O27" s="147">
        <v>5</v>
      </c>
      <c r="P27" s="153">
        <f t="shared" si="29"/>
        <v>75</v>
      </c>
      <c r="Q27" s="157"/>
      <c r="R27" s="158"/>
      <c r="S27" s="154"/>
      <c r="T27" s="161">
        <f t="shared" si="30"/>
        <v>82.5</v>
      </c>
      <c r="U27" s="146">
        <v>13</v>
      </c>
      <c r="V27" s="136">
        <v>5</v>
      </c>
      <c r="W27" s="137">
        <f t="shared" si="31"/>
        <v>75</v>
      </c>
      <c r="X27" s="135">
        <v>15</v>
      </c>
      <c r="Y27" s="147">
        <v>5.5</v>
      </c>
      <c r="Z27" s="153">
        <f t="shared" si="32"/>
        <v>82.5</v>
      </c>
      <c r="AA27" s="157"/>
      <c r="AB27" s="158"/>
      <c r="AC27" s="154" t="str">
        <f t="shared" si="33"/>
        <v/>
      </c>
      <c r="AD27" s="137">
        <f t="shared" si="34"/>
        <v>82.5</v>
      </c>
      <c r="AE27" s="188">
        <f t="shared" si="35"/>
        <v>165</v>
      </c>
      <c r="AF27" s="165">
        <v>4.38</v>
      </c>
      <c r="AG27" s="139">
        <v>4.4000000000000004</v>
      </c>
      <c r="AH27" s="138">
        <f t="shared" si="36"/>
        <v>4.4000000000000004</v>
      </c>
      <c r="AI27" s="166">
        <f t="shared" si="37"/>
        <v>58.080000000000005</v>
      </c>
      <c r="AJ27" s="165">
        <v>0</v>
      </c>
      <c r="AK27" s="139">
        <v>3.3</v>
      </c>
      <c r="AL27" s="138">
        <f t="shared" si="38"/>
        <v>3.3</v>
      </c>
      <c r="AM27" s="166">
        <f t="shared" si="12"/>
        <v>63.069498069498081</v>
      </c>
      <c r="AN27" s="174"/>
      <c r="AO27" s="175">
        <f t="shared" si="39"/>
        <v>0</v>
      </c>
      <c r="AP27" s="174">
        <v>18</v>
      </c>
      <c r="AQ27" s="201">
        <f t="shared" si="40"/>
        <v>47.52</v>
      </c>
      <c r="AR27" s="283">
        <v>17.54</v>
      </c>
      <c r="AS27" s="284">
        <v>17.55</v>
      </c>
      <c r="AT27" s="138">
        <f t="shared" si="41"/>
        <v>17.54</v>
      </c>
      <c r="AU27" s="175">
        <f t="shared" si="42"/>
        <v>45.672000000000011</v>
      </c>
    </row>
    <row r="28" spans="1:47" x14ac:dyDescent="0.2">
      <c r="A28" s="189" t="s">
        <v>122</v>
      </c>
      <c r="B28" s="128" t="s">
        <v>32</v>
      </c>
      <c r="C28" s="318">
        <v>2010</v>
      </c>
      <c r="D28" s="318"/>
      <c r="E28" s="121" t="s">
        <v>99</v>
      </c>
      <c r="F28" s="133">
        <v>28</v>
      </c>
      <c r="G28" s="133"/>
      <c r="H28" s="133"/>
      <c r="I28" s="134">
        <f t="shared" si="0"/>
        <v>508.29557142857146</v>
      </c>
      <c r="J28" s="140">
        <v>1</v>
      </c>
      <c r="K28" s="146">
        <v>20</v>
      </c>
      <c r="L28" s="136">
        <v>6.5</v>
      </c>
      <c r="M28" s="137">
        <f t="shared" si="28"/>
        <v>97.5</v>
      </c>
      <c r="N28" s="135">
        <v>22</v>
      </c>
      <c r="O28" s="147">
        <v>7.5</v>
      </c>
      <c r="P28" s="153">
        <f t="shared" si="29"/>
        <v>112.5</v>
      </c>
      <c r="Q28" s="157"/>
      <c r="R28" s="158"/>
      <c r="S28" s="154"/>
      <c r="T28" s="161">
        <f t="shared" si="30"/>
        <v>112.5</v>
      </c>
      <c r="U28" s="146">
        <v>26</v>
      </c>
      <c r="V28" s="136">
        <v>7</v>
      </c>
      <c r="W28" s="137">
        <f t="shared" si="31"/>
        <v>105</v>
      </c>
      <c r="X28" s="135">
        <v>28</v>
      </c>
      <c r="Y28" s="147">
        <v>7.5</v>
      </c>
      <c r="Z28" s="153">
        <f t="shared" si="32"/>
        <v>112.5</v>
      </c>
      <c r="AA28" s="157"/>
      <c r="AB28" s="158"/>
      <c r="AC28" s="154" t="str">
        <f t="shared" si="33"/>
        <v/>
      </c>
      <c r="AD28" s="137">
        <f t="shared" si="34"/>
        <v>112.5</v>
      </c>
      <c r="AE28" s="188">
        <f t="shared" si="35"/>
        <v>225</v>
      </c>
      <c r="AF28" s="165">
        <v>5.1100000000000003</v>
      </c>
      <c r="AG28" s="139">
        <v>5.07</v>
      </c>
      <c r="AH28" s="138">
        <f t="shared" si="36"/>
        <v>5.1100000000000003</v>
      </c>
      <c r="AI28" s="166">
        <f t="shared" si="37"/>
        <v>67.451999999999998</v>
      </c>
      <c r="AJ28" s="165">
        <v>5.9</v>
      </c>
      <c r="AK28" s="139">
        <v>5.5</v>
      </c>
      <c r="AL28" s="138">
        <f t="shared" si="38"/>
        <v>5.9</v>
      </c>
      <c r="AM28" s="166">
        <f t="shared" si="12"/>
        <v>104.30357142857143</v>
      </c>
      <c r="AN28" s="174"/>
      <c r="AO28" s="175">
        <f t="shared" si="39"/>
        <v>0</v>
      </c>
      <c r="AP28" s="174">
        <v>24</v>
      </c>
      <c r="AQ28" s="201">
        <f t="shared" si="40"/>
        <v>63.36</v>
      </c>
      <c r="AR28" s="283">
        <v>17.350000000000001</v>
      </c>
      <c r="AS28" s="284">
        <v>17.440000000000001</v>
      </c>
      <c r="AT28" s="138">
        <f t="shared" si="41"/>
        <v>17.350000000000001</v>
      </c>
      <c r="AU28" s="175">
        <f t="shared" si="42"/>
        <v>48.179999999999986</v>
      </c>
    </row>
    <row r="29" spans="1:47" x14ac:dyDescent="0.2">
      <c r="A29" s="189" t="s">
        <v>123</v>
      </c>
      <c r="B29" s="128" t="s">
        <v>65</v>
      </c>
      <c r="C29" s="318">
        <v>2010</v>
      </c>
      <c r="D29" s="318"/>
      <c r="E29" s="121" t="s">
        <v>99</v>
      </c>
      <c r="F29" s="133">
        <v>18.2</v>
      </c>
      <c r="G29" s="133"/>
      <c r="H29" s="133"/>
      <c r="I29" s="134">
        <f t="shared" si="0"/>
        <v>352.92184615384622</v>
      </c>
      <c r="J29" s="140">
        <v>6</v>
      </c>
      <c r="K29" s="146">
        <v>3</v>
      </c>
      <c r="L29" s="136">
        <v>5</v>
      </c>
      <c r="M29" s="137">
        <f t="shared" si="28"/>
        <v>75</v>
      </c>
      <c r="N29" s="135">
        <v>4</v>
      </c>
      <c r="O29" s="147">
        <v>4.5</v>
      </c>
      <c r="P29" s="153">
        <f t="shared" si="29"/>
        <v>67.5</v>
      </c>
      <c r="Q29" s="157"/>
      <c r="R29" s="158"/>
      <c r="S29" s="154"/>
      <c r="T29" s="161">
        <f t="shared" si="30"/>
        <v>75</v>
      </c>
      <c r="U29" s="146">
        <v>5</v>
      </c>
      <c r="V29" s="136">
        <v>4</v>
      </c>
      <c r="W29" s="137">
        <f t="shared" si="31"/>
        <v>60</v>
      </c>
      <c r="X29" s="135">
        <v>6</v>
      </c>
      <c r="Y29" s="147">
        <v>4</v>
      </c>
      <c r="Z29" s="153">
        <f t="shared" si="32"/>
        <v>60</v>
      </c>
      <c r="AA29" s="157"/>
      <c r="AB29" s="158"/>
      <c r="AC29" s="154" t="str">
        <f t="shared" si="33"/>
        <v/>
      </c>
      <c r="AD29" s="137">
        <f t="shared" si="34"/>
        <v>60</v>
      </c>
      <c r="AE29" s="188">
        <f t="shared" si="35"/>
        <v>135</v>
      </c>
      <c r="AF29" s="165">
        <v>4.08</v>
      </c>
      <c r="AG29" s="139">
        <v>3.9</v>
      </c>
      <c r="AH29" s="138">
        <f t="shared" si="36"/>
        <v>4.08</v>
      </c>
      <c r="AI29" s="166">
        <f t="shared" si="37"/>
        <v>53.856000000000002</v>
      </c>
      <c r="AJ29" s="165">
        <v>2.6</v>
      </c>
      <c r="AK29" s="139">
        <v>2.8</v>
      </c>
      <c r="AL29" s="138">
        <f t="shared" si="38"/>
        <v>2.8</v>
      </c>
      <c r="AM29" s="166">
        <f t="shared" ref="AM29:AM31" si="43">IF((AL29)=0,"0",(AL29*750/F29))*0.66</f>
        <v>76.15384615384616</v>
      </c>
      <c r="AN29" s="174"/>
      <c r="AO29" s="175">
        <f t="shared" si="39"/>
        <v>0</v>
      </c>
      <c r="AP29" s="174">
        <v>22</v>
      </c>
      <c r="AQ29" s="201">
        <f t="shared" si="40"/>
        <v>58.080000000000005</v>
      </c>
      <c r="AR29" s="283">
        <v>18.739999999999998</v>
      </c>
      <c r="AS29" s="284">
        <v>19.559999999999999</v>
      </c>
      <c r="AT29" s="138">
        <f t="shared" si="41"/>
        <v>18.739999999999998</v>
      </c>
      <c r="AU29" s="175">
        <f t="shared" si="42"/>
        <v>29.832000000000022</v>
      </c>
    </row>
    <row r="30" spans="1:47" x14ac:dyDescent="0.2">
      <c r="A30" s="189" t="s">
        <v>124</v>
      </c>
      <c r="B30" s="128" t="s">
        <v>65</v>
      </c>
      <c r="C30" s="318">
        <v>2010</v>
      </c>
      <c r="D30" s="318"/>
      <c r="E30" s="121" t="s">
        <v>99</v>
      </c>
      <c r="F30" s="133">
        <v>33.299999999999997</v>
      </c>
      <c r="G30" s="133"/>
      <c r="H30" s="133"/>
      <c r="I30" s="134">
        <f t="shared" si="0"/>
        <v>356.77427027027028</v>
      </c>
      <c r="J30" s="140">
        <v>5</v>
      </c>
      <c r="K30" s="146">
        <v>7</v>
      </c>
      <c r="L30" s="136">
        <v>3.5</v>
      </c>
      <c r="M30" s="137">
        <f t="shared" si="28"/>
        <v>52.5</v>
      </c>
      <c r="N30" s="135">
        <v>9</v>
      </c>
      <c r="O30" s="147">
        <v>4.5</v>
      </c>
      <c r="P30" s="153">
        <f t="shared" si="29"/>
        <v>67.5</v>
      </c>
      <c r="Q30" s="157"/>
      <c r="R30" s="158"/>
      <c r="S30" s="154"/>
      <c r="T30" s="161">
        <f t="shared" si="30"/>
        <v>67.5</v>
      </c>
      <c r="U30" s="146">
        <v>9</v>
      </c>
      <c r="V30" s="136">
        <v>4.5</v>
      </c>
      <c r="W30" s="137">
        <f t="shared" si="31"/>
        <v>67.5</v>
      </c>
      <c r="X30" s="135">
        <v>11</v>
      </c>
      <c r="Y30" s="147">
        <v>4.5</v>
      </c>
      <c r="Z30" s="153">
        <f t="shared" si="32"/>
        <v>67.5</v>
      </c>
      <c r="AA30" s="157"/>
      <c r="AB30" s="158"/>
      <c r="AC30" s="154" t="str">
        <f t="shared" si="33"/>
        <v/>
      </c>
      <c r="AD30" s="137">
        <f t="shared" si="34"/>
        <v>67.5</v>
      </c>
      <c r="AE30" s="188">
        <f t="shared" si="35"/>
        <v>135</v>
      </c>
      <c r="AF30" s="165">
        <v>4.6500000000000004</v>
      </c>
      <c r="AG30" s="139">
        <v>4.51</v>
      </c>
      <c r="AH30" s="138">
        <f t="shared" si="36"/>
        <v>4.6500000000000004</v>
      </c>
      <c r="AI30" s="166">
        <f t="shared" si="37"/>
        <v>61.38</v>
      </c>
      <c r="AJ30" s="165">
        <v>4.4000000000000004</v>
      </c>
      <c r="AK30" s="139">
        <v>5.4</v>
      </c>
      <c r="AL30" s="138">
        <f t="shared" si="38"/>
        <v>5.4</v>
      </c>
      <c r="AM30" s="166">
        <f t="shared" si="43"/>
        <v>80.270270270270288</v>
      </c>
      <c r="AN30" s="174"/>
      <c r="AO30" s="175">
        <f t="shared" si="39"/>
        <v>0</v>
      </c>
      <c r="AP30" s="174">
        <v>18</v>
      </c>
      <c r="AQ30" s="201">
        <f t="shared" si="40"/>
        <v>47.52</v>
      </c>
      <c r="AR30" s="283">
        <v>18.53</v>
      </c>
      <c r="AS30" s="284">
        <v>18.54</v>
      </c>
      <c r="AT30" s="138">
        <f t="shared" si="41"/>
        <v>18.53</v>
      </c>
      <c r="AU30" s="175">
        <f t="shared" si="42"/>
        <v>32.603999999999985</v>
      </c>
    </row>
    <row r="31" spans="1:47" x14ac:dyDescent="0.2">
      <c r="A31" s="189" t="s">
        <v>125</v>
      </c>
      <c r="B31" s="128" t="s">
        <v>79</v>
      </c>
      <c r="C31" s="318">
        <v>2011</v>
      </c>
      <c r="D31" s="318"/>
      <c r="E31" s="121" t="s">
        <v>99</v>
      </c>
      <c r="F31" s="133">
        <v>46.6</v>
      </c>
      <c r="G31" s="133"/>
      <c r="H31" s="133"/>
      <c r="I31" s="134">
        <f t="shared" si="0"/>
        <v>281.56434334763946</v>
      </c>
      <c r="J31" s="140">
        <v>2</v>
      </c>
      <c r="K31" s="146">
        <v>8</v>
      </c>
      <c r="L31" s="136">
        <v>5</v>
      </c>
      <c r="M31" s="137">
        <f t="shared" si="28"/>
        <v>75</v>
      </c>
      <c r="N31" s="135">
        <v>10</v>
      </c>
      <c r="O31" s="147">
        <v>5</v>
      </c>
      <c r="P31" s="153">
        <f t="shared" si="29"/>
        <v>75</v>
      </c>
      <c r="Q31" s="157"/>
      <c r="R31" s="158"/>
      <c r="S31" s="154"/>
      <c r="T31" s="161">
        <f t="shared" si="30"/>
        <v>75</v>
      </c>
      <c r="U31" s="146">
        <v>10</v>
      </c>
      <c r="V31" s="136">
        <v>5</v>
      </c>
      <c r="W31" s="137">
        <f t="shared" si="31"/>
        <v>75</v>
      </c>
      <c r="X31" s="135">
        <v>12</v>
      </c>
      <c r="Y31" s="147">
        <v>5</v>
      </c>
      <c r="Z31" s="153">
        <f t="shared" si="32"/>
        <v>75</v>
      </c>
      <c r="AA31" s="157"/>
      <c r="AB31" s="158"/>
      <c r="AC31" s="154" t="str">
        <f t="shared" si="33"/>
        <v/>
      </c>
      <c r="AD31" s="137">
        <f t="shared" si="34"/>
        <v>75</v>
      </c>
      <c r="AE31" s="188">
        <f t="shared" si="35"/>
        <v>150</v>
      </c>
      <c r="AF31" s="165">
        <v>3.6</v>
      </c>
      <c r="AG31" s="139">
        <v>3.54</v>
      </c>
      <c r="AH31" s="138">
        <f t="shared" si="36"/>
        <v>3.6</v>
      </c>
      <c r="AI31" s="166">
        <f t="shared" si="37"/>
        <v>47.52</v>
      </c>
      <c r="AJ31" s="165">
        <v>3.6</v>
      </c>
      <c r="AK31" s="139">
        <v>3</v>
      </c>
      <c r="AL31" s="138">
        <f t="shared" si="38"/>
        <v>3.6</v>
      </c>
      <c r="AM31" s="166">
        <f t="shared" si="43"/>
        <v>38.240343347639488</v>
      </c>
      <c r="AN31" s="174"/>
      <c r="AO31" s="175">
        <f t="shared" si="39"/>
        <v>0</v>
      </c>
      <c r="AP31" s="174">
        <v>10</v>
      </c>
      <c r="AQ31" s="201">
        <f t="shared" si="40"/>
        <v>26.400000000000002</v>
      </c>
      <c r="AR31" s="283">
        <v>19.53</v>
      </c>
      <c r="AS31" s="284">
        <v>19.91</v>
      </c>
      <c r="AT31" s="138">
        <f t="shared" si="41"/>
        <v>19.53</v>
      </c>
      <c r="AU31" s="175">
        <f t="shared" si="42"/>
        <v>19.403999999999986</v>
      </c>
    </row>
    <row r="32" spans="1:47" x14ac:dyDescent="0.2">
      <c r="A32" s="266" t="s">
        <v>126</v>
      </c>
      <c r="B32" s="128" t="s">
        <v>65</v>
      </c>
      <c r="C32" s="318">
        <v>2011</v>
      </c>
      <c r="D32" s="318"/>
      <c r="E32" s="121" t="s">
        <v>99</v>
      </c>
      <c r="F32" s="133">
        <v>23.5</v>
      </c>
      <c r="G32" s="133"/>
      <c r="H32" s="133"/>
      <c r="I32" s="134">
        <f t="shared" si="0"/>
        <v>372.53285106382981</v>
      </c>
      <c r="J32" s="140">
        <v>1</v>
      </c>
      <c r="K32" s="146">
        <v>4</v>
      </c>
      <c r="L32" s="136">
        <v>3.5</v>
      </c>
      <c r="M32" s="137">
        <f t="shared" si="8"/>
        <v>52.5</v>
      </c>
      <c r="N32" s="135">
        <v>5</v>
      </c>
      <c r="O32" s="147">
        <v>4</v>
      </c>
      <c r="P32" s="153">
        <f t="shared" si="9"/>
        <v>60</v>
      </c>
      <c r="Q32" s="157"/>
      <c r="R32" s="158"/>
      <c r="S32" s="154"/>
      <c r="T32" s="161">
        <f t="shared" si="10"/>
        <v>60</v>
      </c>
      <c r="U32" s="146">
        <v>6</v>
      </c>
      <c r="V32" s="136">
        <v>4</v>
      </c>
      <c r="W32" s="137">
        <f t="shared" si="23"/>
        <v>60</v>
      </c>
      <c r="X32" s="135">
        <v>7</v>
      </c>
      <c r="Y32" s="147">
        <v>4</v>
      </c>
      <c r="Z32" s="153">
        <f t="shared" si="24"/>
        <v>60</v>
      </c>
      <c r="AA32" s="157"/>
      <c r="AB32" s="158"/>
      <c r="AC32" s="154" t="str">
        <f t="shared" si="25"/>
        <v/>
      </c>
      <c r="AD32" s="137">
        <f t="shared" si="26"/>
        <v>60</v>
      </c>
      <c r="AE32" s="188">
        <f t="shared" si="4"/>
        <v>120</v>
      </c>
      <c r="AF32" s="165">
        <v>4.67</v>
      </c>
      <c r="AG32" s="139">
        <v>4.37</v>
      </c>
      <c r="AH32" s="138">
        <f t="shared" si="27"/>
        <v>4.67</v>
      </c>
      <c r="AI32" s="166">
        <f t="shared" si="6"/>
        <v>61.644000000000005</v>
      </c>
      <c r="AJ32" s="165">
        <v>4.4000000000000004</v>
      </c>
      <c r="AK32" s="139">
        <v>3.4</v>
      </c>
      <c r="AL32" s="138">
        <f t="shared" si="7"/>
        <v>4.4000000000000004</v>
      </c>
      <c r="AM32" s="166">
        <f t="shared" si="12"/>
        <v>92.680851063829806</v>
      </c>
      <c r="AN32" s="174"/>
      <c r="AO32" s="175">
        <f t="shared" si="13"/>
        <v>0</v>
      </c>
      <c r="AP32" s="174">
        <v>20</v>
      </c>
      <c r="AQ32" s="201">
        <f t="shared" si="14"/>
        <v>52.800000000000004</v>
      </c>
      <c r="AR32" s="283">
        <v>17.559999999999999</v>
      </c>
      <c r="AS32" s="284">
        <v>19.510000000000002</v>
      </c>
      <c r="AT32" s="138">
        <f t="shared" si="15"/>
        <v>17.559999999999999</v>
      </c>
      <c r="AU32" s="175">
        <f t="shared" si="16"/>
        <v>45.408000000000023</v>
      </c>
    </row>
    <row r="33" spans="1:47" x14ac:dyDescent="0.2">
      <c r="A33" s="189" t="s">
        <v>127</v>
      </c>
      <c r="B33" s="128" t="s">
        <v>34</v>
      </c>
      <c r="C33" s="318">
        <v>2012</v>
      </c>
      <c r="D33" s="318"/>
      <c r="E33" s="121" t="s">
        <v>99</v>
      </c>
      <c r="F33" s="133">
        <v>29.8</v>
      </c>
      <c r="G33" s="133"/>
      <c r="H33" s="133"/>
      <c r="I33" s="134">
        <f t="shared" si="0"/>
        <v>314.35095302013417</v>
      </c>
      <c r="J33" s="140">
        <v>1</v>
      </c>
      <c r="K33" s="146">
        <v>5</v>
      </c>
      <c r="L33" s="136">
        <v>4</v>
      </c>
      <c r="M33" s="137">
        <f t="shared" si="8"/>
        <v>60</v>
      </c>
      <c r="N33" s="135">
        <v>6</v>
      </c>
      <c r="O33" s="147">
        <v>4</v>
      </c>
      <c r="P33" s="153">
        <f t="shared" si="9"/>
        <v>60</v>
      </c>
      <c r="Q33" s="157"/>
      <c r="R33" s="158"/>
      <c r="S33" s="154"/>
      <c r="T33" s="161">
        <f t="shared" si="10"/>
        <v>60</v>
      </c>
      <c r="U33" s="146">
        <v>7</v>
      </c>
      <c r="V33" s="136">
        <v>4</v>
      </c>
      <c r="W33" s="137">
        <f t="shared" si="23"/>
        <v>60</v>
      </c>
      <c r="X33" s="135">
        <v>10</v>
      </c>
      <c r="Y33" s="147">
        <v>3.5</v>
      </c>
      <c r="Z33" s="153">
        <f t="shared" si="24"/>
        <v>52.5</v>
      </c>
      <c r="AA33" s="157"/>
      <c r="AB33" s="158"/>
      <c r="AC33" s="154" t="str">
        <f t="shared" si="25"/>
        <v/>
      </c>
      <c r="AD33" s="137">
        <f t="shared" si="26"/>
        <v>60</v>
      </c>
      <c r="AE33" s="188">
        <f t="shared" si="4"/>
        <v>120</v>
      </c>
      <c r="AF33" s="165">
        <v>3.5</v>
      </c>
      <c r="AG33" s="139">
        <v>3.64</v>
      </c>
      <c r="AH33" s="138">
        <f t="shared" si="27"/>
        <v>3.64</v>
      </c>
      <c r="AI33" s="166">
        <f t="shared" si="6"/>
        <v>48.048000000000002</v>
      </c>
      <c r="AJ33" s="165">
        <v>4</v>
      </c>
      <c r="AK33" s="139">
        <v>3.4</v>
      </c>
      <c r="AL33" s="138">
        <f t="shared" si="7"/>
        <v>4</v>
      </c>
      <c r="AM33" s="166">
        <f t="shared" si="12"/>
        <v>66.442953020134226</v>
      </c>
      <c r="AN33" s="174"/>
      <c r="AO33" s="175">
        <f t="shared" si="13"/>
        <v>0</v>
      </c>
      <c r="AP33" s="174">
        <v>18</v>
      </c>
      <c r="AQ33" s="201">
        <f t="shared" si="14"/>
        <v>47.52</v>
      </c>
      <c r="AR33" s="283">
        <v>18.55</v>
      </c>
      <c r="AS33" s="284">
        <v>18.73</v>
      </c>
      <c r="AT33" s="138">
        <f t="shared" si="15"/>
        <v>18.55</v>
      </c>
      <c r="AU33" s="175">
        <f t="shared" si="16"/>
        <v>32.339999999999989</v>
      </c>
    </row>
    <row r="34" spans="1:47" x14ac:dyDescent="0.2">
      <c r="A34" s="189" t="s">
        <v>128</v>
      </c>
      <c r="B34" s="128" t="s">
        <v>65</v>
      </c>
      <c r="C34" s="318">
        <v>2012</v>
      </c>
      <c r="D34" s="318"/>
      <c r="E34" s="121" t="s">
        <v>99</v>
      </c>
      <c r="F34" s="133">
        <v>23.9</v>
      </c>
      <c r="G34" s="133"/>
      <c r="H34" s="133"/>
      <c r="I34" s="134">
        <f t="shared" si="0"/>
        <v>310.17389121338914</v>
      </c>
      <c r="J34" s="140">
        <v>2</v>
      </c>
      <c r="K34" s="146">
        <v>5</v>
      </c>
      <c r="L34" s="136">
        <v>4</v>
      </c>
      <c r="M34" s="137">
        <f t="shared" si="8"/>
        <v>60</v>
      </c>
      <c r="N34" s="135">
        <v>6</v>
      </c>
      <c r="O34" s="147">
        <v>3.5</v>
      </c>
      <c r="P34" s="153">
        <f t="shared" si="9"/>
        <v>52.5</v>
      </c>
      <c r="Q34" s="157"/>
      <c r="R34" s="158"/>
      <c r="S34" s="154"/>
      <c r="T34" s="161">
        <f t="shared" si="10"/>
        <v>60</v>
      </c>
      <c r="U34" s="146">
        <v>6</v>
      </c>
      <c r="V34" s="136">
        <v>4</v>
      </c>
      <c r="W34" s="137">
        <f t="shared" si="23"/>
        <v>60</v>
      </c>
      <c r="X34" s="135">
        <v>7</v>
      </c>
      <c r="Y34" s="147">
        <v>4</v>
      </c>
      <c r="Z34" s="153">
        <f t="shared" si="24"/>
        <v>60</v>
      </c>
      <c r="AA34" s="157"/>
      <c r="AB34" s="158"/>
      <c r="AC34" s="154" t="str">
        <f t="shared" si="25"/>
        <v/>
      </c>
      <c r="AD34" s="137">
        <f t="shared" si="26"/>
        <v>60</v>
      </c>
      <c r="AE34" s="188">
        <f t="shared" si="4"/>
        <v>120</v>
      </c>
      <c r="AF34" s="165">
        <v>3.72</v>
      </c>
      <c r="AG34" s="139">
        <v>4.09</v>
      </c>
      <c r="AH34" s="138">
        <f t="shared" si="27"/>
        <v>4.09</v>
      </c>
      <c r="AI34" s="166">
        <f t="shared" si="6"/>
        <v>53.988</v>
      </c>
      <c r="AJ34" s="165">
        <v>2</v>
      </c>
      <c r="AK34" s="139">
        <v>3</v>
      </c>
      <c r="AL34" s="138">
        <f t="shared" si="7"/>
        <v>3</v>
      </c>
      <c r="AM34" s="166">
        <f t="shared" si="12"/>
        <v>62.133891213389127</v>
      </c>
      <c r="AN34" s="174"/>
      <c r="AO34" s="175">
        <f t="shared" si="13"/>
        <v>0</v>
      </c>
      <c r="AP34" s="174">
        <v>17</v>
      </c>
      <c r="AQ34" s="201">
        <f t="shared" si="14"/>
        <v>44.88</v>
      </c>
      <c r="AR34" s="283">
        <v>21</v>
      </c>
      <c r="AS34" s="284">
        <v>18.79</v>
      </c>
      <c r="AT34" s="138">
        <f t="shared" si="15"/>
        <v>18.79</v>
      </c>
      <c r="AU34" s="175">
        <f t="shared" si="16"/>
        <v>29.172000000000011</v>
      </c>
    </row>
    <row r="35" spans="1:47" ht="13.5" thickBot="1" x14ac:dyDescent="0.25">
      <c r="A35" s="190"/>
      <c r="B35" s="191"/>
      <c r="C35" s="319"/>
      <c r="D35" s="319"/>
      <c r="E35" s="192"/>
      <c r="F35" s="193"/>
      <c r="G35" s="193"/>
      <c r="H35" s="193"/>
      <c r="I35" s="194">
        <f t="shared" si="0"/>
        <v>0</v>
      </c>
      <c r="J35" s="195"/>
      <c r="K35" s="148"/>
      <c r="L35" s="149"/>
      <c r="M35" s="150" t="str">
        <f t="shared" si="8"/>
        <v/>
      </c>
      <c r="N35" s="151"/>
      <c r="O35" s="152"/>
      <c r="P35" s="196" t="str">
        <f t="shared" si="9"/>
        <v/>
      </c>
      <c r="Q35" s="159"/>
      <c r="R35" s="160"/>
      <c r="S35" s="197"/>
      <c r="T35" s="198">
        <f t="shared" si="10"/>
        <v>0</v>
      </c>
      <c r="U35" s="148"/>
      <c r="V35" s="149"/>
      <c r="W35" s="150" t="str">
        <f t="shared" si="1"/>
        <v/>
      </c>
      <c r="X35" s="151"/>
      <c r="Y35" s="152"/>
      <c r="Z35" s="196" t="str">
        <f t="shared" si="2"/>
        <v/>
      </c>
      <c r="AA35" s="159"/>
      <c r="AB35" s="160"/>
      <c r="AC35" s="197" t="str">
        <f>IF((AB35)&lt;1,"",(AA35*45/F35)+(AB35*10))</f>
        <v/>
      </c>
      <c r="AD35" s="150">
        <f t="shared" si="3"/>
        <v>0</v>
      </c>
      <c r="AE35" s="199">
        <f t="shared" si="4"/>
        <v>0</v>
      </c>
      <c r="AF35" s="167"/>
      <c r="AG35" s="168"/>
      <c r="AH35" s="171">
        <f t="shared" si="5"/>
        <v>0</v>
      </c>
      <c r="AI35" s="169">
        <f t="shared" si="6"/>
        <v>0</v>
      </c>
      <c r="AJ35" s="167"/>
      <c r="AK35" s="168"/>
      <c r="AL35" s="171">
        <f t="shared" si="7"/>
        <v>0</v>
      </c>
      <c r="AM35" s="169">
        <f t="shared" si="12"/>
        <v>0</v>
      </c>
      <c r="AN35" s="176"/>
      <c r="AO35" s="177">
        <f t="shared" si="13"/>
        <v>0</v>
      </c>
      <c r="AP35" s="176"/>
      <c r="AQ35" s="201">
        <f t="shared" si="14"/>
        <v>0</v>
      </c>
      <c r="AR35" s="285"/>
      <c r="AS35" s="286"/>
      <c r="AT35" s="171">
        <f t="shared" si="15"/>
        <v>0</v>
      </c>
      <c r="AU35" s="177" t="str">
        <f t="shared" si="16"/>
        <v>0</v>
      </c>
    </row>
    <row r="36" spans="1:47" ht="4.5" customHeight="1" thickBot="1" x14ac:dyDescent="0.25">
      <c r="AP36" s="65"/>
    </row>
    <row r="37" spans="1:47" s="8" customFormat="1" ht="14.25" customHeight="1" thickBot="1" x14ac:dyDescent="0.25">
      <c r="A37" s="5" t="s">
        <v>35</v>
      </c>
      <c r="B37" s="66" t="s">
        <v>36</v>
      </c>
      <c r="C37" s="6"/>
      <c r="D37" s="6"/>
      <c r="F37" s="9"/>
      <c r="G37" s="9"/>
      <c r="H37" s="9"/>
      <c r="K37" s="311" t="s">
        <v>6</v>
      </c>
      <c r="L37" s="311"/>
      <c r="M37" s="311"/>
      <c r="N37" s="311"/>
      <c r="O37" s="311"/>
      <c r="P37" s="10"/>
      <c r="Q37" s="11"/>
      <c r="R37" s="12"/>
      <c r="S37" s="10"/>
      <c r="T37" s="10"/>
      <c r="U37" s="311" t="s">
        <v>7</v>
      </c>
      <c r="V37" s="311"/>
      <c r="W37" s="311"/>
      <c r="X37" s="311"/>
      <c r="Y37" s="311"/>
      <c r="Z37" s="10"/>
      <c r="AA37" s="11"/>
      <c r="AB37" s="12"/>
      <c r="AF37" s="311" t="s">
        <v>8</v>
      </c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</row>
    <row r="38" spans="1:47" s="8" customFormat="1" ht="36" customHeight="1" thickBot="1" x14ac:dyDescent="0.25">
      <c r="A38" s="14" t="s">
        <v>37</v>
      </c>
      <c r="B38" s="19" t="s">
        <v>38</v>
      </c>
      <c r="C38" s="67" t="s">
        <v>39</v>
      </c>
      <c r="D38" s="16" t="s">
        <v>40</v>
      </c>
      <c r="E38" s="16" t="s">
        <v>10</v>
      </c>
      <c r="F38" s="17" t="s">
        <v>11</v>
      </c>
      <c r="G38" s="18"/>
      <c r="H38" s="18"/>
      <c r="I38" s="314" t="s">
        <v>12</v>
      </c>
      <c r="J38" s="315" t="s">
        <v>13</v>
      </c>
      <c r="K38" s="304" t="s">
        <v>14</v>
      </c>
      <c r="L38" s="304"/>
      <c r="M38" s="19"/>
      <c r="N38" s="306" t="s">
        <v>15</v>
      </c>
      <c r="O38" s="306"/>
      <c r="P38" s="19"/>
      <c r="Q38" s="316"/>
      <c r="R38" s="316"/>
      <c r="S38" s="10"/>
      <c r="T38" s="10"/>
      <c r="U38" s="304" t="s">
        <v>14</v>
      </c>
      <c r="V38" s="304"/>
      <c r="W38" s="19"/>
      <c r="X38" s="306" t="s">
        <v>15</v>
      </c>
      <c r="Y38" s="306"/>
      <c r="Z38" s="19"/>
      <c r="AA38" s="316"/>
      <c r="AB38" s="316"/>
      <c r="AC38" s="10"/>
      <c r="AD38" s="10"/>
      <c r="AE38" s="312" t="s">
        <v>16</v>
      </c>
      <c r="AF38" s="317" t="s">
        <v>17</v>
      </c>
      <c r="AG38" s="317"/>
      <c r="AH38" s="317"/>
      <c r="AI38" s="317"/>
      <c r="AJ38" s="313"/>
      <c r="AK38" s="313"/>
      <c r="AL38" s="313"/>
      <c r="AM38" s="313"/>
      <c r="AN38" s="308" t="s">
        <v>18</v>
      </c>
      <c r="AO38" s="308"/>
      <c r="AP38" s="307" t="s">
        <v>19</v>
      </c>
      <c r="AQ38" s="307"/>
      <c r="AR38" s="320"/>
      <c r="AS38" s="320"/>
      <c r="AT38" s="320"/>
      <c r="AU38" s="320"/>
    </row>
    <row r="39" spans="1:47" s="8" customFormat="1" ht="11.25" customHeight="1" thickBot="1" x14ac:dyDescent="0.25">
      <c r="A39" s="20" t="s">
        <v>20</v>
      </c>
      <c r="B39" s="21" t="s">
        <v>21</v>
      </c>
      <c r="C39" s="22" t="s">
        <v>41</v>
      </c>
      <c r="D39" s="23"/>
      <c r="E39" s="23"/>
      <c r="F39" s="24" t="s">
        <v>23</v>
      </c>
      <c r="G39" s="25"/>
      <c r="H39" s="25"/>
      <c r="I39" s="314"/>
      <c r="J39" s="315" t="s">
        <v>13</v>
      </c>
      <c r="K39" s="26" t="s">
        <v>24</v>
      </c>
      <c r="L39" s="130" t="s">
        <v>25</v>
      </c>
      <c r="M39" s="129" t="s">
        <v>26</v>
      </c>
      <c r="N39" s="129" t="s">
        <v>24</v>
      </c>
      <c r="O39" s="29" t="s">
        <v>25</v>
      </c>
      <c r="P39" s="30" t="s">
        <v>26</v>
      </c>
      <c r="Q39" s="31"/>
      <c r="R39" s="32"/>
      <c r="S39" s="30"/>
      <c r="T39" s="33" t="s">
        <v>27</v>
      </c>
      <c r="U39" s="26" t="s">
        <v>24</v>
      </c>
      <c r="V39" s="130" t="s">
        <v>25</v>
      </c>
      <c r="W39" s="129" t="s">
        <v>26</v>
      </c>
      <c r="X39" s="129" t="s">
        <v>24</v>
      </c>
      <c r="Y39" s="29" t="s">
        <v>25</v>
      </c>
      <c r="Z39" s="30" t="s">
        <v>26</v>
      </c>
      <c r="AA39" s="31"/>
      <c r="AB39" s="32"/>
      <c r="AC39" s="30" t="s">
        <v>26</v>
      </c>
      <c r="AD39" s="33" t="s">
        <v>27</v>
      </c>
      <c r="AE39" s="312"/>
      <c r="AF39" s="276" t="s">
        <v>28</v>
      </c>
      <c r="AG39" s="271" t="s">
        <v>29</v>
      </c>
      <c r="AH39" s="271"/>
      <c r="AI39" s="202" t="s">
        <v>25</v>
      </c>
      <c r="AJ39" s="274" t="s">
        <v>28</v>
      </c>
      <c r="AK39" s="271" t="s">
        <v>29</v>
      </c>
      <c r="AL39" s="271"/>
      <c r="AM39" s="203" t="s">
        <v>25</v>
      </c>
      <c r="AN39" s="20" t="s">
        <v>30</v>
      </c>
      <c r="AO39" s="131" t="s">
        <v>25</v>
      </c>
      <c r="AP39" s="20" t="s">
        <v>30</v>
      </c>
      <c r="AQ39" s="131" t="s">
        <v>25</v>
      </c>
      <c r="AR39" s="287" t="s">
        <v>28</v>
      </c>
      <c r="AS39" s="271" t="s">
        <v>29</v>
      </c>
      <c r="AT39" s="271" t="s">
        <v>31</v>
      </c>
      <c r="AU39" s="131" t="s">
        <v>25</v>
      </c>
    </row>
    <row r="40" spans="1:47" s="8" customFormat="1" x14ac:dyDescent="0.2">
      <c r="A40" s="204"/>
      <c r="B40" s="179"/>
      <c r="C40" s="205"/>
      <c r="D40" s="206" t="str">
        <f t="shared" ref="D40" si="44">IF(C40&lt;1,"",IF(C40&lt;140.9,-140,IF(C40&lt;148.9,-148,IF(C40&lt;158.9,-158,IF(C40&gt;158,"+158")))))</f>
        <v/>
      </c>
      <c r="E40" s="207"/>
      <c r="F40" s="208"/>
      <c r="G40" s="209"/>
      <c r="H40" s="209"/>
      <c r="I40" s="210">
        <f t="shared" ref="I40:I60" si="45">SUM(AE40+AI40+AM40+AO40+AQ40+AU40)</f>
        <v>0</v>
      </c>
      <c r="J40" s="211"/>
      <c r="K40" s="212"/>
      <c r="L40" s="213"/>
      <c r="M40" s="292" t="str">
        <f t="shared" ref="M40:M60" si="46">IF((L40)&lt;1,"",(L40*15))</f>
        <v/>
      </c>
      <c r="N40" s="215"/>
      <c r="O40" s="213"/>
      <c r="P40" s="216" t="str">
        <f t="shared" ref="P40:P60" si="47">IF((O40)&lt;1,"",(O40*15))</f>
        <v/>
      </c>
      <c r="Q40" s="217"/>
      <c r="R40" s="218"/>
      <c r="S40" s="219"/>
      <c r="T40" s="220">
        <f t="shared" ref="T40:T60" si="48">MAX(M40,P40)</f>
        <v>0</v>
      </c>
      <c r="U40" s="212"/>
      <c r="V40" s="213"/>
      <c r="W40" s="214" t="str">
        <f>IF((V40)&lt;1,"",(V40*15))</f>
        <v/>
      </c>
      <c r="X40" s="215"/>
      <c r="Y40" s="213"/>
      <c r="Z40" s="216" t="str">
        <f>IF((Y40)&lt;1,"",(Y40*15))</f>
        <v/>
      </c>
      <c r="AA40" s="217"/>
      <c r="AB40" s="218"/>
      <c r="AC40" s="47" t="str">
        <f>IF((AB40)&lt;1,"",(AA40*45/F40)+(AB40*10))</f>
        <v/>
      </c>
      <c r="AD40" s="221">
        <f>MAX(W40,Z40)</f>
        <v>0</v>
      </c>
      <c r="AE40" s="222">
        <f>SUM(T40,AD40)</f>
        <v>0</v>
      </c>
      <c r="AF40" s="223"/>
      <c r="AG40" s="224"/>
      <c r="AH40" s="258">
        <f>MAX(AF40:AG40)</f>
        <v>0</v>
      </c>
      <c r="AI40" s="225">
        <f t="shared" ref="AI40:AI60" si="49">(AH40*20)*0.66</f>
        <v>0</v>
      </c>
      <c r="AJ40" s="223"/>
      <c r="AK40" s="224"/>
      <c r="AL40" s="258">
        <f t="shared" ref="AL40:AL60" si="50">MAX(AJ40:AK40)</f>
        <v>0</v>
      </c>
      <c r="AM40" s="226">
        <f t="shared" ref="AM40:AM60" si="51">IF((AL40)=0,"0",(AL40*750/F40))*0.66</f>
        <v>0</v>
      </c>
      <c r="AN40" s="227"/>
      <c r="AO40" s="228">
        <f>(AN40*2.5)*0.66</f>
        <v>0</v>
      </c>
      <c r="AP40" s="227"/>
      <c r="AQ40" s="225">
        <f t="shared" ref="AQ40:AQ60" si="52">(AP40*4)*0.66</f>
        <v>0</v>
      </c>
      <c r="AR40" s="281"/>
      <c r="AS40" s="282"/>
      <c r="AT40" s="170">
        <f t="shared" ref="AT40:AT60" si="53">MIN(AR40:AS40)</f>
        <v>0</v>
      </c>
      <c r="AU40" s="173" t="str">
        <f t="shared" ref="AU40:AU60" si="54">IF((AT40)=0,"0",((16-AT40)*20+100)*0.66)</f>
        <v>0</v>
      </c>
    </row>
    <row r="41" spans="1:47" x14ac:dyDescent="0.2">
      <c r="A41" s="229" t="s">
        <v>90</v>
      </c>
      <c r="B41" s="121" t="s">
        <v>33</v>
      </c>
      <c r="C41" s="122">
        <v>150</v>
      </c>
      <c r="D41" s="123">
        <f t="shared" ref="D41:D48" si="55">IF(C41&lt;1,"",IF(C41&lt;140.9,-140,IF(C41&lt;148.9,-148,IF(C41&lt;158.9,-158,IF(C41&gt;158,"+158")))))</f>
        <v>-158</v>
      </c>
      <c r="E41" s="119" t="s">
        <v>92</v>
      </c>
      <c r="F41" s="60">
        <v>37.700000000000003</v>
      </c>
      <c r="G41" s="39"/>
      <c r="H41" s="39"/>
      <c r="I41" s="40">
        <f t="shared" si="45"/>
        <v>391.62085941644568</v>
      </c>
      <c r="J41" s="41">
        <v>2</v>
      </c>
      <c r="K41" s="42">
        <v>18</v>
      </c>
      <c r="L41" s="72">
        <v>5.5</v>
      </c>
      <c r="M41" s="293">
        <f t="shared" si="46"/>
        <v>82.5</v>
      </c>
      <c r="N41" s="44">
        <v>21</v>
      </c>
      <c r="O41" s="72">
        <v>6</v>
      </c>
      <c r="P41" s="43">
        <f t="shared" si="47"/>
        <v>90</v>
      </c>
      <c r="Q41" s="45"/>
      <c r="R41" s="46"/>
      <c r="S41" s="47"/>
      <c r="T41" s="48">
        <f t="shared" si="48"/>
        <v>90</v>
      </c>
      <c r="U41" s="42">
        <v>22</v>
      </c>
      <c r="V41" s="72">
        <v>6</v>
      </c>
      <c r="W41" s="73">
        <f>IF((V41)&lt;1,"",(V41*15))</f>
        <v>90</v>
      </c>
      <c r="X41" s="44">
        <v>25</v>
      </c>
      <c r="Y41" s="72">
        <v>6</v>
      </c>
      <c r="Z41" s="43">
        <f>IF((Y41)&lt;1,"",(Y41*15))</f>
        <v>90</v>
      </c>
      <c r="AA41" s="45"/>
      <c r="AB41" s="46"/>
      <c r="AC41" s="47" t="str">
        <f>IF((AB41)&lt;1,"",(AA41*45/F41)+(AB41*10))</f>
        <v/>
      </c>
      <c r="AD41" s="49">
        <f>MAX(W41,Z41)</f>
        <v>90</v>
      </c>
      <c r="AE41" s="50">
        <f t="shared" ref="AE41:AE60" si="56">SUM(T41,AD41)</f>
        <v>180</v>
      </c>
      <c r="AF41" s="51">
        <v>4.7699999999999996</v>
      </c>
      <c r="AG41" s="52">
        <v>4.8</v>
      </c>
      <c r="AH41" s="54">
        <f>MAX(AF41:AG41)</f>
        <v>4.8</v>
      </c>
      <c r="AI41" s="55">
        <f t="shared" si="49"/>
        <v>63.36</v>
      </c>
      <c r="AJ41" s="51">
        <v>5</v>
      </c>
      <c r="AK41" s="52">
        <v>5.3</v>
      </c>
      <c r="AL41" s="54">
        <f t="shared" si="50"/>
        <v>5.3</v>
      </c>
      <c r="AM41" s="53">
        <f t="shared" si="51"/>
        <v>69.588859416445615</v>
      </c>
      <c r="AN41" s="56"/>
      <c r="AO41" s="57">
        <f t="shared" ref="AO41:AO60" si="57">(AN41*2.5)*0.66</f>
        <v>0</v>
      </c>
      <c r="AP41" s="56">
        <v>15</v>
      </c>
      <c r="AQ41" s="55">
        <f t="shared" si="52"/>
        <v>39.6</v>
      </c>
      <c r="AR41" s="283">
        <v>18.12</v>
      </c>
      <c r="AS41" s="284">
        <v>18.04</v>
      </c>
      <c r="AT41" s="138">
        <f t="shared" si="53"/>
        <v>18.04</v>
      </c>
      <c r="AU41" s="175">
        <f t="shared" si="54"/>
        <v>39.07200000000001</v>
      </c>
    </row>
    <row r="42" spans="1:47" x14ac:dyDescent="0.2">
      <c r="A42" s="230" t="s">
        <v>89</v>
      </c>
      <c r="B42" s="121" t="s">
        <v>34</v>
      </c>
      <c r="C42" s="121">
        <v>154</v>
      </c>
      <c r="D42" s="123">
        <f t="shared" si="55"/>
        <v>-158</v>
      </c>
      <c r="E42" s="119" t="s">
        <v>92</v>
      </c>
      <c r="F42" s="60">
        <v>58.6</v>
      </c>
      <c r="G42" s="39"/>
      <c r="H42" s="39"/>
      <c r="I42" s="40">
        <f t="shared" si="45"/>
        <v>377.48285324232074</v>
      </c>
      <c r="J42" s="41">
        <v>3</v>
      </c>
      <c r="K42" s="42">
        <v>16</v>
      </c>
      <c r="L42" s="72">
        <v>4.5</v>
      </c>
      <c r="M42" s="293">
        <f t="shared" si="46"/>
        <v>67.5</v>
      </c>
      <c r="N42" s="44">
        <v>0</v>
      </c>
      <c r="O42" s="72"/>
      <c r="P42" s="43" t="str">
        <f t="shared" si="47"/>
        <v/>
      </c>
      <c r="Q42" s="45"/>
      <c r="R42" s="46"/>
      <c r="S42" s="47"/>
      <c r="T42" s="48">
        <f t="shared" si="48"/>
        <v>67.5</v>
      </c>
      <c r="U42" s="42">
        <v>22</v>
      </c>
      <c r="V42" s="72">
        <v>5</v>
      </c>
      <c r="W42" s="73">
        <f t="shared" ref="W42:W60" si="58">IF((V42)&lt;1,"",(V42*15))</f>
        <v>75</v>
      </c>
      <c r="X42" s="44">
        <v>25</v>
      </c>
      <c r="Y42" s="72">
        <v>5.5</v>
      </c>
      <c r="Z42" s="43">
        <f t="shared" ref="Z42:Z60" si="59">IF((Y42)&lt;1,"",(Y42*15))</f>
        <v>82.5</v>
      </c>
      <c r="AA42" s="45"/>
      <c r="AB42" s="46"/>
      <c r="AC42" s="47" t="str">
        <f t="shared" ref="AC42:AC57" si="60">IF((AB42)&lt;1,"",(AA42*45/F42)+(AB42*10))</f>
        <v/>
      </c>
      <c r="AD42" s="49">
        <f t="shared" ref="AD42:AD60" si="61">MAX(W42,Z42)</f>
        <v>82.5</v>
      </c>
      <c r="AE42" s="50">
        <f t="shared" si="56"/>
        <v>150</v>
      </c>
      <c r="AF42" s="51">
        <v>6.08</v>
      </c>
      <c r="AG42" s="52">
        <v>6</v>
      </c>
      <c r="AH42" s="54">
        <f t="shared" ref="AH42:AH53" si="62">MAX(AF42:AG42)</f>
        <v>6.08</v>
      </c>
      <c r="AI42" s="55">
        <f t="shared" si="49"/>
        <v>80.256</v>
      </c>
      <c r="AJ42" s="51">
        <v>6.6</v>
      </c>
      <c r="AK42" s="52">
        <v>3</v>
      </c>
      <c r="AL42" s="54">
        <f t="shared" si="50"/>
        <v>6.6</v>
      </c>
      <c r="AM42" s="53">
        <f t="shared" si="51"/>
        <v>55.750853242320815</v>
      </c>
      <c r="AN42" s="56"/>
      <c r="AO42" s="57">
        <f t="shared" si="57"/>
        <v>0</v>
      </c>
      <c r="AP42" s="56">
        <v>14</v>
      </c>
      <c r="AQ42" s="55">
        <f t="shared" si="52"/>
        <v>36.96</v>
      </c>
      <c r="AR42" s="283">
        <v>16.87</v>
      </c>
      <c r="AS42" s="284">
        <v>17.36</v>
      </c>
      <c r="AT42" s="138">
        <f t="shared" si="53"/>
        <v>16.87</v>
      </c>
      <c r="AU42" s="175">
        <f t="shared" si="54"/>
        <v>54.515999999999991</v>
      </c>
    </row>
    <row r="43" spans="1:47" x14ac:dyDescent="0.2">
      <c r="A43" s="229" t="s">
        <v>87</v>
      </c>
      <c r="B43" s="121" t="s">
        <v>34</v>
      </c>
      <c r="C43" s="122">
        <v>155</v>
      </c>
      <c r="D43" s="123">
        <f t="shared" si="55"/>
        <v>-158</v>
      </c>
      <c r="E43" s="119" t="s">
        <v>92</v>
      </c>
      <c r="F43" s="60">
        <v>48.7</v>
      </c>
      <c r="G43" s="39"/>
      <c r="H43" s="39"/>
      <c r="I43" s="40">
        <f t="shared" si="45"/>
        <v>416.07533470225871</v>
      </c>
      <c r="J43" s="41">
        <v>1</v>
      </c>
      <c r="K43" s="42">
        <v>20</v>
      </c>
      <c r="L43" s="72">
        <v>6</v>
      </c>
      <c r="M43" s="293">
        <f t="shared" si="46"/>
        <v>90</v>
      </c>
      <c r="N43" s="44">
        <v>22</v>
      </c>
      <c r="O43" s="72">
        <v>6</v>
      </c>
      <c r="P43" s="43">
        <f t="shared" si="47"/>
        <v>90</v>
      </c>
      <c r="Q43" s="45"/>
      <c r="R43" s="46"/>
      <c r="S43" s="47"/>
      <c r="T43" s="48">
        <f t="shared" si="48"/>
        <v>90</v>
      </c>
      <c r="U43" s="42">
        <v>28</v>
      </c>
      <c r="V43" s="72">
        <v>7</v>
      </c>
      <c r="W43" s="73">
        <f t="shared" ref="W43" si="63">IF((V43)&lt;1,"",(V43*15))</f>
        <v>105</v>
      </c>
      <c r="X43" s="44">
        <v>32</v>
      </c>
      <c r="Y43" s="72">
        <v>6.5</v>
      </c>
      <c r="Z43" s="43">
        <f t="shared" ref="Z43" si="64">IF((Y43)&lt;1,"",(Y43*15))</f>
        <v>97.5</v>
      </c>
      <c r="AA43" s="45"/>
      <c r="AB43" s="46"/>
      <c r="AC43" s="47" t="str">
        <f t="shared" ref="AC43" si="65">IF((AB43)&lt;1,"",(AA43*45/F43)+(AB43*10))</f>
        <v/>
      </c>
      <c r="AD43" s="49">
        <f t="shared" ref="AD43" si="66">MAX(W43,Z43)</f>
        <v>105</v>
      </c>
      <c r="AE43" s="50">
        <f t="shared" si="56"/>
        <v>195</v>
      </c>
      <c r="AF43" s="51">
        <v>4.92</v>
      </c>
      <c r="AG43" s="52">
        <v>5.03</v>
      </c>
      <c r="AH43" s="54">
        <f t="shared" ref="AH43" si="67">MAX(AF43:AG43)</f>
        <v>5.03</v>
      </c>
      <c r="AI43" s="55">
        <f t="shared" si="49"/>
        <v>66.396000000000015</v>
      </c>
      <c r="AJ43" s="51">
        <v>6.4</v>
      </c>
      <c r="AK43" s="52">
        <v>0</v>
      </c>
      <c r="AL43" s="54">
        <f t="shared" si="50"/>
        <v>6.4</v>
      </c>
      <c r="AM43" s="53">
        <f t="shared" si="51"/>
        <v>65.051334702258728</v>
      </c>
      <c r="AN43" s="56"/>
      <c r="AO43" s="57">
        <f t="shared" si="57"/>
        <v>0</v>
      </c>
      <c r="AP43" s="56">
        <v>17</v>
      </c>
      <c r="AQ43" s="55">
        <f t="shared" si="52"/>
        <v>44.88</v>
      </c>
      <c r="AR43" s="283">
        <v>17.68</v>
      </c>
      <c r="AS43" s="284">
        <v>17.61</v>
      </c>
      <c r="AT43" s="138">
        <f t="shared" si="53"/>
        <v>17.61</v>
      </c>
      <c r="AU43" s="175">
        <f t="shared" si="54"/>
        <v>44.748000000000012</v>
      </c>
    </row>
    <row r="44" spans="1:47" x14ac:dyDescent="0.2">
      <c r="A44" s="229" t="s">
        <v>86</v>
      </c>
      <c r="B44" s="121" t="s">
        <v>79</v>
      </c>
      <c r="C44" s="122">
        <v>158</v>
      </c>
      <c r="D44" s="123">
        <f t="shared" si="55"/>
        <v>-158</v>
      </c>
      <c r="E44" s="119" t="s">
        <v>92</v>
      </c>
      <c r="F44" s="60">
        <v>53.9</v>
      </c>
      <c r="G44" s="39"/>
      <c r="H44" s="39"/>
      <c r="I44" s="40">
        <f t="shared" si="45"/>
        <v>342.52236734693884</v>
      </c>
      <c r="J44" s="41">
        <v>4</v>
      </c>
      <c r="K44" s="42">
        <v>15</v>
      </c>
      <c r="L44" s="72">
        <v>5</v>
      </c>
      <c r="M44" s="293">
        <f t="shared" si="46"/>
        <v>75</v>
      </c>
      <c r="N44" s="44">
        <v>17</v>
      </c>
      <c r="O44" s="72">
        <v>4.5</v>
      </c>
      <c r="P44" s="43">
        <f t="shared" si="47"/>
        <v>67.5</v>
      </c>
      <c r="Q44" s="45"/>
      <c r="R44" s="46"/>
      <c r="S44" s="47"/>
      <c r="T44" s="48">
        <f t="shared" si="48"/>
        <v>75</v>
      </c>
      <c r="U44" s="42">
        <v>20</v>
      </c>
      <c r="V44" s="72">
        <v>4.5</v>
      </c>
      <c r="W44" s="73">
        <f t="shared" ref="W44:W49" si="68">IF((V44)&lt;1,"",(V44*15))</f>
        <v>67.5</v>
      </c>
      <c r="X44" s="44">
        <v>22</v>
      </c>
      <c r="Y44" s="72">
        <v>6</v>
      </c>
      <c r="Z44" s="43">
        <f t="shared" ref="Z44:Z49" si="69">IF((Y44)&lt;1,"",(Y44*15))</f>
        <v>90</v>
      </c>
      <c r="AA44" s="45"/>
      <c r="AB44" s="46"/>
      <c r="AC44" s="47" t="str">
        <f t="shared" ref="AC44:AC49" si="70">IF((AB44)&lt;1,"",(AA44*45/F44)+(AB44*10))</f>
        <v/>
      </c>
      <c r="AD44" s="49">
        <f t="shared" ref="AD44:AD49" si="71">MAX(W44,Z44)</f>
        <v>90</v>
      </c>
      <c r="AE44" s="50">
        <f t="shared" si="56"/>
        <v>165</v>
      </c>
      <c r="AF44" s="51">
        <v>5.0199999999999996</v>
      </c>
      <c r="AG44" s="52">
        <v>4.9000000000000004</v>
      </c>
      <c r="AH44" s="54">
        <f t="shared" ref="AH44:AH49" si="72">MAX(AF44:AG44)</f>
        <v>5.0199999999999996</v>
      </c>
      <c r="AI44" s="55">
        <f t="shared" si="49"/>
        <v>66.263999999999996</v>
      </c>
      <c r="AJ44" s="51">
        <v>4.3499999999999996</v>
      </c>
      <c r="AK44" s="52">
        <v>5</v>
      </c>
      <c r="AL44" s="54">
        <f t="shared" si="50"/>
        <v>5</v>
      </c>
      <c r="AM44" s="53">
        <f t="shared" si="51"/>
        <v>45.91836734693878</v>
      </c>
      <c r="AN44" s="56"/>
      <c r="AO44" s="57">
        <f t="shared" si="57"/>
        <v>0</v>
      </c>
      <c r="AP44" s="56">
        <v>12</v>
      </c>
      <c r="AQ44" s="55">
        <f t="shared" si="52"/>
        <v>31.68</v>
      </c>
      <c r="AR44" s="283">
        <v>18.45</v>
      </c>
      <c r="AS44" s="284">
        <v>18.45</v>
      </c>
      <c r="AT44" s="138">
        <f t="shared" si="53"/>
        <v>18.45</v>
      </c>
      <c r="AU44" s="175">
        <f t="shared" si="54"/>
        <v>33.660000000000011</v>
      </c>
    </row>
    <row r="45" spans="1:47" ht="13.5" thickBot="1" x14ac:dyDescent="0.25">
      <c r="A45" s="229" t="s">
        <v>91</v>
      </c>
      <c r="B45" s="121" t="s">
        <v>79</v>
      </c>
      <c r="C45" s="122">
        <v>158</v>
      </c>
      <c r="D45" s="123">
        <f t="shared" si="55"/>
        <v>-158</v>
      </c>
      <c r="E45" s="119" t="s">
        <v>92</v>
      </c>
      <c r="F45" s="60">
        <v>52.3</v>
      </c>
      <c r="G45" s="39"/>
      <c r="H45" s="39"/>
      <c r="I45" s="40">
        <f t="shared" si="45"/>
        <v>266.67852390057362</v>
      </c>
      <c r="J45" s="41">
        <v>5</v>
      </c>
      <c r="K45" s="42">
        <v>10</v>
      </c>
      <c r="L45" s="72">
        <v>4</v>
      </c>
      <c r="M45" s="293">
        <f t="shared" si="46"/>
        <v>60</v>
      </c>
      <c r="N45" s="44">
        <v>12</v>
      </c>
      <c r="O45" s="72">
        <v>3.5</v>
      </c>
      <c r="P45" s="43">
        <f t="shared" si="47"/>
        <v>52.5</v>
      </c>
      <c r="Q45" s="45"/>
      <c r="R45" s="46"/>
      <c r="S45" s="47"/>
      <c r="T45" s="48">
        <f t="shared" si="48"/>
        <v>60</v>
      </c>
      <c r="U45" s="42">
        <v>10</v>
      </c>
      <c r="V45" s="72">
        <v>3.5</v>
      </c>
      <c r="W45" s="73">
        <f t="shared" si="68"/>
        <v>52.5</v>
      </c>
      <c r="X45" s="44">
        <v>12</v>
      </c>
      <c r="Y45" s="72">
        <v>3.5</v>
      </c>
      <c r="Z45" s="43">
        <f t="shared" si="69"/>
        <v>52.5</v>
      </c>
      <c r="AA45" s="45"/>
      <c r="AB45" s="46"/>
      <c r="AC45" s="47" t="str">
        <f t="shared" si="70"/>
        <v/>
      </c>
      <c r="AD45" s="49">
        <f t="shared" si="71"/>
        <v>52.5</v>
      </c>
      <c r="AE45" s="50">
        <f t="shared" si="56"/>
        <v>112.5</v>
      </c>
      <c r="AF45" s="51">
        <v>4</v>
      </c>
      <c r="AG45" s="52">
        <v>4.2</v>
      </c>
      <c r="AH45" s="54">
        <f t="shared" si="72"/>
        <v>4.2</v>
      </c>
      <c r="AI45" s="55">
        <f t="shared" si="49"/>
        <v>55.440000000000005</v>
      </c>
      <c r="AJ45" s="51">
        <v>5.3</v>
      </c>
      <c r="AK45" s="52">
        <v>5.2</v>
      </c>
      <c r="AL45" s="54">
        <f t="shared" si="50"/>
        <v>5.3</v>
      </c>
      <c r="AM45" s="53">
        <f t="shared" si="51"/>
        <v>50.162523900573625</v>
      </c>
      <c r="AN45" s="56"/>
      <c r="AO45" s="57">
        <f t="shared" si="57"/>
        <v>0</v>
      </c>
      <c r="AP45" s="56">
        <v>6</v>
      </c>
      <c r="AQ45" s="55">
        <f t="shared" si="52"/>
        <v>15.84</v>
      </c>
      <c r="AR45" s="283">
        <v>19.11</v>
      </c>
      <c r="AS45" s="284">
        <v>18.52</v>
      </c>
      <c r="AT45" s="138">
        <f t="shared" si="53"/>
        <v>18.52</v>
      </c>
      <c r="AU45" s="175">
        <f t="shared" si="54"/>
        <v>32.736000000000004</v>
      </c>
    </row>
    <row r="46" spans="1:47" x14ac:dyDescent="0.2">
      <c r="A46" s="229" t="s">
        <v>84</v>
      </c>
      <c r="B46" s="121" t="s">
        <v>79</v>
      </c>
      <c r="C46" s="122">
        <v>160</v>
      </c>
      <c r="D46" s="123" t="str">
        <f t="shared" si="55"/>
        <v>+158</v>
      </c>
      <c r="E46" s="120" t="s">
        <v>92</v>
      </c>
      <c r="F46" s="60">
        <v>47.7</v>
      </c>
      <c r="G46" s="39"/>
      <c r="H46" s="39"/>
      <c r="I46" s="40">
        <f t="shared" si="45"/>
        <v>363.74686792452832</v>
      </c>
      <c r="J46" s="41">
        <v>1</v>
      </c>
      <c r="K46" s="42">
        <v>0</v>
      </c>
      <c r="L46" s="72"/>
      <c r="M46" s="293" t="str">
        <f t="shared" si="46"/>
        <v/>
      </c>
      <c r="N46" s="44">
        <v>15</v>
      </c>
      <c r="O46" s="72">
        <v>4.5</v>
      </c>
      <c r="P46" s="43">
        <f t="shared" si="47"/>
        <v>67.5</v>
      </c>
      <c r="Q46" s="45"/>
      <c r="R46" s="46"/>
      <c r="S46" s="47"/>
      <c r="T46" s="48">
        <f t="shared" si="48"/>
        <v>67.5</v>
      </c>
      <c r="U46" s="42">
        <v>20</v>
      </c>
      <c r="V46" s="72">
        <v>4</v>
      </c>
      <c r="W46" s="73">
        <f t="shared" si="68"/>
        <v>60</v>
      </c>
      <c r="X46" s="44">
        <v>22</v>
      </c>
      <c r="Y46" s="72">
        <v>4.5</v>
      </c>
      <c r="Z46" s="43">
        <f t="shared" si="69"/>
        <v>67.5</v>
      </c>
      <c r="AA46" s="45"/>
      <c r="AB46" s="46"/>
      <c r="AC46" s="47" t="str">
        <f t="shared" si="70"/>
        <v/>
      </c>
      <c r="AD46" s="49">
        <f t="shared" si="71"/>
        <v>67.5</v>
      </c>
      <c r="AE46" s="50">
        <f t="shared" si="56"/>
        <v>135</v>
      </c>
      <c r="AF46" s="51">
        <v>5.2</v>
      </c>
      <c r="AG46" s="52">
        <v>5.15</v>
      </c>
      <c r="AH46" s="54">
        <f t="shared" si="72"/>
        <v>5.2</v>
      </c>
      <c r="AI46" s="55">
        <f t="shared" si="49"/>
        <v>68.64</v>
      </c>
      <c r="AJ46" s="51">
        <v>7.85</v>
      </c>
      <c r="AK46" s="52">
        <v>8</v>
      </c>
      <c r="AL46" s="54">
        <f t="shared" si="50"/>
        <v>8</v>
      </c>
      <c r="AM46" s="53">
        <f t="shared" si="51"/>
        <v>83.018867924528308</v>
      </c>
      <c r="AN46" s="56"/>
      <c r="AO46" s="57">
        <f t="shared" si="57"/>
        <v>0</v>
      </c>
      <c r="AP46" s="56">
        <v>12</v>
      </c>
      <c r="AQ46" s="55">
        <f t="shared" si="52"/>
        <v>31.68</v>
      </c>
      <c r="AR46" s="283">
        <v>17.690000000000001</v>
      </c>
      <c r="AS46" s="284">
        <v>17.559999999999999</v>
      </c>
      <c r="AT46" s="138">
        <f t="shared" si="53"/>
        <v>17.559999999999999</v>
      </c>
      <c r="AU46" s="175">
        <f t="shared" si="54"/>
        <v>45.408000000000023</v>
      </c>
    </row>
    <row r="47" spans="1:47" x14ac:dyDescent="0.2">
      <c r="A47" s="229" t="s">
        <v>85</v>
      </c>
      <c r="B47" s="121" t="s">
        <v>79</v>
      </c>
      <c r="C47" s="122">
        <v>163</v>
      </c>
      <c r="D47" s="123" t="str">
        <f t="shared" si="55"/>
        <v>+158</v>
      </c>
      <c r="E47" s="119" t="s">
        <v>92</v>
      </c>
      <c r="F47" s="60">
        <v>58.7</v>
      </c>
      <c r="G47" s="39"/>
      <c r="H47" s="39"/>
      <c r="I47" s="40">
        <f t="shared" si="45"/>
        <v>314.96829301533222</v>
      </c>
      <c r="J47" s="41">
        <v>3</v>
      </c>
      <c r="K47" s="42">
        <v>18</v>
      </c>
      <c r="L47" s="72">
        <v>4.5</v>
      </c>
      <c r="M47" s="293">
        <f t="shared" si="46"/>
        <v>67.5</v>
      </c>
      <c r="N47" s="44">
        <v>21</v>
      </c>
      <c r="O47" s="72">
        <v>5</v>
      </c>
      <c r="P47" s="43">
        <f t="shared" si="47"/>
        <v>75</v>
      </c>
      <c r="Q47" s="45"/>
      <c r="R47" s="46"/>
      <c r="S47" s="47"/>
      <c r="T47" s="48">
        <f t="shared" si="48"/>
        <v>75</v>
      </c>
      <c r="U47" s="42">
        <v>23</v>
      </c>
      <c r="V47" s="72">
        <v>5</v>
      </c>
      <c r="W47" s="73">
        <f t="shared" si="68"/>
        <v>75</v>
      </c>
      <c r="X47" s="44">
        <v>26</v>
      </c>
      <c r="Y47" s="72">
        <v>4.5</v>
      </c>
      <c r="Z47" s="43">
        <f t="shared" si="69"/>
        <v>67.5</v>
      </c>
      <c r="AA47" s="45"/>
      <c r="AB47" s="46"/>
      <c r="AC47" s="47" t="str">
        <f t="shared" si="70"/>
        <v/>
      </c>
      <c r="AD47" s="49">
        <f t="shared" si="71"/>
        <v>75</v>
      </c>
      <c r="AE47" s="50">
        <f t="shared" si="56"/>
        <v>150</v>
      </c>
      <c r="AF47" s="51">
        <v>5</v>
      </c>
      <c r="AG47" s="52">
        <v>5.04</v>
      </c>
      <c r="AH47" s="54">
        <f t="shared" si="72"/>
        <v>5.04</v>
      </c>
      <c r="AI47" s="55">
        <f t="shared" si="49"/>
        <v>66.528000000000006</v>
      </c>
      <c r="AJ47" s="51">
        <v>2</v>
      </c>
      <c r="AK47" s="52">
        <v>3.8</v>
      </c>
      <c r="AL47" s="54">
        <f t="shared" si="50"/>
        <v>3.8</v>
      </c>
      <c r="AM47" s="53">
        <f t="shared" si="51"/>
        <v>32.044293015332201</v>
      </c>
      <c r="AN47" s="56"/>
      <c r="AO47" s="57">
        <f t="shared" si="57"/>
        <v>0</v>
      </c>
      <c r="AP47" s="56">
        <v>8</v>
      </c>
      <c r="AQ47" s="55">
        <f t="shared" si="52"/>
        <v>21.12</v>
      </c>
      <c r="AR47" s="283">
        <v>17.57</v>
      </c>
      <c r="AS47" s="284">
        <v>17.97</v>
      </c>
      <c r="AT47" s="138">
        <f t="shared" si="53"/>
        <v>17.57</v>
      </c>
      <c r="AU47" s="175">
        <f t="shared" si="54"/>
        <v>45.275999999999996</v>
      </c>
    </row>
    <row r="48" spans="1:47" x14ac:dyDescent="0.2">
      <c r="A48" s="229" t="s">
        <v>88</v>
      </c>
      <c r="B48" s="121" t="s">
        <v>34</v>
      </c>
      <c r="C48" s="122">
        <v>165</v>
      </c>
      <c r="D48" s="123" t="str">
        <f t="shared" si="55"/>
        <v>+158</v>
      </c>
      <c r="E48" s="119" t="s">
        <v>92</v>
      </c>
      <c r="F48" s="60">
        <v>59.6</v>
      </c>
      <c r="G48" s="39"/>
      <c r="H48" s="39"/>
      <c r="I48" s="40">
        <f t="shared" si="45"/>
        <v>336.68399999999997</v>
      </c>
      <c r="J48" s="41">
        <v>2</v>
      </c>
      <c r="K48" s="42">
        <v>20</v>
      </c>
      <c r="L48" s="72">
        <v>5.5</v>
      </c>
      <c r="M48" s="293">
        <f t="shared" si="46"/>
        <v>82.5</v>
      </c>
      <c r="N48" s="44">
        <v>22</v>
      </c>
      <c r="O48" s="72">
        <v>6</v>
      </c>
      <c r="P48" s="43">
        <f t="shared" si="47"/>
        <v>90</v>
      </c>
      <c r="Q48" s="45"/>
      <c r="R48" s="46"/>
      <c r="S48" s="47"/>
      <c r="T48" s="48">
        <f t="shared" si="48"/>
        <v>90</v>
      </c>
      <c r="U48" s="42">
        <v>25</v>
      </c>
      <c r="V48" s="72">
        <v>6</v>
      </c>
      <c r="W48" s="73">
        <f t="shared" si="68"/>
        <v>90</v>
      </c>
      <c r="X48" s="44">
        <v>28</v>
      </c>
      <c r="Y48" s="72">
        <v>6</v>
      </c>
      <c r="Z48" s="43">
        <f t="shared" si="69"/>
        <v>90</v>
      </c>
      <c r="AA48" s="45"/>
      <c r="AB48" s="46"/>
      <c r="AC48" s="47" t="str">
        <f t="shared" si="70"/>
        <v/>
      </c>
      <c r="AD48" s="49">
        <f t="shared" si="71"/>
        <v>90</v>
      </c>
      <c r="AE48" s="50">
        <f t="shared" si="56"/>
        <v>180</v>
      </c>
      <c r="AF48" s="51">
        <v>5.2</v>
      </c>
      <c r="AG48" s="52">
        <v>5.28</v>
      </c>
      <c r="AH48" s="54">
        <f t="shared" si="72"/>
        <v>5.28</v>
      </c>
      <c r="AI48" s="55">
        <f t="shared" si="49"/>
        <v>69.696000000000012</v>
      </c>
      <c r="AJ48" s="51">
        <v>0</v>
      </c>
      <c r="AK48" s="52">
        <v>0</v>
      </c>
      <c r="AL48" s="54">
        <f t="shared" si="50"/>
        <v>0</v>
      </c>
      <c r="AM48" s="53">
        <f t="shared" si="51"/>
        <v>0</v>
      </c>
      <c r="AN48" s="56"/>
      <c r="AO48" s="57">
        <f t="shared" si="57"/>
        <v>0</v>
      </c>
      <c r="AP48" s="56">
        <v>14</v>
      </c>
      <c r="AQ48" s="55">
        <f t="shared" si="52"/>
        <v>36.96</v>
      </c>
      <c r="AR48" s="283">
        <v>17.28</v>
      </c>
      <c r="AS48" s="284">
        <v>17.21</v>
      </c>
      <c r="AT48" s="138">
        <f t="shared" si="53"/>
        <v>17.21</v>
      </c>
      <c r="AU48" s="175">
        <f t="shared" si="54"/>
        <v>50.027999999999992</v>
      </c>
    </row>
    <row r="49" spans="1:47" x14ac:dyDescent="0.2">
      <c r="A49" s="229"/>
      <c r="B49" s="121"/>
      <c r="C49" s="122"/>
      <c r="D49" s="123" t="str">
        <f t="shared" ref="D49" si="73">IF(C49&lt;1,"",IF(C49&lt;140.9,-140,IF(C49&lt;148.9,-148,IF(C49&lt;158.9,-158,IF(C49&gt;158,"+158")))))</f>
        <v/>
      </c>
      <c r="E49" s="119"/>
      <c r="F49" s="60"/>
      <c r="G49" s="39"/>
      <c r="H49" s="39"/>
      <c r="I49" s="40">
        <f t="shared" si="45"/>
        <v>0</v>
      </c>
      <c r="J49" s="41"/>
      <c r="K49" s="42"/>
      <c r="L49" s="72"/>
      <c r="M49" s="293" t="str">
        <f t="shared" si="46"/>
        <v/>
      </c>
      <c r="N49" s="44"/>
      <c r="O49" s="72"/>
      <c r="P49" s="43" t="str">
        <f t="shared" si="47"/>
        <v/>
      </c>
      <c r="Q49" s="45"/>
      <c r="R49" s="46"/>
      <c r="S49" s="47"/>
      <c r="T49" s="48">
        <f t="shared" si="48"/>
        <v>0</v>
      </c>
      <c r="U49" s="42"/>
      <c r="V49" s="72"/>
      <c r="W49" s="73" t="str">
        <f t="shared" si="68"/>
        <v/>
      </c>
      <c r="X49" s="44"/>
      <c r="Y49" s="72"/>
      <c r="Z49" s="43" t="str">
        <f t="shared" si="69"/>
        <v/>
      </c>
      <c r="AA49" s="45"/>
      <c r="AB49" s="46"/>
      <c r="AC49" s="47" t="str">
        <f t="shared" si="70"/>
        <v/>
      </c>
      <c r="AD49" s="49">
        <f t="shared" si="71"/>
        <v>0</v>
      </c>
      <c r="AE49" s="50">
        <f t="shared" si="56"/>
        <v>0</v>
      </c>
      <c r="AF49" s="51"/>
      <c r="AG49" s="52"/>
      <c r="AH49" s="54">
        <f t="shared" si="72"/>
        <v>0</v>
      </c>
      <c r="AI49" s="55">
        <f t="shared" si="49"/>
        <v>0</v>
      </c>
      <c r="AJ49" s="51"/>
      <c r="AK49" s="52"/>
      <c r="AL49" s="54">
        <f t="shared" si="50"/>
        <v>0</v>
      </c>
      <c r="AM49" s="53">
        <f t="shared" si="51"/>
        <v>0</v>
      </c>
      <c r="AN49" s="56"/>
      <c r="AO49" s="57">
        <f t="shared" si="57"/>
        <v>0</v>
      </c>
      <c r="AP49" s="56"/>
      <c r="AQ49" s="55">
        <f t="shared" si="52"/>
        <v>0</v>
      </c>
      <c r="AR49" s="283"/>
      <c r="AS49" s="284"/>
      <c r="AT49" s="138">
        <f t="shared" si="53"/>
        <v>0</v>
      </c>
      <c r="AU49" s="175" t="str">
        <f t="shared" si="54"/>
        <v>0</v>
      </c>
    </row>
    <row r="50" spans="1:47" outlineLevel="1" x14ac:dyDescent="0.2">
      <c r="A50" s="229"/>
      <c r="B50" s="121"/>
      <c r="C50" s="122"/>
      <c r="D50" s="123" t="str">
        <f t="shared" ref="D50:D60" si="74">IF(C50&lt;1,"",IF(C50&lt;140.9,-140,IF(C50&lt;148.9,-148,IF(C50&lt;158.9,-158,IF(C50&gt;158,"+158")))))</f>
        <v/>
      </c>
      <c r="E50" s="119"/>
      <c r="F50" s="60"/>
      <c r="G50" s="39"/>
      <c r="H50" s="39"/>
      <c r="I50" s="40">
        <f t="shared" si="45"/>
        <v>0</v>
      </c>
      <c r="J50" s="41"/>
      <c r="K50" s="42"/>
      <c r="L50" s="72"/>
      <c r="M50" s="293" t="str">
        <f t="shared" si="46"/>
        <v/>
      </c>
      <c r="N50" s="44"/>
      <c r="O50" s="72"/>
      <c r="P50" s="43" t="str">
        <f t="shared" si="47"/>
        <v/>
      </c>
      <c r="Q50" s="45"/>
      <c r="R50" s="46"/>
      <c r="S50" s="47"/>
      <c r="T50" s="48">
        <f t="shared" si="48"/>
        <v>0</v>
      </c>
      <c r="U50" s="42"/>
      <c r="V50" s="72"/>
      <c r="W50" s="73" t="str">
        <f t="shared" si="58"/>
        <v/>
      </c>
      <c r="X50" s="44"/>
      <c r="Y50" s="72"/>
      <c r="Z50" s="43" t="str">
        <f t="shared" si="59"/>
        <v/>
      </c>
      <c r="AA50" s="45"/>
      <c r="AB50" s="46"/>
      <c r="AC50" s="47" t="str">
        <f t="shared" si="60"/>
        <v/>
      </c>
      <c r="AD50" s="49">
        <f t="shared" si="61"/>
        <v>0</v>
      </c>
      <c r="AE50" s="50">
        <f t="shared" si="56"/>
        <v>0</v>
      </c>
      <c r="AF50" s="51"/>
      <c r="AG50" s="52"/>
      <c r="AH50" s="54">
        <f t="shared" si="62"/>
        <v>0</v>
      </c>
      <c r="AI50" s="55">
        <f t="shared" si="49"/>
        <v>0</v>
      </c>
      <c r="AJ50" s="51"/>
      <c r="AK50" s="52"/>
      <c r="AL50" s="54">
        <f t="shared" si="50"/>
        <v>0</v>
      </c>
      <c r="AM50" s="53">
        <f t="shared" si="51"/>
        <v>0</v>
      </c>
      <c r="AN50" s="56"/>
      <c r="AO50" s="57">
        <f t="shared" si="57"/>
        <v>0</v>
      </c>
      <c r="AP50" s="56"/>
      <c r="AQ50" s="55">
        <f t="shared" si="52"/>
        <v>0</v>
      </c>
      <c r="AR50" s="283"/>
      <c r="AS50" s="284"/>
      <c r="AT50" s="138">
        <f t="shared" si="53"/>
        <v>0</v>
      </c>
      <c r="AU50" s="175" t="str">
        <f t="shared" si="54"/>
        <v>0</v>
      </c>
    </row>
    <row r="51" spans="1:47" outlineLevel="1" x14ac:dyDescent="0.2">
      <c r="A51" s="229" t="s">
        <v>98</v>
      </c>
      <c r="B51" s="121" t="s">
        <v>34</v>
      </c>
      <c r="C51" s="122">
        <v>143</v>
      </c>
      <c r="D51" s="123">
        <f t="shared" ref="D51:D56" si="75">IF(C51&lt;1,"",IF(C51&lt;140.9,-140,IF(C51&lt;148.9,-148,IF(C51&lt;158.9,-158,IF(C51&gt;158,"+158")))))</f>
        <v>-148</v>
      </c>
      <c r="E51" s="119" t="s">
        <v>99</v>
      </c>
      <c r="F51" s="60">
        <v>58.3</v>
      </c>
      <c r="G51" s="39"/>
      <c r="H51" s="39"/>
      <c r="I51" s="40">
        <f t="shared" si="45"/>
        <v>432.18384905660383</v>
      </c>
      <c r="J51" s="41">
        <v>1</v>
      </c>
      <c r="K51" s="42">
        <v>20</v>
      </c>
      <c r="L51" s="72">
        <v>6</v>
      </c>
      <c r="M51" s="293">
        <f t="shared" si="46"/>
        <v>90</v>
      </c>
      <c r="N51" s="44">
        <v>25</v>
      </c>
      <c r="O51" s="72">
        <v>6.5</v>
      </c>
      <c r="P51" s="43">
        <f t="shared" si="47"/>
        <v>97.5</v>
      </c>
      <c r="Q51" s="45"/>
      <c r="R51" s="46"/>
      <c r="S51" s="47"/>
      <c r="T51" s="48">
        <f t="shared" si="48"/>
        <v>97.5</v>
      </c>
      <c r="U51" s="42">
        <v>28</v>
      </c>
      <c r="V51" s="72">
        <v>7</v>
      </c>
      <c r="W51" s="73">
        <f t="shared" si="58"/>
        <v>105</v>
      </c>
      <c r="X51" s="44">
        <v>33</v>
      </c>
      <c r="Y51" s="72">
        <v>8</v>
      </c>
      <c r="Z51" s="43">
        <f t="shared" si="59"/>
        <v>120</v>
      </c>
      <c r="AA51" s="45"/>
      <c r="AB51" s="46"/>
      <c r="AC51" s="47" t="str">
        <f t="shared" si="60"/>
        <v/>
      </c>
      <c r="AD51" s="49">
        <f t="shared" si="61"/>
        <v>120</v>
      </c>
      <c r="AE51" s="50">
        <f t="shared" si="56"/>
        <v>217.5</v>
      </c>
      <c r="AF51" s="51">
        <v>5.07</v>
      </c>
      <c r="AG51" s="52">
        <v>5.14</v>
      </c>
      <c r="AH51" s="54">
        <f t="shared" si="62"/>
        <v>5.14</v>
      </c>
      <c r="AI51" s="55">
        <f t="shared" si="49"/>
        <v>67.847999999999999</v>
      </c>
      <c r="AJ51" s="51">
        <v>6.05</v>
      </c>
      <c r="AK51" s="52">
        <v>6.8</v>
      </c>
      <c r="AL51" s="54">
        <f t="shared" si="50"/>
        <v>6.8</v>
      </c>
      <c r="AM51" s="53">
        <f t="shared" si="51"/>
        <v>57.735849056603783</v>
      </c>
      <c r="AN51" s="56"/>
      <c r="AO51" s="57">
        <f t="shared" si="57"/>
        <v>0</v>
      </c>
      <c r="AP51" s="56">
        <v>11</v>
      </c>
      <c r="AQ51" s="55">
        <f t="shared" si="52"/>
        <v>29.040000000000003</v>
      </c>
      <c r="AR51" s="283">
        <v>16.45</v>
      </c>
      <c r="AS51" s="284">
        <v>16.82</v>
      </c>
      <c r="AT51" s="138">
        <f t="shared" si="53"/>
        <v>16.45</v>
      </c>
      <c r="AU51" s="175">
        <f t="shared" si="54"/>
        <v>60.060000000000009</v>
      </c>
    </row>
    <row r="52" spans="1:47" outlineLevel="1" x14ac:dyDescent="0.2">
      <c r="A52" s="229" t="s">
        <v>95</v>
      </c>
      <c r="B52" s="121" t="s">
        <v>34</v>
      </c>
      <c r="C52" s="122">
        <v>149</v>
      </c>
      <c r="D52" s="123">
        <f t="shared" si="75"/>
        <v>-158</v>
      </c>
      <c r="E52" s="119" t="s">
        <v>99</v>
      </c>
      <c r="F52" s="60">
        <v>37.200000000000003</v>
      </c>
      <c r="G52" s="39"/>
      <c r="H52" s="39"/>
      <c r="I52" s="40">
        <f t="shared" si="45"/>
        <v>485.67870967741931</v>
      </c>
      <c r="J52" s="41">
        <v>1</v>
      </c>
      <c r="K52" s="42">
        <v>20</v>
      </c>
      <c r="L52" s="72">
        <v>7</v>
      </c>
      <c r="M52" s="293">
        <f t="shared" si="46"/>
        <v>105</v>
      </c>
      <c r="N52" s="44">
        <v>24</v>
      </c>
      <c r="O52" s="72">
        <v>6.5</v>
      </c>
      <c r="P52" s="43">
        <f t="shared" si="47"/>
        <v>97.5</v>
      </c>
      <c r="Q52" s="45"/>
      <c r="R52" s="46"/>
      <c r="S52" s="47"/>
      <c r="T52" s="48">
        <f t="shared" si="48"/>
        <v>105</v>
      </c>
      <c r="U52" s="42">
        <v>26</v>
      </c>
      <c r="V52" s="72">
        <v>7</v>
      </c>
      <c r="W52" s="73">
        <f t="shared" si="58"/>
        <v>105</v>
      </c>
      <c r="X52" s="44">
        <v>30</v>
      </c>
      <c r="Y52" s="72">
        <v>8</v>
      </c>
      <c r="Z52" s="43">
        <f t="shared" si="59"/>
        <v>120</v>
      </c>
      <c r="AA52" s="45"/>
      <c r="AB52" s="46"/>
      <c r="AC52" s="47" t="str">
        <f t="shared" si="60"/>
        <v/>
      </c>
      <c r="AD52" s="49">
        <f t="shared" si="61"/>
        <v>120</v>
      </c>
      <c r="AE52" s="50">
        <f t="shared" si="56"/>
        <v>225</v>
      </c>
      <c r="AF52" s="51">
        <v>5.8</v>
      </c>
      <c r="AG52" s="52">
        <v>5.7</v>
      </c>
      <c r="AH52" s="54">
        <f t="shared" si="62"/>
        <v>5.8</v>
      </c>
      <c r="AI52" s="55">
        <f t="shared" si="49"/>
        <v>76.56</v>
      </c>
      <c r="AJ52" s="51">
        <v>5.45</v>
      </c>
      <c r="AK52" s="52">
        <v>6</v>
      </c>
      <c r="AL52" s="54">
        <f t="shared" si="50"/>
        <v>6</v>
      </c>
      <c r="AM52" s="53">
        <f t="shared" si="51"/>
        <v>79.838709677419345</v>
      </c>
      <c r="AN52" s="56"/>
      <c r="AO52" s="57">
        <f t="shared" si="57"/>
        <v>0</v>
      </c>
      <c r="AP52" s="56">
        <v>18</v>
      </c>
      <c r="AQ52" s="55">
        <f t="shared" si="52"/>
        <v>47.52</v>
      </c>
      <c r="AR52" s="283">
        <v>16.77</v>
      </c>
      <c r="AS52" s="284">
        <v>16.7</v>
      </c>
      <c r="AT52" s="138">
        <f t="shared" si="53"/>
        <v>16.7</v>
      </c>
      <c r="AU52" s="175">
        <f t="shared" si="54"/>
        <v>56.760000000000012</v>
      </c>
    </row>
    <row r="53" spans="1:47" outlineLevel="1" x14ac:dyDescent="0.2">
      <c r="A53" s="229" t="s">
        <v>94</v>
      </c>
      <c r="B53" s="121" t="s">
        <v>79</v>
      </c>
      <c r="C53" s="122">
        <v>151</v>
      </c>
      <c r="D53" s="123">
        <f t="shared" si="75"/>
        <v>-158</v>
      </c>
      <c r="E53" s="119" t="s">
        <v>99</v>
      </c>
      <c r="F53" s="60">
        <v>49.6</v>
      </c>
      <c r="G53" s="39"/>
      <c r="H53" s="39"/>
      <c r="I53" s="40">
        <f t="shared" si="45"/>
        <v>367.47304838709681</v>
      </c>
      <c r="J53" s="41">
        <v>3</v>
      </c>
      <c r="K53" s="42">
        <v>15</v>
      </c>
      <c r="L53" s="72">
        <v>5</v>
      </c>
      <c r="M53" s="293">
        <f t="shared" si="46"/>
        <v>75</v>
      </c>
      <c r="N53" s="44">
        <v>18</v>
      </c>
      <c r="O53" s="72">
        <v>5.5</v>
      </c>
      <c r="P53" s="43">
        <f t="shared" si="47"/>
        <v>82.5</v>
      </c>
      <c r="Q53" s="45"/>
      <c r="R53" s="46"/>
      <c r="S53" s="47"/>
      <c r="T53" s="48">
        <f t="shared" si="48"/>
        <v>82.5</v>
      </c>
      <c r="U53" s="42">
        <v>20</v>
      </c>
      <c r="V53" s="72">
        <v>6</v>
      </c>
      <c r="W53" s="73">
        <f t="shared" si="58"/>
        <v>90</v>
      </c>
      <c r="X53" s="44">
        <v>22</v>
      </c>
      <c r="Y53" s="72">
        <v>6</v>
      </c>
      <c r="Z53" s="43">
        <f t="shared" si="59"/>
        <v>90</v>
      </c>
      <c r="AA53" s="45"/>
      <c r="AB53" s="46"/>
      <c r="AC53" s="47" t="str">
        <f t="shared" si="60"/>
        <v/>
      </c>
      <c r="AD53" s="49">
        <f t="shared" si="61"/>
        <v>90</v>
      </c>
      <c r="AE53" s="50">
        <f t="shared" si="56"/>
        <v>172.5</v>
      </c>
      <c r="AF53" s="51">
        <v>4.5</v>
      </c>
      <c r="AG53" s="52">
        <v>4.4000000000000004</v>
      </c>
      <c r="AH53" s="54">
        <f t="shared" si="62"/>
        <v>4.5</v>
      </c>
      <c r="AI53" s="55">
        <f t="shared" si="49"/>
        <v>59.400000000000006</v>
      </c>
      <c r="AJ53" s="51">
        <v>5.9</v>
      </c>
      <c r="AK53" s="52">
        <v>5.8</v>
      </c>
      <c r="AL53" s="54">
        <f t="shared" si="50"/>
        <v>5.9</v>
      </c>
      <c r="AM53" s="53">
        <f t="shared" si="51"/>
        <v>58.881048387096769</v>
      </c>
      <c r="AN53" s="56"/>
      <c r="AO53" s="57">
        <f t="shared" si="57"/>
        <v>0</v>
      </c>
      <c r="AP53" s="56">
        <v>14</v>
      </c>
      <c r="AQ53" s="55">
        <f t="shared" si="52"/>
        <v>36.96</v>
      </c>
      <c r="AR53" s="283">
        <v>17.989999999999998</v>
      </c>
      <c r="AS53" s="284">
        <v>18.010000000000002</v>
      </c>
      <c r="AT53" s="138">
        <f t="shared" si="53"/>
        <v>17.989999999999998</v>
      </c>
      <c r="AU53" s="175">
        <f t="shared" si="54"/>
        <v>39.732000000000021</v>
      </c>
    </row>
    <row r="54" spans="1:47" outlineLevel="1" x14ac:dyDescent="0.2">
      <c r="A54" s="229" t="s">
        <v>97</v>
      </c>
      <c r="B54" s="121" t="s">
        <v>79</v>
      </c>
      <c r="C54" s="122">
        <v>151</v>
      </c>
      <c r="D54" s="123">
        <f t="shared" si="75"/>
        <v>-158</v>
      </c>
      <c r="E54" s="119" t="s">
        <v>99</v>
      </c>
      <c r="F54" s="60">
        <v>42.1</v>
      </c>
      <c r="G54" s="39"/>
      <c r="H54" s="39"/>
      <c r="I54" s="40">
        <f t="shared" si="45"/>
        <v>377.40173871733964</v>
      </c>
      <c r="J54" s="41">
        <v>2</v>
      </c>
      <c r="K54" s="42">
        <v>15</v>
      </c>
      <c r="L54" s="72">
        <v>5.5</v>
      </c>
      <c r="M54" s="293">
        <f t="shared" si="46"/>
        <v>82.5</v>
      </c>
      <c r="N54" s="44">
        <v>18</v>
      </c>
      <c r="O54" s="72">
        <v>6.5</v>
      </c>
      <c r="P54" s="43">
        <f t="shared" si="47"/>
        <v>97.5</v>
      </c>
      <c r="Q54" s="45"/>
      <c r="R54" s="46"/>
      <c r="S54" s="47"/>
      <c r="T54" s="48">
        <f t="shared" si="48"/>
        <v>97.5</v>
      </c>
      <c r="U54" s="42">
        <v>20</v>
      </c>
      <c r="V54" s="72">
        <v>5</v>
      </c>
      <c r="W54" s="73">
        <f t="shared" si="58"/>
        <v>75</v>
      </c>
      <c r="X54" s="44">
        <v>22</v>
      </c>
      <c r="Y54" s="72">
        <v>6.5</v>
      </c>
      <c r="Z54" s="43">
        <f t="shared" si="59"/>
        <v>97.5</v>
      </c>
      <c r="AA54" s="45"/>
      <c r="AB54" s="46"/>
      <c r="AC54" s="47" t="str">
        <f t="shared" si="60"/>
        <v/>
      </c>
      <c r="AD54" s="49">
        <f t="shared" si="61"/>
        <v>97.5</v>
      </c>
      <c r="AE54" s="50">
        <f t="shared" si="56"/>
        <v>195</v>
      </c>
      <c r="AF54" s="51">
        <v>4.62</v>
      </c>
      <c r="AG54" s="52">
        <v>4.6500000000000004</v>
      </c>
      <c r="AH54" s="54">
        <f>MAX(AF54:AG54)</f>
        <v>4.6500000000000004</v>
      </c>
      <c r="AI54" s="55">
        <f t="shared" si="49"/>
        <v>61.38</v>
      </c>
      <c r="AJ54" s="51">
        <v>4.0999999999999996</v>
      </c>
      <c r="AK54" s="52">
        <v>4.5</v>
      </c>
      <c r="AL54" s="54">
        <f t="shared" si="50"/>
        <v>4.5</v>
      </c>
      <c r="AM54" s="53">
        <f t="shared" si="51"/>
        <v>52.909738717339671</v>
      </c>
      <c r="AN54" s="56"/>
      <c r="AO54" s="57">
        <f t="shared" si="57"/>
        <v>0</v>
      </c>
      <c r="AP54" s="56">
        <v>13</v>
      </c>
      <c r="AQ54" s="55">
        <f t="shared" si="52"/>
        <v>34.32</v>
      </c>
      <c r="AR54" s="283">
        <v>18.440000000000001</v>
      </c>
      <c r="AS54" s="284">
        <v>18.78</v>
      </c>
      <c r="AT54" s="138">
        <f t="shared" si="53"/>
        <v>18.440000000000001</v>
      </c>
      <c r="AU54" s="175">
        <f t="shared" si="54"/>
        <v>33.791999999999987</v>
      </c>
    </row>
    <row r="55" spans="1:47" outlineLevel="1" x14ac:dyDescent="0.2">
      <c r="A55" s="229" t="s">
        <v>93</v>
      </c>
      <c r="B55" s="121" t="s">
        <v>33</v>
      </c>
      <c r="C55" s="122">
        <v>160</v>
      </c>
      <c r="D55" s="123" t="str">
        <f t="shared" si="75"/>
        <v>+158</v>
      </c>
      <c r="E55" s="119" t="s">
        <v>99</v>
      </c>
      <c r="F55" s="60">
        <v>46.5</v>
      </c>
      <c r="G55" s="39"/>
      <c r="H55" s="39"/>
      <c r="I55" s="40">
        <f t="shared" si="45"/>
        <v>406.90258064516127</v>
      </c>
      <c r="J55" s="41">
        <v>2</v>
      </c>
      <c r="K55" s="42">
        <v>21</v>
      </c>
      <c r="L55" s="72">
        <v>6.5</v>
      </c>
      <c r="M55" s="293">
        <f t="shared" si="46"/>
        <v>97.5</v>
      </c>
      <c r="N55" s="44">
        <v>24</v>
      </c>
      <c r="O55" s="72">
        <v>6</v>
      </c>
      <c r="P55" s="43">
        <f t="shared" si="47"/>
        <v>90</v>
      </c>
      <c r="Q55" s="45"/>
      <c r="R55" s="46"/>
      <c r="S55" s="47"/>
      <c r="T55" s="48">
        <f t="shared" si="48"/>
        <v>97.5</v>
      </c>
      <c r="U55" s="42">
        <v>22</v>
      </c>
      <c r="V55" s="72">
        <v>6</v>
      </c>
      <c r="W55" s="73">
        <f t="shared" si="58"/>
        <v>90</v>
      </c>
      <c r="X55" s="44">
        <v>25</v>
      </c>
      <c r="Y55" s="72">
        <v>6.5</v>
      </c>
      <c r="Z55" s="43">
        <f t="shared" si="59"/>
        <v>97.5</v>
      </c>
      <c r="AA55" s="45"/>
      <c r="AB55" s="46"/>
      <c r="AC55" s="47" t="str">
        <f t="shared" si="60"/>
        <v/>
      </c>
      <c r="AD55" s="49">
        <f t="shared" si="61"/>
        <v>97.5</v>
      </c>
      <c r="AE55" s="50">
        <f t="shared" si="56"/>
        <v>195</v>
      </c>
      <c r="AF55" s="51">
        <v>5</v>
      </c>
      <c r="AG55" s="52">
        <v>4.93</v>
      </c>
      <c r="AH55" s="54">
        <f t="shared" ref="AH55:AH60" si="76">MAX(AF55:AG55)</f>
        <v>5</v>
      </c>
      <c r="AI55" s="55">
        <f t="shared" si="49"/>
        <v>66</v>
      </c>
      <c r="AJ55" s="51">
        <v>5.5</v>
      </c>
      <c r="AK55" s="52">
        <v>6.7</v>
      </c>
      <c r="AL55" s="54">
        <f t="shared" si="50"/>
        <v>6.7</v>
      </c>
      <c r="AM55" s="53">
        <f t="shared" si="51"/>
        <v>71.322580645161295</v>
      </c>
      <c r="AN55" s="56"/>
      <c r="AO55" s="57">
        <f t="shared" si="57"/>
        <v>0</v>
      </c>
      <c r="AP55" s="56">
        <v>14</v>
      </c>
      <c r="AQ55" s="55">
        <f t="shared" si="52"/>
        <v>36.96</v>
      </c>
      <c r="AR55" s="283">
        <v>18.149999999999999</v>
      </c>
      <c r="AS55" s="284">
        <v>18.350000000000001</v>
      </c>
      <c r="AT55" s="138">
        <f t="shared" si="53"/>
        <v>18.149999999999999</v>
      </c>
      <c r="AU55" s="175">
        <f t="shared" si="54"/>
        <v>37.620000000000019</v>
      </c>
    </row>
    <row r="56" spans="1:47" outlineLevel="1" x14ac:dyDescent="0.2">
      <c r="A56" s="229" t="s">
        <v>96</v>
      </c>
      <c r="B56" s="121" t="s">
        <v>32</v>
      </c>
      <c r="C56" s="122">
        <v>161</v>
      </c>
      <c r="D56" s="123" t="str">
        <f t="shared" si="75"/>
        <v>+158</v>
      </c>
      <c r="E56" s="119" t="s">
        <v>99</v>
      </c>
      <c r="F56" s="60">
        <v>56.2</v>
      </c>
      <c r="G56" s="39"/>
      <c r="H56" s="39"/>
      <c r="I56" s="40">
        <f t="shared" si="45"/>
        <v>522.95619928825624</v>
      </c>
      <c r="J56" s="41">
        <v>1</v>
      </c>
      <c r="K56" s="42">
        <v>46</v>
      </c>
      <c r="L56" s="72">
        <v>8.5</v>
      </c>
      <c r="M56" s="293">
        <f t="shared" si="46"/>
        <v>127.5</v>
      </c>
      <c r="N56" s="44">
        <v>48</v>
      </c>
      <c r="O56" s="72">
        <v>8.5</v>
      </c>
      <c r="P56" s="43">
        <f t="shared" si="47"/>
        <v>127.5</v>
      </c>
      <c r="Q56" s="45"/>
      <c r="R56" s="46"/>
      <c r="S56" s="47"/>
      <c r="T56" s="48">
        <f t="shared" si="48"/>
        <v>127.5</v>
      </c>
      <c r="U56" s="42">
        <v>55</v>
      </c>
      <c r="V56" s="72">
        <v>9</v>
      </c>
      <c r="W56" s="73">
        <f t="shared" si="58"/>
        <v>135</v>
      </c>
      <c r="X56" s="44">
        <v>58</v>
      </c>
      <c r="Y56" s="72">
        <v>8</v>
      </c>
      <c r="Z56" s="43">
        <f t="shared" si="59"/>
        <v>120</v>
      </c>
      <c r="AA56" s="45"/>
      <c r="AB56" s="46"/>
      <c r="AC56" s="47" t="str">
        <f t="shared" si="60"/>
        <v/>
      </c>
      <c r="AD56" s="49">
        <f t="shared" si="61"/>
        <v>135</v>
      </c>
      <c r="AE56" s="50">
        <f t="shared" si="56"/>
        <v>262.5</v>
      </c>
      <c r="AF56" s="51">
        <v>6.05</v>
      </c>
      <c r="AG56" s="52">
        <v>6.13</v>
      </c>
      <c r="AH56" s="54">
        <f t="shared" si="76"/>
        <v>6.13</v>
      </c>
      <c r="AI56" s="55">
        <f t="shared" si="49"/>
        <v>80.915999999999997</v>
      </c>
      <c r="AJ56" s="51">
        <v>7.5</v>
      </c>
      <c r="AK56" s="52">
        <v>8.1999999999999993</v>
      </c>
      <c r="AL56" s="54">
        <f t="shared" si="50"/>
        <v>8.1999999999999993</v>
      </c>
      <c r="AM56" s="53">
        <f t="shared" si="51"/>
        <v>72.224199288256216</v>
      </c>
      <c r="AN56" s="56"/>
      <c r="AO56" s="57">
        <f t="shared" si="57"/>
        <v>0</v>
      </c>
      <c r="AP56" s="56">
        <v>15</v>
      </c>
      <c r="AQ56" s="55">
        <f t="shared" si="52"/>
        <v>39.6</v>
      </c>
      <c r="AR56" s="283">
        <v>15.87</v>
      </c>
      <c r="AS56" s="284">
        <v>16.34</v>
      </c>
      <c r="AT56" s="138">
        <f t="shared" si="53"/>
        <v>15.87</v>
      </c>
      <c r="AU56" s="175">
        <f t="shared" si="54"/>
        <v>67.716000000000022</v>
      </c>
    </row>
    <row r="57" spans="1:47" outlineLevel="1" x14ac:dyDescent="0.2">
      <c r="A57" s="229"/>
      <c r="B57" s="121"/>
      <c r="C57" s="122"/>
      <c r="D57" s="123" t="str">
        <f t="shared" si="74"/>
        <v/>
      </c>
      <c r="E57" s="119"/>
      <c r="F57" s="60"/>
      <c r="G57" s="39"/>
      <c r="H57" s="39"/>
      <c r="I57" s="40">
        <f t="shared" si="45"/>
        <v>0</v>
      </c>
      <c r="J57" s="41"/>
      <c r="K57" s="42"/>
      <c r="L57" s="72"/>
      <c r="M57" s="293" t="str">
        <f t="shared" si="46"/>
        <v/>
      </c>
      <c r="N57" s="44"/>
      <c r="O57" s="72"/>
      <c r="P57" s="43" t="str">
        <f t="shared" si="47"/>
        <v/>
      </c>
      <c r="Q57" s="45"/>
      <c r="R57" s="46"/>
      <c r="S57" s="47"/>
      <c r="T57" s="48">
        <f t="shared" si="48"/>
        <v>0</v>
      </c>
      <c r="U57" s="42"/>
      <c r="V57" s="72"/>
      <c r="W57" s="73" t="str">
        <f t="shared" si="58"/>
        <v/>
      </c>
      <c r="X57" s="44"/>
      <c r="Y57" s="72"/>
      <c r="Z57" s="43" t="str">
        <f t="shared" si="59"/>
        <v/>
      </c>
      <c r="AA57" s="45"/>
      <c r="AB57" s="46"/>
      <c r="AC57" s="47" t="str">
        <f t="shared" si="60"/>
        <v/>
      </c>
      <c r="AD57" s="49">
        <f t="shared" si="61"/>
        <v>0</v>
      </c>
      <c r="AE57" s="50">
        <f t="shared" si="56"/>
        <v>0</v>
      </c>
      <c r="AF57" s="51"/>
      <c r="AG57" s="52"/>
      <c r="AH57" s="54">
        <f t="shared" si="76"/>
        <v>0</v>
      </c>
      <c r="AI57" s="55">
        <f t="shared" si="49"/>
        <v>0</v>
      </c>
      <c r="AJ57" s="51"/>
      <c r="AK57" s="52"/>
      <c r="AL57" s="54">
        <f t="shared" si="50"/>
        <v>0</v>
      </c>
      <c r="AM57" s="53">
        <f t="shared" si="51"/>
        <v>0</v>
      </c>
      <c r="AN57" s="56"/>
      <c r="AO57" s="57">
        <f t="shared" si="57"/>
        <v>0</v>
      </c>
      <c r="AP57" s="56"/>
      <c r="AQ57" s="55">
        <f t="shared" si="52"/>
        <v>0</v>
      </c>
      <c r="AR57" s="283"/>
      <c r="AS57" s="284"/>
      <c r="AT57" s="138">
        <f t="shared" si="53"/>
        <v>0</v>
      </c>
      <c r="AU57" s="175" t="str">
        <f t="shared" si="54"/>
        <v>0</v>
      </c>
    </row>
    <row r="58" spans="1:47" outlineLevel="1" x14ac:dyDescent="0.2">
      <c r="A58" s="231"/>
      <c r="B58" s="121"/>
      <c r="C58" s="122"/>
      <c r="D58" s="123" t="str">
        <f t="shared" si="74"/>
        <v/>
      </c>
      <c r="E58" s="119"/>
      <c r="F58" s="60"/>
      <c r="G58" s="39"/>
      <c r="H58" s="39"/>
      <c r="I58" s="40">
        <f t="shared" si="45"/>
        <v>0</v>
      </c>
      <c r="J58" s="41"/>
      <c r="K58" s="42"/>
      <c r="L58" s="72"/>
      <c r="M58" s="293" t="str">
        <f t="shared" si="46"/>
        <v/>
      </c>
      <c r="N58" s="44"/>
      <c r="O58" s="72"/>
      <c r="P58" s="43" t="str">
        <f t="shared" si="47"/>
        <v/>
      </c>
      <c r="Q58" s="45"/>
      <c r="R58" s="46"/>
      <c r="S58" s="47"/>
      <c r="T58" s="48">
        <f t="shared" si="48"/>
        <v>0</v>
      </c>
      <c r="U58" s="42"/>
      <c r="V58" s="72"/>
      <c r="W58" s="73" t="str">
        <f t="shared" si="58"/>
        <v/>
      </c>
      <c r="X58" s="44"/>
      <c r="Y58" s="72"/>
      <c r="Z58" s="43" t="str">
        <f t="shared" si="59"/>
        <v/>
      </c>
      <c r="AA58" s="45"/>
      <c r="AB58" s="46"/>
      <c r="AC58" s="47"/>
      <c r="AD58" s="49">
        <f t="shared" si="61"/>
        <v>0</v>
      </c>
      <c r="AE58" s="50">
        <f t="shared" si="56"/>
        <v>0</v>
      </c>
      <c r="AF58" s="51"/>
      <c r="AG58" s="52"/>
      <c r="AH58" s="54">
        <f t="shared" si="76"/>
        <v>0</v>
      </c>
      <c r="AI58" s="55">
        <f t="shared" si="49"/>
        <v>0</v>
      </c>
      <c r="AJ58" s="51"/>
      <c r="AK58" s="52"/>
      <c r="AL58" s="54">
        <f t="shared" si="50"/>
        <v>0</v>
      </c>
      <c r="AM58" s="53">
        <f t="shared" si="51"/>
        <v>0</v>
      </c>
      <c r="AN58" s="56"/>
      <c r="AO58" s="57">
        <f t="shared" si="57"/>
        <v>0</v>
      </c>
      <c r="AP58" s="56"/>
      <c r="AQ58" s="55">
        <f t="shared" si="52"/>
        <v>0</v>
      </c>
      <c r="AR58" s="283"/>
      <c r="AS58" s="284"/>
      <c r="AT58" s="138">
        <f t="shared" si="53"/>
        <v>0</v>
      </c>
      <c r="AU58" s="175" t="str">
        <f t="shared" si="54"/>
        <v>0</v>
      </c>
    </row>
    <row r="59" spans="1:47" outlineLevel="1" x14ac:dyDescent="0.2">
      <c r="A59" s="229"/>
      <c r="B59" s="121"/>
      <c r="C59" s="122"/>
      <c r="D59" s="123" t="str">
        <f t="shared" si="74"/>
        <v/>
      </c>
      <c r="E59" s="119"/>
      <c r="F59" s="60"/>
      <c r="G59" s="39"/>
      <c r="H59" s="39"/>
      <c r="I59" s="40">
        <f t="shared" si="45"/>
        <v>0</v>
      </c>
      <c r="J59" s="41"/>
      <c r="K59" s="42"/>
      <c r="L59" s="72"/>
      <c r="M59" s="293" t="str">
        <f t="shared" si="46"/>
        <v/>
      </c>
      <c r="N59" s="44"/>
      <c r="O59" s="72"/>
      <c r="P59" s="43" t="str">
        <f t="shared" si="47"/>
        <v/>
      </c>
      <c r="Q59" s="45"/>
      <c r="R59" s="46"/>
      <c r="S59" s="47"/>
      <c r="T59" s="48">
        <f t="shared" si="48"/>
        <v>0</v>
      </c>
      <c r="U59" s="42"/>
      <c r="V59" s="72"/>
      <c r="W59" s="73" t="str">
        <f t="shared" si="58"/>
        <v/>
      </c>
      <c r="X59" s="44"/>
      <c r="Y59" s="72"/>
      <c r="Z59" s="43" t="str">
        <f t="shared" si="59"/>
        <v/>
      </c>
      <c r="AA59" s="45"/>
      <c r="AB59" s="46"/>
      <c r="AC59" s="47" t="str">
        <f>IF((AB59)&lt;1,"",(AA59*45/F59)+(AB59*10))</f>
        <v/>
      </c>
      <c r="AD59" s="49">
        <f t="shared" si="61"/>
        <v>0</v>
      </c>
      <c r="AE59" s="50">
        <f t="shared" si="56"/>
        <v>0</v>
      </c>
      <c r="AF59" s="51"/>
      <c r="AG59" s="52"/>
      <c r="AH59" s="54">
        <f t="shared" si="76"/>
        <v>0</v>
      </c>
      <c r="AI59" s="55">
        <f t="shared" si="49"/>
        <v>0</v>
      </c>
      <c r="AJ59" s="51"/>
      <c r="AK59" s="52"/>
      <c r="AL59" s="54">
        <f t="shared" si="50"/>
        <v>0</v>
      </c>
      <c r="AM59" s="53">
        <f t="shared" si="51"/>
        <v>0</v>
      </c>
      <c r="AN59" s="56"/>
      <c r="AO59" s="57">
        <f t="shared" si="57"/>
        <v>0</v>
      </c>
      <c r="AP59" s="56"/>
      <c r="AQ59" s="55">
        <f t="shared" si="52"/>
        <v>0</v>
      </c>
      <c r="AR59" s="283"/>
      <c r="AS59" s="284"/>
      <c r="AT59" s="138">
        <f t="shared" si="53"/>
        <v>0</v>
      </c>
      <c r="AU59" s="175" t="str">
        <f t="shared" si="54"/>
        <v>0</v>
      </c>
    </row>
    <row r="60" spans="1:47" ht="13.5" outlineLevel="1" thickBot="1" x14ac:dyDescent="0.25">
      <c r="A60" s="232"/>
      <c r="B60" s="192"/>
      <c r="C60" s="233"/>
      <c r="D60" s="234" t="str">
        <f t="shared" si="74"/>
        <v/>
      </c>
      <c r="E60" s="235"/>
      <c r="F60" s="236"/>
      <c r="G60" s="237"/>
      <c r="H60" s="237"/>
      <c r="I60" s="238">
        <f t="shared" si="45"/>
        <v>0</v>
      </c>
      <c r="J60" s="239"/>
      <c r="K60" s="240"/>
      <c r="L60" s="241"/>
      <c r="M60" s="294" t="str">
        <f t="shared" si="46"/>
        <v/>
      </c>
      <c r="N60" s="243"/>
      <c r="O60" s="241"/>
      <c r="P60" s="244" t="str">
        <f t="shared" si="47"/>
        <v/>
      </c>
      <c r="Q60" s="245"/>
      <c r="R60" s="246"/>
      <c r="S60" s="247"/>
      <c r="T60" s="248">
        <f t="shared" si="48"/>
        <v>0</v>
      </c>
      <c r="U60" s="240"/>
      <c r="V60" s="241"/>
      <c r="W60" s="242" t="str">
        <f t="shared" si="58"/>
        <v/>
      </c>
      <c r="X60" s="243"/>
      <c r="Y60" s="241"/>
      <c r="Z60" s="244" t="str">
        <f t="shared" si="59"/>
        <v/>
      </c>
      <c r="AA60" s="245"/>
      <c r="AB60" s="246"/>
      <c r="AC60" s="247" t="str">
        <f>IF((AB60)&lt;1,"",(AA60*45/F60)+(AB60*10))</f>
        <v/>
      </c>
      <c r="AD60" s="249">
        <f t="shared" si="61"/>
        <v>0</v>
      </c>
      <c r="AE60" s="250">
        <f t="shared" si="56"/>
        <v>0</v>
      </c>
      <c r="AF60" s="251"/>
      <c r="AG60" s="252"/>
      <c r="AH60" s="263">
        <f t="shared" si="76"/>
        <v>0</v>
      </c>
      <c r="AI60" s="253">
        <f t="shared" si="49"/>
        <v>0</v>
      </c>
      <c r="AJ60" s="251"/>
      <c r="AK60" s="252"/>
      <c r="AL60" s="263">
        <f t="shared" si="50"/>
        <v>0</v>
      </c>
      <c r="AM60" s="254">
        <f t="shared" si="51"/>
        <v>0</v>
      </c>
      <c r="AN60" s="255"/>
      <c r="AO60" s="256">
        <f t="shared" si="57"/>
        <v>0</v>
      </c>
      <c r="AP60" s="255"/>
      <c r="AQ60" s="253">
        <f t="shared" si="52"/>
        <v>0</v>
      </c>
      <c r="AR60" s="285"/>
      <c r="AS60" s="286"/>
      <c r="AT60" s="171">
        <f t="shared" si="53"/>
        <v>0</v>
      </c>
      <c r="AU60" s="177" t="str">
        <f t="shared" si="54"/>
        <v>0</v>
      </c>
    </row>
    <row r="61" spans="1:47" ht="42.75" customHeight="1" thickBot="1" x14ac:dyDescent="0.25">
      <c r="I61" s="8"/>
      <c r="J61" s="8"/>
    </row>
    <row r="62" spans="1:47" s="8" customFormat="1" ht="14.25" customHeight="1" thickBot="1" x14ac:dyDescent="0.25">
      <c r="A62" s="5" t="s">
        <v>42</v>
      </c>
      <c r="B62" s="66" t="s">
        <v>43</v>
      </c>
      <c r="C62" s="6"/>
      <c r="D62" s="6"/>
      <c r="F62" s="9"/>
      <c r="G62" s="9"/>
      <c r="H62" s="9"/>
      <c r="K62" s="311" t="s">
        <v>6</v>
      </c>
      <c r="L62" s="311"/>
      <c r="M62" s="311"/>
      <c r="N62" s="311"/>
      <c r="O62" s="311"/>
      <c r="P62" s="311"/>
      <c r="Q62" s="311"/>
      <c r="R62" s="311"/>
      <c r="S62" s="10"/>
      <c r="T62" s="10"/>
      <c r="U62" s="311" t="s">
        <v>7</v>
      </c>
      <c r="V62" s="311"/>
      <c r="W62" s="311"/>
      <c r="X62" s="311"/>
      <c r="Y62" s="311"/>
      <c r="Z62" s="311"/>
      <c r="AA62" s="311"/>
      <c r="AB62" s="311"/>
      <c r="AF62" s="311" t="s">
        <v>8</v>
      </c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</row>
    <row r="63" spans="1:47" s="8" customFormat="1" ht="43.5" thickBot="1" x14ac:dyDescent="0.25">
      <c r="A63" s="14" t="s">
        <v>37</v>
      </c>
      <c r="B63" s="19" t="s">
        <v>38</v>
      </c>
      <c r="C63" s="67" t="s">
        <v>39</v>
      </c>
      <c r="D63" s="16" t="s">
        <v>40</v>
      </c>
      <c r="E63" s="16" t="s">
        <v>10</v>
      </c>
      <c r="F63" s="17" t="s">
        <v>11</v>
      </c>
      <c r="G63" s="77" t="s">
        <v>77</v>
      </c>
      <c r="H63" s="18"/>
      <c r="I63" s="302" t="s">
        <v>12</v>
      </c>
      <c r="J63" s="303" t="s">
        <v>13</v>
      </c>
      <c r="K63" s="304" t="s">
        <v>14</v>
      </c>
      <c r="L63" s="304"/>
      <c r="M63" s="19"/>
      <c r="N63" s="305" t="s">
        <v>15</v>
      </c>
      <c r="O63" s="305"/>
      <c r="P63" s="19"/>
      <c r="Q63" s="306" t="s">
        <v>44</v>
      </c>
      <c r="R63" s="306"/>
      <c r="S63" s="10"/>
      <c r="T63" s="10"/>
      <c r="U63" s="304" t="s">
        <v>14</v>
      </c>
      <c r="V63" s="304"/>
      <c r="W63" s="19"/>
      <c r="X63" s="305" t="s">
        <v>15</v>
      </c>
      <c r="Y63" s="305"/>
      <c r="Z63" s="19"/>
      <c r="AA63" s="306" t="s">
        <v>44</v>
      </c>
      <c r="AB63" s="306"/>
      <c r="AC63" s="10"/>
      <c r="AD63" s="10"/>
      <c r="AE63" s="310" t="s">
        <v>16</v>
      </c>
      <c r="AF63" s="308" t="s">
        <v>17</v>
      </c>
      <c r="AG63" s="308"/>
      <c r="AH63" s="308"/>
      <c r="AI63" s="308"/>
      <c r="AJ63" s="313"/>
      <c r="AK63" s="313"/>
      <c r="AL63" s="313"/>
      <c r="AM63" s="313"/>
      <c r="AN63" s="308" t="s">
        <v>18</v>
      </c>
      <c r="AO63" s="308"/>
      <c r="AP63" s="307" t="s">
        <v>45</v>
      </c>
      <c r="AQ63" s="307"/>
      <c r="AR63" s="308"/>
      <c r="AS63" s="308"/>
      <c r="AT63" s="308"/>
      <c r="AU63" s="308"/>
    </row>
    <row r="64" spans="1:47" s="8" customFormat="1" ht="11.25" customHeight="1" thickBot="1" x14ac:dyDescent="0.25">
      <c r="A64" s="20" t="s">
        <v>20</v>
      </c>
      <c r="B64" s="21" t="s">
        <v>21</v>
      </c>
      <c r="C64" s="22" t="s">
        <v>41</v>
      </c>
      <c r="D64" s="23"/>
      <c r="E64" s="23"/>
      <c r="F64" s="24" t="s">
        <v>23</v>
      </c>
      <c r="G64" s="25" t="s">
        <v>46</v>
      </c>
      <c r="H64" s="25"/>
      <c r="I64" s="314"/>
      <c r="J64" s="315"/>
      <c r="K64" s="26" t="s">
        <v>24</v>
      </c>
      <c r="L64" s="130" t="s">
        <v>25</v>
      </c>
      <c r="M64" s="129" t="s">
        <v>26</v>
      </c>
      <c r="N64" s="129" t="s">
        <v>24</v>
      </c>
      <c r="O64" s="130" t="s">
        <v>25</v>
      </c>
      <c r="P64" s="129" t="s">
        <v>26</v>
      </c>
      <c r="Q64" s="129" t="s">
        <v>24</v>
      </c>
      <c r="R64" s="29" t="s">
        <v>25</v>
      </c>
      <c r="S64" s="30" t="s">
        <v>26</v>
      </c>
      <c r="T64" s="33" t="s">
        <v>27</v>
      </c>
      <c r="U64" s="26" t="s">
        <v>24</v>
      </c>
      <c r="V64" s="130" t="s">
        <v>25</v>
      </c>
      <c r="W64" s="129" t="s">
        <v>26</v>
      </c>
      <c r="X64" s="129" t="s">
        <v>24</v>
      </c>
      <c r="Y64" s="130" t="s">
        <v>25</v>
      </c>
      <c r="Z64" s="129" t="s">
        <v>26</v>
      </c>
      <c r="AA64" s="129" t="s">
        <v>24</v>
      </c>
      <c r="AB64" s="29" t="s">
        <v>25</v>
      </c>
      <c r="AC64" s="30" t="s">
        <v>26</v>
      </c>
      <c r="AD64" s="33" t="s">
        <v>27</v>
      </c>
      <c r="AE64" s="312"/>
      <c r="AF64" s="276" t="s">
        <v>28</v>
      </c>
      <c r="AG64" s="271" t="s">
        <v>29</v>
      </c>
      <c r="AH64" s="271"/>
      <c r="AI64" s="131" t="s">
        <v>25</v>
      </c>
      <c r="AJ64" s="274" t="s">
        <v>28</v>
      </c>
      <c r="AK64" s="271" t="s">
        <v>29</v>
      </c>
      <c r="AL64" s="271"/>
      <c r="AM64" s="203" t="s">
        <v>25</v>
      </c>
      <c r="AN64" s="20" t="s">
        <v>30</v>
      </c>
      <c r="AO64" s="131" t="s">
        <v>25</v>
      </c>
      <c r="AP64" s="20" t="s">
        <v>30</v>
      </c>
      <c r="AQ64" s="131" t="s">
        <v>25</v>
      </c>
      <c r="AR64" s="274" t="s">
        <v>28</v>
      </c>
      <c r="AS64" s="271" t="s">
        <v>29</v>
      </c>
      <c r="AT64" s="271" t="s">
        <v>31</v>
      </c>
      <c r="AU64" s="131" t="s">
        <v>25</v>
      </c>
    </row>
    <row r="65" spans="1:47" x14ac:dyDescent="0.2">
      <c r="A65" s="204"/>
      <c r="B65" s="205"/>
      <c r="C65" s="205"/>
      <c r="D65" s="206" t="str">
        <f t="shared" ref="D65:D93" si="77">IF(C65&lt;1,"",IF(C65&lt;150.9,-150,IF(C65&lt;158.9,-158,IF(C65&lt;168.9,-168,IF(C65&gt;168,"+168")))))</f>
        <v/>
      </c>
      <c r="E65" s="179"/>
      <c r="F65" s="257"/>
      <c r="G65" s="209"/>
      <c r="H65" s="209"/>
      <c r="I65" s="210">
        <f t="shared" ref="I65:I93" si="78">SUM(AE65+AI65+AM65+AO65+AQ65+AU65)</f>
        <v>0</v>
      </c>
      <c r="J65" s="211"/>
      <c r="K65" s="212"/>
      <c r="L65" s="213"/>
      <c r="M65" s="258" t="str">
        <f t="shared" ref="M65:M93" si="79">IF((L65)&lt;1,"",(K65*55/F65)+(L65*10))</f>
        <v/>
      </c>
      <c r="N65" s="215"/>
      <c r="O65" s="213"/>
      <c r="P65" s="258" t="str">
        <f t="shared" ref="P65:P93" si="80">IF((O65)&lt;1,"",(N65*55/F65)+(O65*10))</f>
        <v/>
      </c>
      <c r="Q65" s="215"/>
      <c r="R65" s="213"/>
      <c r="S65" s="219" t="str">
        <f t="shared" ref="S65:S93" si="81">IF((R65)&lt;1,"",(Q65*55/F65)+(R65*10))</f>
        <v/>
      </c>
      <c r="T65" s="259">
        <f t="shared" ref="T65:T93" si="82">MAX(M65,P65,S65)</f>
        <v>0</v>
      </c>
      <c r="U65" s="212"/>
      <c r="V65" s="213"/>
      <c r="W65" s="258" t="str">
        <f t="shared" ref="W65:W93" si="83">IF((V65)&lt;1,"",(U65*45/F65)+(V65*10))</f>
        <v/>
      </c>
      <c r="X65" s="215"/>
      <c r="Y65" s="213"/>
      <c r="Z65" s="258" t="str">
        <f t="shared" ref="Z65:Z93" si="84">IF((Y65)&lt;1,"",(X65*45/F65)+(Y65*10))</f>
        <v/>
      </c>
      <c r="AA65" s="215"/>
      <c r="AB65" s="260"/>
      <c r="AC65" s="219" t="str">
        <f t="shared" ref="AC65:AC93" si="85">IF((AB65)&lt;1,"",(AA65*45/F65)+(AB65*10))</f>
        <v/>
      </c>
      <c r="AD65" s="258">
        <f t="shared" ref="AD65:AD93" si="86">MAX(W65,Z65,AC65)</f>
        <v>0</v>
      </c>
      <c r="AE65" s="222">
        <f t="shared" ref="AE65:AE93" si="87">SUM(T65,AD65)</f>
        <v>0</v>
      </c>
      <c r="AF65" s="223"/>
      <c r="AG65" s="224"/>
      <c r="AH65" s="258">
        <f t="shared" ref="AH65:AH93" si="88">MAX(AF65:AG65)</f>
        <v>0</v>
      </c>
      <c r="AI65" s="226">
        <f t="shared" ref="AI65:AI93" si="89">(AH65*20)*0.66</f>
        <v>0</v>
      </c>
      <c r="AJ65" s="223"/>
      <c r="AK65" s="224"/>
      <c r="AL65" s="258">
        <f t="shared" ref="AL65:AL93" si="90">MAX(AJ65:AK65)</f>
        <v>0</v>
      </c>
      <c r="AM65" s="226">
        <f>IF((AL65)=0,"0",(AL65*750/F65))*0.66</f>
        <v>0</v>
      </c>
      <c r="AN65" s="227"/>
      <c r="AO65" s="228">
        <f>AN65*2*0.66</f>
        <v>0</v>
      </c>
      <c r="AP65" s="227"/>
      <c r="AQ65" s="225">
        <f>IF(G65="",(AP65*6)*0.66,(AP65*4)*0.66)</f>
        <v>0</v>
      </c>
      <c r="AR65" s="281"/>
      <c r="AS65" s="282"/>
      <c r="AT65" s="170">
        <f t="shared" ref="AT65:AT93" si="91">MIN(AR65:AS65)</f>
        <v>0</v>
      </c>
      <c r="AU65" s="173" t="str">
        <f t="shared" ref="AU65:AU93" si="92">IF((AT65)=0,"0",((16-AT65)*20+100)*0.66)</f>
        <v>0</v>
      </c>
    </row>
    <row r="66" spans="1:47" x14ac:dyDescent="0.2">
      <c r="A66" s="229" t="s">
        <v>100</v>
      </c>
      <c r="B66" s="122" t="s">
        <v>79</v>
      </c>
      <c r="C66" s="122">
        <v>159</v>
      </c>
      <c r="D66" s="123">
        <f>IF(C66&lt;1,"",IF(C66&lt;150.9,-150,IF(C66&lt;158.9,-158,IF(C66&lt;168.9,-168,IF(C66&gt;168,"+168")))))</f>
        <v>-168</v>
      </c>
      <c r="E66" s="121" t="s">
        <v>92</v>
      </c>
      <c r="F66" s="124">
        <v>54.8</v>
      </c>
      <c r="G66" s="39"/>
      <c r="H66" s="39"/>
      <c r="I66" s="40">
        <f t="shared" si="78"/>
        <v>589.24728467153284</v>
      </c>
      <c r="J66" s="41">
        <v>1</v>
      </c>
      <c r="K66" s="42">
        <v>47</v>
      </c>
      <c r="L66" s="72">
        <v>8.5</v>
      </c>
      <c r="M66" s="54">
        <f t="shared" si="79"/>
        <v>132.17153284671534</v>
      </c>
      <c r="N66" s="44">
        <v>50</v>
      </c>
      <c r="O66" s="72">
        <v>8.5</v>
      </c>
      <c r="P66" s="54">
        <f t="shared" si="80"/>
        <v>135.18248175182481</v>
      </c>
      <c r="Q66" s="44">
        <v>53</v>
      </c>
      <c r="R66" s="72">
        <v>9</v>
      </c>
      <c r="S66" s="47">
        <f t="shared" si="81"/>
        <v>143.19343065693431</v>
      </c>
      <c r="T66" s="83">
        <f t="shared" si="82"/>
        <v>143.19343065693431</v>
      </c>
      <c r="U66" s="42">
        <v>53</v>
      </c>
      <c r="V66" s="72">
        <v>8.5</v>
      </c>
      <c r="W66" s="54">
        <f t="shared" si="83"/>
        <v>128.52189781021897</v>
      </c>
      <c r="X66" s="44">
        <v>57</v>
      </c>
      <c r="Y66" s="72">
        <v>8.5</v>
      </c>
      <c r="Z66" s="54">
        <f t="shared" si="84"/>
        <v>131.80656934306569</v>
      </c>
      <c r="AA66" s="44">
        <v>61</v>
      </c>
      <c r="AB66" s="84">
        <v>8.5</v>
      </c>
      <c r="AC66" s="47">
        <f t="shared" si="85"/>
        <v>135.0912408759124</v>
      </c>
      <c r="AD66" s="54">
        <f t="shared" si="86"/>
        <v>135.0912408759124</v>
      </c>
      <c r="AE66" s="50">
        <f t="shared" si="87"/>
        <v>278.28467153284669</v>
      </c>
      <c r="AF66" s="51">
        <v>7.1</v>
      </c>
      <c r="AG66" s="52">
        <v>7.08</v>
      </c>
      <c r="AH66" s="54">
        <f t="shared" si="88"/>
        <v>7.1</v>
      </c>
      <c r="AI66" s="53">
        <f t="shared" si="89"/>
        <v>93.72</v>
      </c>
      <c r="AJ66" s="51">
        <v>9.6999999999999993</v>
      </c>
      <c r="AK66" s="52">
        <v>9.5</v>
      </c>
      <c r="AL66" s="54">
        <f t="shared" si="90"/>
        <v>9.6999999999999993</v>
      </c>
      <c r="AM66" s="53">
        <f t="shared" ref="AM66:AM93" si="93">IF((AL66)=0,"0",(AL66*750/F66))*0.66</f>
        <v>87.618613138686115</v>
      </c>
      <c r="AN66" s="56"/>
      <c r="AO66" s="57">
        <f t="shared" ref="AO66:AO93" si="94">AN66*2*0.66</f>
        <v>0</v>
      </c>
      <c r="AP66" s="56">
        <v>12</v>
      </c>
      <c r="AQ66" s="55">
        <f t="shared" ref="AQ66:AQ93" si="95">IF(G66="",(AP66*6)*0.66,(AP66*4)*0.66)</f>
        <v>47.52</v>
      </c>
      <c r="AR66" s="283">
        <v>14.78</v>
      </c>
      <c r="AS66" s="284">
        <v>14.9</v>
      </c>
      <c r="AT66" s="138">
        <f t="shared" si="91"/>
        <v>14.78</v>
      </c>
      <c r="AU66" s="175">
        <f t="shared" si="92"/>
        <v>82.104000000000013</v>
      </c>
    </row>
    <row r="67" spans="1:47" x14ac:dyDescent="0.2">
      <c r="A67" s="229"/>
      <c r="B67" s="122"/>
      <c r="C67" s="122"/>
      <c r="D67" s="123" t="str">
        <f t="shared" ref="D67:D73" si="96">IF(C67&lt;1,"",IF(C67&lt;150.9,-150,IF(C67&lt;158.9,-158,IF(C67&lt;168.9,-168,IF(C67&gt;168,"+168")))))</f>
        <v/>
      </c>
      <c r="E67" s="121"/>
      <c r="F67" s="124"/>
      <c r="G67" s="39"/>
      <c r="H67" s="39"/>
      <c r="I67" s="40">
        <f t="shared" si="78"/>
        <v>0</v>
      </c>
      <c r="J67" s="41"/>
      <c r="K67" s="42"/>
      <c r="L67" s="72"/>
      <c r="M67" s="54" t="str">
        <f t="shared" si="79"/>
        <v/>
      </c>
      <c r="N67" s="44"/>
      <c r="O67" s="72"/>
      <c r="P67" s="54" t="str">
        <f t="shared" si="80"/>
        <v/>
      </c>
      <c r="Q67" s="44"/>
      <c r="R67" s="72"/>
      <c r="S67" s="47" t="str">
        <f t="shared" si="81"/>
        <v/>
      </c>
      <c r="T67" s="83">
        <f t="shared" si="82"/>
        <v>0</v>
      </c>
      <c r="U67" s="42"/>
      <c r="V67" s="72"/>
      <c r="W67" s="54" t="str">
        <f t="shared" si="83"/>
        <v/>
      </c>
      <c r="X67" s="44"/>
      <c r="Y67" s="72"/>
      <c r="Z67" s="54" t="str">
        <f t="shared" si="84"/>
        <v/>
      </c>
      <c r="AA67" s="44"/>
      <c r="AB67" s="84"/>
      <c r="AC67" s="47" t="str">
        <f t="shared" si="85"/>
        <v/>
      </c>
      <c r="AD67" s="54">
        <f t="shared" si="86"/>
        <v>0</v>
      </c>
      <c r="AE67" s="50">
        <f t="shared" si="87"/>
        <v>0</v>
      </c>
      <c r="AF67" s="51"/>
      <c r="AG67" s="52"/>
      <c r="AH67" s="54">
        <f t="shared" si="88"/>
        <v>0</v>
      </c>
      <c r="AI67" s="53">
        <f t="shared" si="89"/>
        <v>0</v>
      </c>
      <c r="AJ67" s="51"/>
      <c r="AK67" s="52"/>
      <c r="AL67" s="54">
        <f t="shared" si="90"/>
        <v>0</v>
      </c>
      <c r="AM67" s="53">
        <f t="shared" si="93"/>
        <v>0</v>
      </c>
      <c r="AN67" s="56"/>
      <c r="AO67" s="57">
        <f t="shared" si="94"/>
        <v>0</v>
      </c>
      <c r="AP67" s="56"/>
      <c r="AQ67" s="55">
        <f t="shared" si="95"/>
        <v>0</v>
      </c>
      <c r="AR67" s="283"/>
      <c r="AS67" s="284"/>
      <c r="AT67" s="138">
        <f t="shared" si="91"/>
        <v>0</v>
      </c>
      <c r="AU67" s="175" t="str">
        <f t="shared" si="92"/>
        <v>0</v>
      </c>
    </row>
    <row r="68" spans="1:47" x14ac:dyDescent="0.2">
      <c r="A68" s="229"/>
      <c r="B68" s="122"/>
      <c r="C68" s="122"/>
      <c r="D68" s="123" t="str">
        <f>IF(C68&lt;1,"",IF(C68&lt;150.9,-150,IF(C68&lt;158.9,-158,IF(C68&lt;168.9,-168,IF(C68&gt;168,"+168")))))</f>
        <v/>
      </c>
      <c r="E68" s="121"/>
      <c r="F68" s="124"/>
      <c r="G68" s="39"/>
      <c r="H68" s="39"/>
      <c r="I68" s="40">
        <f t="shared" si="78"/>
        <v>0</v>
      </c>
      <c r="J68" s="41"/>
      <c r="K68" s="42"/>
      <c r="L68" s="72"/>
      <c r="M68" s="54" t="str">
        <f t="shared" si="79"/>
        <v/>
      </c>
      <c r="N68" s="44"/>
      <c r="O68" s="72"/>
      <c r="P68" s="54" t="str">
        <f t="shared" si="80"/>
        <v/>
      </c>
      <c r="Q68" s="44"/>
      <c r="R68" s="72"/>
      <c r="S68" s="47" t="str">
        <f t="shared" si="81"/>
        <v/>
      </c>
      <c r="T68" s="83">
        <f t="shared" si="82"/>
        <v>0</v>
      </c>
      <c r="U68" s="42"/>
      <c r="V68" s="72"/>
      <c r="W68" s="54" t="str">
        <f t="shared" si="83"/>
        <v/>
      </c>
      <c r="X68" s="44"/>
      <c r="Y68" s="72"/>
      <c r="Z68" s="54" t="str">
        <f t="shared" si="84"/>
        <v/>
      </c>
      <c r="AA68" s="44"/>
      <c r="AB68" s="84"/>
      <c r="AC68" s="47" t="str">
        <f t="shared" si="85"/>
        <v/>
      </c>
      <c r="AD68" s="54">
        <f t="shared" si="86"/>
        <v>0</v>
      </c>
      <c r="AE68" s="50">
        <f t="shared" si="87"/>
        <v>0</v>
      </c>
      <c r="AF68" s="51"/>
      <c r="AG68" s="52"/>
      <c r="AH68" s="54">
        <f t="shared" si="88"/>
        <v>0</v>
      </c>
      <c r="AI68" s="53">
        <f t="shared" si="89"/>
        <v>0</v>
      </c>
      <c r="AJ68" s="51"/>
      <c r="AK68" s="52"/>
      <c r="AL68" s="54">
        <f t="shared" si="90"/>
        <v>0</v>
      </c>
      <c r="AM68" s="53">
        <f t="shared" si="93"/>
        <v>0</v>
      </c>
      <c r="AN68" s="56"/>
      <c r="AO68" s="57">
        <f t="shared" si="94"/>
        <v>0</v>
      </c>
      <c r="AP68" s="56"/>
      <c r="AQ68" s="55">
        <f t="shared" si="95"/>
        <v>0</v>
      </c>
      <c r="AR68" s="283"/>
      <c r="AS68" s="284"/>
      <c r="AT68" s="138">
        <f t="shared" si="91"/>
        <v>0</v>
      </c>
      <c r="AU68" s="175" t="str">
        <f t="shared" si="92"/>
        <v>0</v>
      </c>
    </row>
    <row r="69" spans="1:47" x14ac:dyDescent="0.2">
      <c r="A69" s="229" t="s">
        <v>101</v>
      </c>
      <c r="B69" s="122" t="s">
        <v>34</v>
      </c>
      <c r="C69" s="122">
        <v>151</v>
      </c>
      <c r="D69" s="123">
        <f>IF(C69&lt;1,"",IF(C69&lt;150.9,-150,IF(C69&lt;158.9,-158,IF(C69&lt;168.9,-168,IF(C69&gt;168,"+168")))))</f>
        <v>-158</v>
      </c>
      <c r="E69" s="121" t="s">
        <v>99</v>
      </c>
      <c r="F69" s="124">
        <v>44.7</v>
      </c>
      <c r="G69" s="39"/>
      <c r="H69" s="39"/>
      <c r="I69" s="40">
        <f t="shared" si="78"/>
        <v>566.20463534675616</v>
      </c>
      <c r="J69" s="41">
        <v>1</v>
      </c>
      <c r="K69" s="42">
        <v>38</v>
      </c>
      <c r="L69" s="72">
        <v>9</v>
      </c>
      <c r="M69" s="54">
        <f t="shared" si="79"/>
        <v>136.75615212527964</v>
      </c>
      <c r="N69" s="44">
        <v>41</v>
      </c>
      <c r="O69" s="72">
        <v>9</v>
      </c>
      <c r="P69" s="54">
        <f t="shared" si="80"/>
        <v>140.44742729306489</v>
      </c>
      <c r="Q69" s="44">
        <v>0</v>
      </c>
      <c r="R69" s="72"/>
      <c r="S69" s="47" t="str">
        <f t="shared" si="81"/>
        <v/>
      </c>
      <c r="T69" s="83">
        <f t="shared" si="82"/>
        <v>140.44742729306489</v>
      </c>
      <c r="U69" s="42">
        <v>48</v>
      </c>
      <c r="V69" s="72">
        <v>8</v>
      </c>
      <c r="W69" s="54">
        <f t="shared" si="83"/>
        <v>128.3221476510067</v>
      </c>
      <c r="X69" s="44">
        <v>0</v>
      </c>
      <c r="Y69" s="72"/>
      <c r="Z69" s="54" t="str">
        <f t="shared" si="84"/>
        <v/>
      </c>
      <c r="AA69" s="44">
        <v>51</v>
      </c>
      <c r="AB69" s="84">
        <v>8</v>
      </c>
      <c r="AC69" s="47">
        <f t="shared" si="85"/>
        <v>131.34228187919462</v>
      </c>
      <c r="AD69" s="54">
        <f t="shared" si="86"/>
        <v>131.34228187919462</v>
      </c>
      <c r="AE69" s="50">
        <f t="shared" si="87"/>
        <v>271.78970917225951</v>
      </c>
      <c r="AF69" s="51">
        <v>5.94</v>
      </c>
      <c r="AG69" s="52">
        <v>6</v>
      </c>
      <c r="AH69" s="54">
        <f t="shared" si="88"/>
        <v>6</v>
      </c>
      <c r="AI69" s="53">
        <f t="shared" si="89"/>
        <v>79.2</v>
      </c>
      <c r="AJ69" s="51">
        <v>7.3</v>
      </c>
      <c r="AK69" s="52">
        <v>0</v>
      </c>
      <c r="AL69" s="54">
        <f t="shared" si="90"/>
        <v>7.3</v>
      </c>
      <c r="AM69" s="53">
        <f t="shared" si="93"/>
        <v>80.838926174496635</v>
      </c>
      <c r="AN69" s="56"/>
      <c r="AO69" s="57">
        <f t="shared" si="94"/>
        <v>0</v>
      </c>
      <c r="AP69" s="56">
        <v>15</v>
      </c>
      <c r="AQ69" s="55">
        <f t="shared" si="95"/>
        <v>59.400000000000006</v>
      </c>
      <c r="AR69" s="283">
        <v>15.32</v>
      </c>
      <c r="AS69" s="284">
        <v>15.51</v>
      </c>
      <c r="AT69" s="138">
        <f t="shared" si="91"/>
        <v>15.32</v>
      </c>
      <c r="AU69" s="175">
        <f t="shared" si="92"/>
        <v>74.975999999999999</v>
      </c>
    </row>
    <row r="70" spans="1:47" x14ac:dyDescent="0.2">
      <c r="A70" s="229" t="s">
        <v>102</v>
      </c>
      <c r="B70" s="122" t="s">
        <v>34</v>
      </c>
      <c r="C70" s="122">
        <v>170</v>
      </c>
      <c r="D70" s="123" t="str">
        <f>IF(C70&lt;1,"",IF(C70&lt;150.9,-150,IF(C70&lt;158.9,-158,IF(C70&lt;168.9,-168,IF(C70&gt;168,"+168")))))</f>
        <v>+168</v>
      </c>
      <c r="E70" s="121" t="s">
        <v>99</v>
      </c>
      <c r="F70" s="124">
        <v>59.3</v>
      </c>
      <c r="G70" s="39"/>
      <c r="H70" s="39"/>
      <c r="I70" s="40">
        <f t="shared" si="78"/>
        <v>647.75994603709955</v>
      </c>
      <c r="J70" s="41">
        <v>1</v>
      </c>
      <c r="K70" s="42">
        <v>60</v>
      </c>
      <c r="L70" s="72">
        <v>8.5</v>
      </c>
      <c r="M70" s="54">
        <f t="shared" si="79"/>
        <v>140.64924114671163</v>
      </c>
      <c r="N70" s="44">
        <v>63</v>
      </c>
      <c r="O70" s="72">
        <v>8.5</v>
      </c>
      <c r="P70" s="54">
        <f t="shared" si="80"/>
        <v>143.43170320404721</v>
      </c>
      <c r="Q70" s="44">
        <v>65</v>
      </c>
      <c r="R70" s="72">
        <v>9</v>
      </c>
      <c r="S70" s="47">
        <f t="shared" si="81"/>
        <v>150.28667790893761</v>
      </c>
      <c r="T70" s="83">
        <f t="shared" si="82"/>
        <v>150.28667790893761</v>
      </c>
      <c r="U70" s="42">
        <v>70</v>
      </c>
      <c r="V70" s="72">
        <v>8</v>
      </c>
      <c r="W70" s="54">
        <f t="shared" si="83"/>
        <v>133.11973018549747</v>
      </c>
      <c r="X70" s="44">
        <v>73</v>
      </c>
      <c r="Y70" s="72">
        <v>8.5</v>
      </c>
      <c r="Z70" s="54">
        <f t="shared" si="84"/>
        <v>140.39629005059021</v>
      </c>
      <c r="AA70" s="44">
        <v>76</v>
      </c>
      <c r="AB70" s="84">
        <v>8.5</v>
      </c>
      <c r="AC70" s="47">
        <f t="shared" si="85"/>
        <v>142.67284991568297</v>
      </c>
      <c r="AD70" s="54">
        <f t="shared" si="86"/>
        <v>142.67284991568297</v>
      </c>
      <c r="AE70" s="50">
        <f t="shared" si="87"/>
        <v>292.95952782462058</v>
      </c>
      <c r="AF70" s="51">
        <v>7.88</v>
      </c>
      <c r="AG70" s="52">
        <v>8.08</v>
      </c>
      <c r="AH70" s="54">
        <f t="shared" si="88"/>
        <v>8.08</v>
      </c>
      <c r="AI70" s="53">
        <f t="shared" si="89"/>
        <v>106.65600000000001</v>
      </c>
      <c r="AJ70" s="51">
        <v>11.7</v>
      </c>
      <c r="AK70" s="52">
        <v>10.1</v>
      </c>
      <c r="AL70" s="54">
        <f t="shared" si="90"/>
        <v>11.7</v>
      </c>
      <c r="AM70" s="53">
        <f t="shared" si="93"/>
        <v>97.664418212478935</v>
      </c>
      <c r="AN70" s="56"/>
      <c r="AO70" s="57">
        <f t="shared" si="94"/>
        <v>0</v>
      </c>
      <c r="AP70" s="56">
        <v>14</v>
      </c>
      <c r="AQ70" s="55">
        <f t="shared" si="95"/>
        <v>55.440000000000005</v>
      </c>
      <c r="AR70" s="283">
        <v>14.32</v>
      </c>
      <c r="AS70" s="284">
        <v>13.8</v>
      </c>
      <c r="AT70" s="138">
        <f t="shared" si="91"/>
        <v>13.8</v>
      </c>
      <c r="AU70" s="175">
        <f t="shared" si="92"/>
        <v>95.04</v>
      </c>
    </row>
    <row r="71" spans="1:47" x14ac:dyDescent="0.2">
      <c r="A71" s="229"/>
      <c r="B71" s="122"/>
      <c r="C71" s="122"/>
      <c r="D71" s="123" t="str">
        <f>IF(C71&lt;1,"",IF(C71&lt;150.9,-150,IF(C71&lt;158.9,-158,IF(C71&lt;168.9,-168,IF(C71&gt;168,"+168")))))</f>
        <v/>
      </c>
      <c r="E71" s="121"/>
      <c r="F71" s="124"/>
      <c r="G71" s="39"/>
      <c r="H71" s="39"/>
      <c r="I71" s="40">
        <f t="shared" si="78"/>
        <v>0</v>
      </c>
      <c r="J71" s="41"/>
      <c r="K71" s="42"/>
      <c r="L71" s="72"/>
      <c r="M71" s="54" t="str">
        <f t="shared" si="79"/>
        <v/>
      </c>
      <c r="N71" s="44"/>
      <c r="O71" s="72"/>
      <c r="P71" s="54" t="str">
        <f t="shared" si="80"/>
        <v/>
      </c>
      <c r="Q71" s="44"/>
      <c r="R71" s="72"/>
      <c r="S71" s="47" t="str">
        <f t="shared" si="81"/>
        <v/>
      </c>
      <c r="T71" s="83">
        <f t="shared" si="82"/>
        <v>0</v>
      </c>
      <c r="U71" s="42"/>
      <c r="V71" s="72"/>
      <c r="W71" s="54" t="str">
        <f t="shared" ref="W71:W79" si="97">IF((V71)&lt;1,"",(U71*45/F71)+(V71*10))</f>
        <v/>
      </c>
      <c r="X71" s="44"/>
      <c r="Y71" s="72"/>
      <c r="Z71" s="54" t="str">
        <f t="shared" ref="Z71:Z79" si="98">IF((Y71)&lt;1,"",(X71*45/F71)+(Y71*10))</f>
        <v/>
      </c>
      <c r="AA71" s="44"/>
      <c r="AB71" s="84"/>
      <c r="AC71" s="47" t="str">
        <f t="shared" ref="AC71:AC79" si="99">IF((AB71)&lt;1,"",(AA71*45/F71)+(AB71*10))</f>
        <v/>
      </c>
      <c r="AD71" s="54">
        <f t="shared" ref="AD71:AD79" si="100">MAX(W71,Z71,AC71)</f>
        <v>0</v>
      </c>
      <c r="AE71" s="50">
        <f t="shared" si="87"/>
        <v>0</v>
      </c>
      <c r="AF71" s="51"/>
      <c r="AG71" s="52"/>
      <c r="AH71" s="54">
        <f t="shared" ref="AH71:AH79" si="101">MAX(AF71:AG71)</f>
        <v>0</v>
      </c>
      <c r="AI71" s="53">
        <f t="shared" si="89"/>
        <v>0</v>
      </c>
      <c r="AJ71" s="51"/>
      <c r="AK71" s="52"/>
      <c r="AL71" s="54">
        <f t="shared" si="90"/>
        <v>0</v>
      </c>
      <c r="AM71" s="53">
        <f t="shared" si="93"/>
        <v>0</v>
      </c>
      <c r="AN71" s="56"/>
      <c r="AO71" s="57">
        <f t="shared" si="94"/>
        <v>0</v>
      </c>
      <c r="AP71" s="56"/>
      <c r="AQ71" s="55">
        <f t="shared" si="95"/>
        <v>0</v>
      </c>
      <c r="AR71" s="283"/>
      <c r="AS71" s="284"/>
      <c r="AT71" s="138">
        <f t="shared" si="91"/>
        <v>0</v>
      </c>
      <c r="AU71" s="175" t="str">
        <f t="shared" si="92"/>
        <v>0</v>
      </c>
    </row>
    <row r="72" spans="1:47" x14ac:dyDescent="0.2">
      <c r="A72" s="229"/>
      <c r="B72" s="122"/>
      <c r="C72" s="122"/>
      <c r="D72" s="123" t="str">
        <f>IF(C72&lt;1,"",IF(C72&lt;150.9,-150,IF(C72&lt;158.9,-158,IF(C72&lt;168.9,-168,IF(C72&gt;168,"+168")))))</f>
        <v/>
      </c>
      <c r="E72" s="121"/>
      <c r="F72" s="124"/>
      <c r="G72" s="39"/>
      <c r="H72" s="39"/>
      <c r="I72" s="40">
        <f t="shared" si="78"/>
        <v>0</v>
      </c>
      <c r="J72" s="41"/>
      <c r="K72" s="42"/>
      <c r="L72" s="72"/>
      <c r="M72" s="54" t="str">
        <f t="shared" si="79"/>
        <v/>
      </c>
      <c r="N72" s="44"/>
      <c r="O72" s="72"/>
      <c r="P72" s="54" t="str">
        <f t="shared" si="80"/>
        <v/>
      </c>
      <c r="Q72" s="44"/>
      <c r="R72" s="72"/>
      <c r="S72" s="47" t="str">
        <f t="shared" si="81"/>
        <v/>
      </c>
      <c r="T72" s="83">
        <f t="shared" si="82"/>
        <v>0</v>
      </c>
      <c r="U72" s="42"/>
      <c r="V72" s="72"/>
      <c r="W72" s="54" t="str">
        <f t="shared" si="97"/>
        <v/>
      </c>
      <c r="X72" s="44"/>
      <c r="Y72" s="72"/>
      <c r="Z72" s="54" t="str">
        <f t="shared" si="98"/>
        <v/>
      </c>
      <c r="AA72" s="44"/>
      <c r="AB72" s="84"/>
      <c r="AC72" s="47" t="str">
        <f t="shared" si="99"/>
        <v/>
      </c>
      <c r="AD72" s="54">
        <f t="shared" si="100"/>
        <v>0</v>
      </c>
      <c r="AE72" s="50">
        <f t="shared" si="87"/>
        <v>0</v>
      </c>
      <c r="AF72" s="51"/>
      <c r="AG72" s="52"/>
      <c r="AH72" s="54">
        <f t="shared" si="101"/>
        <v>0</v>
      </c>
      <c r="AI72" s="53">
        <f t="shared" si="89"/>
        <v>0</v>
      </c>
      <c r="AJ72" s="51"/>
      <c r="AK72" s="52"/>
      <c r="AL72" s="54">
        <f t="shared" si="90"/>
        <v>0</v>
      </c>
      <c r="AM72" s="53">
        <f t="shared" si="93"/>
        <v>0</v>
      </c>
      <c r="AN72" s="56"/>
      <c r="AO72" s="57">
        <f t="shared" si="94"/>
        <v>0</v>
      </c>
      <c r="AP72" s="56"/>
      <c r="AQ72" s="55">
        <f t="shared" si="95"/>
        <v>0</v>
      </c>
      <c r="AR72" s="283"/>
      <c r="AS72" s="284"/>
      <c r="AT72" s="138">
        <f t="shared" si="91"/>
        <v>0</v>
      </c>
      <c r="AU72" s="175" t="str">
        <f t="shared" si="92"/>
        <v>0</v>
      </c>
    </row>
    <row r="73" spans="1:47" x14ac:dyDescent="0.2">
      <c r="A73" s="229"/>
      <c r="B73" s="122"/>
      <c r="C73" s="122"/>
      <c r="D73" s="123" t="str">
        <f t="shared" si="96"/>
        <v/>
      </c>
      <c r="E73" s="121"/>
      <c r="F73" s="124"/>
      <c r="G73" s="39"/>
      <c r="H73" s="39"/>
      <c r="I73" s="40">
        <f t="shared" si="78"/>
        <v>0</v>
      </c>
      <c r="J73" s="41"/>
      <c r="K73" s="42"/>
      <c r="L73" s="72"/>
      <c r="M73" s="54" t="str">
        <f t="shared" si="79"/>
        <v/>
      </c>
      <c r="N73" s="44"/>
      <c r="O73" s="72"/>
      <c r="P73" s="54" t="str">
        <f t="shared" si="80"/>
        <v/>
      </c>
      <c r="Q73" s="44"/>
      <c r="R73" s="72"/>
      <c r="S73" s="47" t="str">
        <f t="shared" si="81"/>
        <v/>
      </c>
      <c r="T73" s="83">
        <f t="shared" si="82"/>
        <v>0</v>
      </c>
      <c r="U73" s="42"/>
      <c r="V73" s="72"/>
      <c r="W73" s="54" t="str">
        <f t="shared" si="97"/>
        <v/>
      </c>
      <c r="X73" s="44"/>
      <c r="Y73" s="72"/>
      <c r="Z73" s="54" t="str">
        <f t="shared" si="98"/>
        <v/>
      </c>
      <c r="AA73" s="44"/>
      <c r="AB73" s="84"/>
      <c r="AC73" s="47" t="str">
        <f t="shared" si="99"/>
        <v/>
      </c>
      <c r="AD73" s="54">
        <f t="shared" si="100"/>
        <v>0</v>
      </c>
      <c r="AE73" s="50">
        <f t="shared" si="87"/>
        <v>0</v>
      </c>
      <c r="AF73" s="51"/>
      <c r="AG73" s="52"/>
      <c r="AH73" s="54">
        <f t="shared" si="101"/>
        <v>0</v>
      </c>
      <c r="AI73" s="53">
        <f t="shared" si="89"/>
        <v>0</v>
      </c>
      <c r="AJ73" s="51"/>
      <c r="AK73" s="52"/>
      <c r="AL73" s="54">
        <f t="shared" si="90"/>
        <v>0</v>
      </c>
      <c r="AM73" s="53">
        <f t="shared" si="93"/>
        <v>0</v>
      </c>
      <c r="AN73" s="56"/>
      <c r="AO73" s="57">
        <f t="shared" si="94"/>
        <v>0</v>
      </c>
      <c r="AP73" s="56"/>
      <c r="AQ73" s="55">
        <f t="shared" si="95"/>
        <v>0</v>
      </c>
      <c r="AR73" s="283"/>
      <c r="AS73" s="284"/>
      <c r="AT73" s="138">
        <f t="shared" si="91"/>
        <v>0</v>
      </c>
      <c r="AU73" s="175" t="str">
        <f t="shared" si="92"/>
        <v>0</v>
      </c>
    </row>
    <row r="74" spans="1:47" x14ac:dyDescent="0.2">
      <c r="A74" s="229"/>
      <c r="B74" s="122"/>
      <c r="C74" s="122"/>
      <c r="D74" s="123" t="str">
        <f t="shared" ref="D74:D79" si="102">IF(C74&lt;1,"",IF(C74&lt;150.9,-150,IF(C74&lt;158.9,-158,IF(C74&lt;168.9,-168,IF(C74&gt;168,"+168")))))</f>
        <v/>
      </c>
      <c r="E74" s="121"/>
      <c r="F74" s="124"/>
      <c r="G74" s="39"/>
      <c r="H74" s="39"/>
      <c r="I74" s="40">
        <f t="shared" si="78"/>
        <v>0</v>
      </c>
      <c r="J74" s="41"/>
      <c r="K74" s="42"/>
      <c r="L74" s="72"/>
      <c r="M74" s="54" t="str">
        <f t="shared" si="79"/>
        <v/>
      </c>
      <c r="N74" s="44"/>
      <c r="O74" s="72"/>
      <c r="P74" s="54" t="str">
        <f t="shared" si="80"/>
        <v/>
      </c>
      <c r="Q74" s="44"/>
      <c r="R74" s="72"/>
      <c r="S74" s="47" t="str">
        <f t="shared" si="81"/>
        <v/>
      </c>
      <c r="T74" s="83">
        <f t="shared" si="82"/>
        <v>0</v>
      </c>
      <c r="U74" s="42"/>
      <c r="V74" s="72"/>
      <c r="W74" s="54" t="str">
        <f>IF((V74)&lt;1,"",(U74*45/F74)+(V74*10))</f>
        <v/>
      </c>
      <c r="X74" s="44"/>
      <c r="Y74" s="72"/>
      <c r="Z74" s="54" t="str">
        <f>IF((Y74)&lt;1,"",(X74*45/F74)+(Y74*10))</f>
        <v/>
      </c>
      <c r="AA74" s="44"/>
      <c r="AB74" s="84"/>
      <c r="AC74" s="47" t="str">
        <f>IF((AB74)&lt;1,"",(AA74*45/F74)+(AB74*10))</f>
        <v/>
      </c>
      <c r="AD74" s="54">
        <f>MAX(W74,Z74,AC74)</f>
        <v>0</v>
      </c>
      <c r="AE74" s="50">
        <f t="shared" si="87"/>
        <v>0</v>
      </c>
      <c r="AF74" s="51"/>
      <c r="AG74" s="52"/>
      <c r="AH74" s="54">
        <f>MAX(AF74:AG74)</f>
        <v>0</v>
      </c>
      <c r="AI74" s="53">
        <f t="shared" si="89"/>
        <v>0</v>
      </c>
      <c r="AJ74" s="51"/>
      <c r="AK74" s="52"/>
      <c r="AL74" s="54">
        <f t="shared" si="90"/>
        <v>0</v>
      </c>
      <c r="AM74" s="53">
        <f t="shared" si="93"/>
        <v>0</v>
      </c>
      <c r="AN74" s="56"/>
      <c r="AO74" s="57">
        <f t="shared" si="94"/>
        <v>0</v>
      </c>
      <c r="AP74" s="56"/>
      <c r="AQ74" s="55">
        <f t="shared" si="95"/>
        <v>0</v>
      </c>
      <c r="AR74" s="283"/>
      <c r="AS74" s="284"/>
      <c r="AT74" s="138">
        <f t="shared" si="91"/>
        <v>0</v>
      </c>
      <c r="AU74" s="175" t="str">
        <f t="shared" si="92"/>
        <v>0</v>
      </c>
    </row>
    <row r="75" spans="1:47" x14ac:dyDescent="0.2">
      <c r="A75" s="229"/>
      <c r="B75" s="122"/>
      <c r="C75" s="122"/>
      <c r="D75" s="123" t="str">
        <f t="shared" si="102"/>
        <v/>
      </c>
      <c r="E75" s="121"/>
      <c r="F75" s="124"/>
      <c r="G75" s="39"/>
      <c r="H75" s="39"/>
      <c r="I75" s="40">
        <f t="shared" si="78"/>
        <v>0</v>
      </c>
      <c r="J75" s="41"/>
      <c r="K75" s="42"/>
      <c r="L75" s="72"/>
      <c r="M75" s="54" t="str">
        <f t="shared" si="79"/>
        <v/>
      </c>
      <c r="N75" s="44"/>
      <c r="O75" s="72"/>
      <c r="P75" s="54" t="str">
        <f t="shared" si="80"/>
        <v/>
      </c>
      <c r="Q75" s="44"/>
      <c r="R75" s="72"/>
      <c r="S75" s="47" t="str">
        <f t="shared" si="81"/>
        <v/>
      </c>
      <c r="T75" s="83">
        <f t="shared" si="82"/>
        <v>0</v>
      </c>
      <c r="U75" s="42"/>
      <c r="V75" s="72"/>
      <c r="W75" s="54" t="str">
        <f>IF((V75)&lt;1,"",(U75*45/F75)+(V75*10))</f>
        <v/>
      </c>
      <c r="X75" s="44"/>
      <c r="Y75" s="72"/>
      <c r="Z75" s="54" t="str">
        <f>IF((Y75)&lt;1,"",(X75*45/F75)+(Y75*10))</f>
        <v/>
      </c>
      <c r="AA75" s="44"/>
      <c r="AB75" s="84"/>
      <c r="AC75" s="47" t="str">
        <f>IF((AB75)&lt;1,"",(AA75*45/F75)+(AB75*10))</f>
        <v/>
      </c>
      <c r="AD75" s="54">
        <f>MAX(W75,Z75,AC75)</f>
        <v>0</v>
      </c>
      <c r="AE75" s="50">
        <f t="shared" si="87"/>
        <v>0</v>
      </c>
      <c r="AF75" s="51"/>
      <c r="AG75" s="52"/>
      <c r="AH75" s="54">
        <f>MAX(AF75:AG75)</f>
        <v>0</v>
      </c>
      <c r="AI75" s="53">
        <f t="shared" si="89"/>
        <v>0</v>
      </c>
      <c r="AJ75" s="51"/>
      <c r="AK75" s="52"/>
      <c r="AL75" s="54">
        <f t="shared" si="90"/>
        <v>0</v>
      </c>
      <c r="AM75" s="53">
        <f t="shared" si="93"/>
        <v>0</v>
      </c>
      <c r="AN75" s="56"/>
      <c r="AO75" s="57">
        <f t="shared" si="94"/>
        <v>0</v>
      </c>
      <c r="AP75" s="56"/>
      <c r="AQ75" s="55">
        <f t="shared" si="95"/>
        <v>0</v>
      </c>
      <c r="AR75" s="283"/>
      <c r="AS75" s="284"/>
      <c r="AT75" s="138">
        <f t="shared" si="91"/>
        <v>0</v>
      </c>
      <c r="AU75" s="175" t="str">
        <f t="shared" si="92"/>
        <v>0</v>
      </c>
    </row>
    <row r="76" spans="1:47" x14ac:dyDescent="0.2">
      <c r="A76" s="229"/>
      <c r="B76" s="122"/>
      <c r="C76" s="122"/>
      <c r="D76" s="123" t="str">
        <f t="shared" si="102"/>
        <v/>
      </c>
      <c r="E76" s="121"/>
      <c r="F76" s="124"/>
      <c r="G76" s="39"/>
      <c r="H76" s="39"/>
      <c r="I76" s="40">
        <f t="shared" si="78"/>
        <v>0</v>
      </c>
      <c r="J76" s="41"/>
      <c r="K76" s="42"/>
      <c r="L76" s="72"/>
      <c r="M76" s="54" t="str">
        <f t="shared" si="79"/>
        <v/>
      </c>
      <c r="N76" s="44"/>
      <c r="O76" s="72"/>
      <c r="P76" s="54" t="str">
        <f t="shared" si="80"/>
        <v/>
      </c>
      <c r="Q76" s="44"/>
      <c r="R76" s="72"/>
      <c r="S76" s="47" t="str">
        <f t="shared" si="81"/>
        <v/>
      </c>
      <c r="T76" s="83">
        <f t="shared" si="82"/>
        <v>0</v>
      </c>
      <c r="U76" s="42"/>
      <c r="V76" s="72"/>
      <c r="W76" s="54" t="str">
        <f>IF((V76)&lt;1,"",(U76*45/F76)+(V76*10))</f>
        <v/>
      </c>
      <c r="X76" s="44"/>
      <c r="Y76" s="72"/>
      <c r="Z76" s="54" t="str">
        <f>IF((Y76)&lt;1,"",(X76*45/F76)+(Y76*10))</f>
        <v/>
      </c>
      <c r="AA76" s="44"/>
      <c r="AB76" s="84"/>
      <c r="AC76" s="47" t="str">
        <f>IF((AB76)&lt;1,"",(AA76*45/F76)+(AB76*10))</f>
        <v/>
      </c>
      <c r="AD76" s="54">
        <f>MAX(W76,Z76,AC76)</f>
        <v>0</v>
      </c>
      <c r="AE76" s="50">
        <f t="shared" si="87"/>
        <v>0</v>
      </c>
      <c r="AF76" s="51"/>
      <c r="AG76" s="52"/>
      <c r="AH76" s="54">
        <f>MAX(AF76:AG76)</f>
        <v>0</v>
      </c>
      <c r="AI76" s="53">
        <f t="shared" si="89"/>
        <v>0</v>
      </c>
      <c r="AJ76" s="51"/>
      <c r="AK76" s="52"/>
      <c r="AL76" s="54">
        <f t="shared" si="90"/>
        <v>0</v>
      </c>
      <c r="AM76" s="53">
        <f t="shared" si="93"/>
        <v>0</v>
      </c>
      <c r="AN76" s="56"/>
      <c r="AO76" s="57">
        <f t="shared" si="94"/>
        <v>0</v>
      </c>
      <c r="AP76" s="56"/>
      <c r="AQ76" s="55">
        <f t="shared" si="95"/>
        <v>0</v>
      </c>
      <c r="AR76" s="283"/>
      <c r="AS76" s="284"/>
      <c r="AT76" s="138">
        <f t="shared" si="91"/>
        <v>0</v>
      </c>
      <c r="AU76" s="175" t="str">
        <f t="shared" si="92"/>
        <v>0</v>
      </c>
    </row>
    <row r="77" spans="1:47" x14ac:dyDescent="0.2">
      <c r="A77" s="230"/>
      <c r="B77" s="121"/>
      <c r="C77" s="121"/>
      <c r="D77" s="123" t="str">
        <f t="shared" si="102"/>
        <v/>
      </c>
      <c r="E77" s="121"/>
      <c r="F77" s="124"/>
      <c r="G77" s="39"/>
      <c r="H77" s="39"/>
      <c r="I77" s="40">
        <f t="shared" si="78"/>
        <v>0</v>
      </c>
      <c r="J77" s="41"/>
      <c r="K77" s="42"/>
      <c r="L77" s="72"/>
      <c r="M77" s="54" t="str">
        <f t="shared" si="79"/>
        <v/>
      </c>
      <c r="N77" s="44"/>
      <c r="O77" s="72"/>
      <c r="P77" s="54" t="str">
        <f t="shared" si="80"/>
        <v/>
      </c>
      <c r="Q77" s="44"/>
      <c r="R77" s="72"/>
      <c r="S77" s="47" t="str">
        <f t="shared" si="81"/>
        <v/>
      </c>
      <c r="T77" s="83">
        <f t="shared" si="82"/>
        <v>0</v>
      </c>
      <c r="U77" s="42"/>
      <c r="V77" s="72"/>
      <c r="W77" s="54" t="str">
        <f>IF((V77)&lt;1,"",(U77*45/F77)+(V77*10))</f>
        <v/>
      </c>
      <c r="X77" s="44"/>
      <c r="Y77" s="72"/>
      <c r="Z77" s="54" t="str">
        <f>IF((Y77)&lt;1,"",(X77*45/F77)+(Y77*10))</f>
        <v/>
      </c>
      <c r="AA77" s="44"/>
      <c r="AB77" s="84"/>
      <c r="AC77" s="47" t="str">
        <f>IF((AB77)&lt;1,"",(AA77*45/F77)+(AB77*10))</f>
        <v/>
      </c>
      <c r="AD77" s="54">
        <f>MAX(W77,Z77,AC77)</f>
        <v>0</v>
      </c>
      <c r="AE77" s="50">
        <f t="shared" si="87"/>
        <v>0</v>
      </c>
      <c r="AF77" s="51"/>
      <c r="AG77" s="52"/>
      <c r="AH77" s="54">
        <f>MAX(AF77:AG77)</f>
        <v>0</v>
      </c>
      <c r="AI77" s="53">
        <f t="shared" si="89"/>
        <v>0</v>
      </c>
      <c r="AJ77" s="51"/>
      <c r="AK77" s="52"/>
      <c r="AL77" s="54">
        <f t="shared" si="90"/>
        <v>0</v>
      </c>
      <c r="AM77" s="53">
        <f t="shared" si="93"/>
        <v>0</v>
      </c>
      <c r="AN77" s="56"/>
      <c r="AO77" s="57">
        <f t="shared" si="94"/>
        <v>0</v>
      </c>
      <c r="AP77" s="56"/>
      <c r="AQ77" s="55">
        <f t="shared" si="95"/>
        <v>0</v>
      </c>
      <c r="AR77" s="283"/>
      <c r="AS77" s="284"/>
      <c r="AT77" s="138">
        <f t="shared" si="91"/>
        <v>0</v>
      </c>
      <c r="AU77" s="175" t="str">
        <f t="shared" si="92"/>
        <v>0</v>
      </c>
    </row>
    <row r="78" spans="1:47" x14ac:dyDescent="0.2">
      <c r="A78" s="229"/>
      <c r="B78" s="122"/>
      <c r="C78" s="122"/>
      <c r="D78" s="123" t="str">
        <f t="shared" si="102"/>
        <v/>
      </c>
      <c r="E78" s="121"/>
      <c r="F78" s="124"/>
      <c r="G78" s="269"/>
      <c r="H78" s="39"/>
      <c r="I78" s="40">
        <f t="shared" si="78"/>
        <v>0</v>
      </c>
      <c r="J78" s="41"/>
      <c r="K78" s="42"/>
      <c r="L78" s="72"/>
      <c r="M78" s="54" t="str">
        <f t="shared" si="79"/>
        <v/>
      </c>
      <c r="N78" s="44"/>
      <c r="O78" s="72"/>
      <c r="P78" s="54" t="str">
        <f t="shared" si="80"/>
        <v/>
      </c>
      <c r="Q78" s="44"/>
      <c r="R78" s="72"/>
      <c r="S78" s="47" t="str">
        <f t="shared" si="81"/>
        <v/>
      </c>
      <c r="T78" s="83">
        <f t="shared" si="82"/>
        <v>0</v>
      </c>
      <c r="U78" s="42"/>
      <c r="V78" s="72"/>
      <c r="W78" s="54" t="str">
        <f>IF((V78)&lt;1,"",(U78*45/F78)+(V78*10))</f>
        <v/>
      </c>
      <c r="X78" s="44"/>
      <c r="Y78" s="72"/>
      <c r="Z78" s="54" t="str">
        <f>IF((Y78)&lt;1,"",(X78*45/F78)+(Y78*10))</f>
        <v/>
      </c>
      <c r="AA78" s="44"/>
      <c r="AB78" s="84"/>
      <c r="AC78" s="47" t="str">
        <f>IF((AB78)&lt;1,"",(AA78*45/F78)+(AB78*10))</f>
        <v/>
      </c>
      <c r="AD78" s="54">
        <f>MAX(W78,Z78,AC78)</f>
        <v>0</v>
      </c>
      <c r="AE78" s="50">
        <f t="shared" si="87"/>
        <v>0</v>
      </c>
      <c r="AF78" s="51"/>
      <c r="AG78" s="52"/>
      <c r="AH78" s="54">
        <f>MAX(AF78:AG78)</f>
        <v>0</v>
      </c>
      <c r="AI78" s="53">
        <f t="shared" si="89"/>
        <v>0</v>
      </c>
      <c r="AJ78" s="51"/>
      <c r="AK78" s="52"/>
      <c r="AL78" s="54">
        <f t="shared" si="90"/>
        <v>0</v>
      </c>
      <c r="AM78" s="53">
        <f t="shared" si="93"/>
        <v>0</v>
      </c>
      <c r="AN78" s="56"/>
      <c r="AO78" s="57">
        <f t="shared" si="94"/>
        <v>0</v>
      </c>
      <c r="AP78" s="56"/>
      <c r="AQ78" s="55">
        <f t="shared" si="95"/>
        <v>0</v>
      </c>
      <c r="AR78" s="283"/>
      <c r="AS78" s="284"/>
      <c r="AT78" s="138">
        <f t="shared" si="91"/>
        <v>0</v>
      </c>
      <c r="AU78" s="175" t="str">
        <f t="shared" si="92"/>
        <v>0</v>
      </c>
    </row>
    <row r="79" spans="1:47" x14ac:dyDescent="0.2">
      <c r="A79" s="229"/>
      <c r="B79" s="122"/>
      <c r="C79" s="122"/>
      <c r="D79" s="123" t="str">
        <f t="shared" si="102"/>
        <v/>
      </c>
      <c r="E79" s="121"/>
      <c r="F79" s="124"/>
      <c r="G79" s="39"/>
      <c r="H79" s="39"/>
      <c r="I79" s="40">
        <f t="shared" si="78"/>
        <v>0</v>
      </c>
      <c r="J79" s="41"/>
      <c r="K79" s="42"/>
      <c r="L79" s="72"/>
      <c r="M79" s="54" t="str">
        <f t="shared" si="79"/>
        <v/>
      </c>
      <c r="N79" s="44"/>
      <c r="O79" s="72"/>
      <c r="P79" s="54" t="str">
        <f t="shared" si="80"/>
        <v/>
      </c>
      <c r="Q79" s="44"/>
      <c r="R79" s="72"/>
      <c r="S79" s="47" t="str">
        <f t="shared" si="81"/>
        <v/>
      </c>
      <c r="T79" s="83">
        <f t="shared" si="82"/>
        <v>0</v>
      </c>
      <c r="U79" s="42"/>
      <c r="V79" s="72"/>
      <c r="W79" s="54" t="str">
        <f t="shared" si="97"/>
        <v/>
      </c>
      <c r="X79" s="44"/>
      <c r="Y79" s="72"/>
      <c r="Z79" s="54" t="str">
        <f t="shared" si="98"/>
        <v/>
      </c>
      <c r="AA79" s="44"/>
      <c r="AB79" s="84"/>
      <c r="AC79" s="47" t="str">
        <f t="shared" si="99"/>
        <v/>
      </c>
      <c r="AD79" s="54">
        <f t="shared" si="100"/>
        <v>0</v>
      </c>
      <c r="AE79" s="50">
        <f t="shared" si="87"/>
        <v>0</v>
      </c>
      <c r="AF79" s="51"/>
      <c r="AG79" s="52"/>
      <c r="AH79" s="54">
        <f t="shared" si="101"/>
        <v>0</v>
      </c>
      <c r="AI79" s="53">
        <f t="shared" si="89"/>
        <v>0</v>
      </c>
      <c r="AJ79" s="51"/>
      <c r="AK79" s="52"/>
      <c r="AL79" s="54">
        <f t="shared" si="90"/>
        <v>0</v>
      </c>
      <c r="AM79" s="53">
        <f t="shared" si="93"/>
        <v>0</v>
      </c>
      <c r="AN79" s="56"/>
      <c r="AO79" s="57">
        <f t="shared" si="94"/>
        <v>0</v>
      </c>
      <c r="AP79" s="56"/>
      <c r="AQ79" s="55">
        <f t="shared" si="95"/>
        <v>0</v>
      </c>
      <c r="AR79" s="283"/>
      <c r="AS79" s="284"/>
      <c r="AT79" s="138">
        <f t="shared" si="91"/>
        <v>0</v>
      </c>
      <c r="AU79" s="175" t="str">
        <f t="shared" si="92"/>
        <v>0</v>
      </c>
    </row>
    <row r="80" spans="1:47" x14ac:dyDescent="0.2">
      <c r="A80" s="230"/>
      <c r="B80" s="121"/>
      <c r="C80" s="121"/>
      <c r="D80" s="123" t="str">
        <f t="shared" si="77"/>
        <v/>
      </c>
      <c r="E80" s="121"/>
      <c r="F80" s="124"/>
      <c r="G80" s="39"/>
      <c r="H80" s="39"/>
      <c r="I80" s="40">
        <f t="shared" si="78"/>
        <v>0</v>
      </c>
      <c r="J80" s="41"/>
      <c r="K80" s="42"/>
      <c r="L80" s="72"/>
      <c r="M80" s="54" t="str">
        <f t="shared" si="79"/>
        <v/>
      </c>
      <c r="N80" s="44"/>
      <c r="O80" s="72"/>
      <c r="P80" s="54" t="str">
        <f t="shared" si="80"/>
        <v/>
      </c>
      <c r="Q80" s="44"/>
      <c r="R80" s="72"/>
      <c r="S80" s="47" t="str">
        <f t="shared" si="81"/>
        <v/>
      </c>
      <c r="T80" s="83">
        <f t="shared" si="82"/>
        <v>0</v>
      </c>
      <c r="U80" s="42"/>
      <c r="V80" s="72"/>
      <c r="W80" s="54" t="str">
        <f t="shared" si="83"/>
        <v/>
      </c>
      <c r="X80" s="44"/>
      <c r="Y80" s="72"/>
      <c r="Z80" s="54" t="str">
        <f t="shared" si="84"/>
        <v/>
      </c>
      <c r="AA80" s="44"/>
      <c r="AB80" s="84"/>
      <c r="AC80" s="47" t="str">
        <f t="shared" si="85"/>
        <v/>
      </c>
      <c r="AD80" s="54">
        <f t="shared" si="86"/>
        <v>0</v>
      </c>
      <c r="AE80" s="50">
        <f t="shared" si="87"/>
        <v>0</v>
      </c>
      <c r="AF80" s="51"/>
      <c r="AG80" s="52"/>
      <c r="AH80" s="54">
        <f t="shared" si="88"/>
        <v>0</v>
      </c>
      <c r="AI80" s="53">
        <f t="shared" si="89"/>
        <v>0</v>
      </c>
      <c r="AJ80" s="51"/>
      <c r="AK80" s="52"/>
      <c r="AL80" s="54">
        <f t="shared" si="90"/>
        <v>0</v>
      </c>
      <c r="AM80" s="53">
        <f t="shared" si="93"/>
        <v>0</v>
      </c>
      <c r="AN80" s="56"/>
      <c r="AO80" s="57">
        <f t="shared" si="94"/>
        <v>0</v>
      </c>
      <c r="AP80" s="56"/>
      <c r="AQ80" s="55">
        <f t="shared" si="95"/>
        <v>0</v>
      </c>
      <c r="AR80" s="283"/>
      <c r="AS80" s="284"/>
      <c r="AT80" s="138">
        <f t="shared" si="91"/>
        <v>0</v>
      </c>
      <c r="AU80" s="175" t="str">
        <f t="shared" si="92"/>
        <v>0</v>
      </c>
    </row>
    <row r="81" spans="1:47" hidden="1" outlineLevel="1" x14ac:dyDescent="0.2">
      <c r="A81" s="230"/>
      <c r="B81" s="121"/>
      <c r="C81" s="121"/>
      <c r="D81" s="123" t="str">
        <f t="shared" si="77"/>
        <v/>
      </c>
      <c r="E81" s="121"/>
      <c r="F81" s="124"/>
      <c r="G81" s="39"/>
      <c r="H81" s="39"/>
      <c r="I81" s="40">
        <f t="shared" si="78"/>
        <v>0</v>
      </c>
      <c r="J81" s="41"/>
      <c r="K81" s="42"/>
      <c r="L81" s="72"/>
      <c r="M81" s="54" t="str">
        <f t="shared" si="79"/>
        <v/>
      </c>
      <c r="N81" s="44"/>
      <c r="O81" s="72"/>
      <c r="P81" s="54" t="str">
        <f t="shared" si="80"/>
        <v/>
      </c>
      <c r="Q81" s="44"/>
      <c r="R81" s="72"/>
      <c r="S81" s="47" t="str">
        <f t="shared" si="81"/>
        <v/>
      </c>
      <c r="T81" s="83">
        <f t="shared" si="82"/>
        <v>0</v>
      </c>
      <c r="U81" s="42"/>
      <c r="V81" s="72"/>
      <c r="W81" s="54" t="str">
        <f t="shared" si="83"/>
        <v/>
      </c>
      <c r="X81" s="44"/>
      <c r="Y81" s="72"/>
      <c r="Z81" s="54" t="str">
        <f t="shared" si="84"/>
        <v/>
      </c>
      <c r="AA81" s="44"/>
      <c r="AB81" s="84"/>
      <c r="AC81" s="47" t="str">
        <f t="shared" si="85"/>
        <v/>
      </c>
      <c r="AD81" s="54">
        <f t="shared" si="86"/>
        <v>0</v>
      </c>
      <c r="AE81" s="50">
        <f t="shared" si="87"/>
        <v>0</v>
      </c>
      <c r="AF81" s="51"/>
      <c r="AG81" s="52"/>
      <c r="AH81" s="54">
        <f t="shared" si="88"/>
        <v>0</v>
      </c>
      <c r="AI81" s="53">
        <f t="shared" si="89"/>
        <v>0</v>
      </c>
      <c r="AJ81" s="51"/>
      <c r="AK81" s="52"/>
      <c r="AL81" s="54">
        <f t="shared" si="90"/>
        <v>0</v>
      </c>
      <c r="AM81" s="53">
        <f t="shared" si="93"/>
        <v>0</v>
      </c>
      <c r="AN81" s="56"/>
      <c r="AO81" s="57">
        <f t="shared" si="94"/>
        <v>0</v>
      </c>
      <c r="AP81" s="56"/>
      <c r="AQ81" s="55">
        <f t="shared" si="95"/>
        <v>0</v>
      </c>
      <c r="AR81" s="283"/>
      <c r="AS81" s="284"/>
      <c r="AT81" s="138">
        <f t="shared" si="91"/>
        <v>0</v>
      </c>
      <c r="AU81" s="175" t="str">
        <f t="shared" si="92"/>
        <v>0</v>
      </c>
    </row>
    <row r="82" spans="1:47" hidden="1" outlineLevel="1" x14ac:dyDescent="0.2">
      <c r="A82" s="230"/>
      <c r="B82" s="121"/>
      <c r="C82" s="121"/>
      <c r="D82" s="123" t="str">
        <f t="shared" si="77"/>
        <v/>
      </c>
      <c r="E82" s="121"/>
      <c r="F82" s="124"/>
      <c r="G82" s="39"/>
      <c r="H82" s="39"/>
      <c r="I82" s="40">
        <f t="shared" si="78"/>
        <v>0</v>
      </c>
      <c r="J82" s="41"/>
      <c r="K82" s="42"/>
      <c r="L82" s="72"/>
      <c r="M82" s="54" t="str">
        <f t="shared" si="79"/>
        <v/>
      </c>
      <c r="N82" s="44"/>
      <c r="O82" s="72"/>
      <c r="P82" s="54" t="str">
        <f t="shared" si="80"/>
        <v/>
      </c>
      <c r="Q82" s="44"/>
      <c r="R82" s="72"/>
      <c r="S82" s="47" t="str">
        <f t="shared" si="81"/>
        <v/>
      </c>
      <c r="T82" s="83">
        <f t="shared" si="82"/>
        <v>0</v>
      </c>
      <c r="U82" s="42"/>
      <c r="V82" s="72"/>
      <c r="W82" s="54" t="str">
        <f t="shared" si="83"/>
        <v/>
      </c>
      <c r="X82" s="44"/>
      <c r="Y82" s="72"/>
      <c r="Z82" s="54" t="str">
        <f t="shared" si="84"/>
        <v/>
      </c>
      <c r="AA82" s="44"/>
      <c r="AB82" s="84"/>
      <c r="AC82" s="47" t="str">
        <f t="shared" si="85"/>
        <v/>
      </c>
      <c r="AD82" s="54">
        <f t="shared" si="86"/>
        <v>0</v>
      </c>
      <c r="AE82" s="50">
        <f t="shared" si="87"/>
        <v>0</v>
      </c>
      <c r="AF82" s="51"/>
      <c r="AG82" s="52"/>
      <c r="AH82" s="54">
        <f t="shared" si="88"/>
        <v>0</v>
      </c>
      <c r="AI82" s="53">
        <f t="shared" si="89"/>
        <v>0</v>
      </c>
      <c r="AJ82" s="51"/>
      <c r="AK82" s="52"/>
      <c r="AL82" s="54">
        <f t="shared" si="90"/>
        <v>0</v>
      </c>
      <c r="AM82" s="53">
        <f t="shared" si="93"/>
        <v>0</v>
      </c>
      <c r="AN82" s="56"/>
      <c r="AO82" s="57">
        <f t="shared" si="94"/>
        <v>0</v>
      </c>
      <c r="AP82" s="56"/>
      <c r="AQ82" s="55">
        <f t="shared" si="95"/>
        <v>0</v>
      </c>
      <c r="AR82" s="283"/>
      <c r="AS82" s="284"/>
      <c r="AT82" s="138">
        <f t="shared" si="91"/>
        <v>0</v>
      </c>
      <c r="AU82" s="175" t="str">
        <f t="shared" si="92"/>
        <v>0</v>
      </c>
    </row>
    <row r="83" spans="1:47" hidden="1" outlineLevel="1" x14ac:dyDescent="0.2">
      <c r="A83" s="230"/>
      <c r="B83" s="121"/>
      <c r="C83" s="121"/>
      <c r="D83" s="123" t="str">
        <f t="shared" si="77"/>
        <v/>
      </c>
      <c r="E83" s="121"/>
      <c r="F83" s="124"/>
      <c r="G83" s="39"/>
      <c r="H83" s="39"/>
      <c r="I83" s="40">
        <f t="shared" si="78"/>
        <v>0</v>
      </c>
      <c r="J83" s="41"/>
      <c r="K83" s="42"/>
      <c r="L83" s="72"/>
      <c r="M83" s="54" t="str">
        <f t="shared" si="79"/>
        <v/>
      </c>
      <c r="N83" s="44"/>
      <c r="O83" s="72"/>
      <c r="P83" s="54" t="str">
        <f t="shared" si="80"/>
        <v/>
      </c>
      <c r="Q83" s="44"/>
      <c r="R83" s="72"/>
      <c r="S83" s="47" t="str">
        <f t="shared" si="81"/>
        <v/>
      </c>
      <c r="T83" s="83">
        <f t="shared" si="82"/>
        <v>0</v>
      </c>
      <c r="U83" s="42"/>
      <c r="V83" s="72"/>
      <c r="W83" s="54" t="str">
        <f t="shared" si="83"/>
        <v/>
      </c>
      <c r="X83" s="44"/>
      <c r="Y83" s="72"/>
      <c r="Z83" s="54" t="str">
        <f t="shared" si="84"/>
        <v/>
      </c>
      <c r="AA83" s="44"/>
      <c r="AB83" s="84"/>
      <c r="AC83" s="47" t="str">
        <f t="shared" si="85"/>
        <v/>
      </c>
      <c r="AD83" s="54">
        <f t="shared" si="86"/>
        <v>0</v>
      </c>
      <c r="AE83" s="50">
        <f t="shared" si="87"/>
        <v>0</v>
      </c>
      <c r="AF83" s="51"/>
      <c r="AG83" s="52"/>
      <c r="AH83" s="54">
        <f t="shared" si="88"/>
        <v>0</v>
      </c>
      <c r="AI83" s="53">
        <f t="shared" si="89"/>
        <v>0</v>
      </c>
      <c r="AJ83" s="51"/>
      <c r="AK83" s="52"/>
      <c r="AL83" s="54">
        <f t="shared" si="90"/>
        <v>0</v>
      </c>
      <c r="AM83" s="53">
        <f t="shared" si="93"/>
        <v>0</v>
      </c>
      <c r="AN83" s="56"/>
      <c r="AO83" s="57">
        <f t="shared" si="94"/>
        <v>0</v>
      </c>
      <c r="AP83" s="56"/>
      <c r="AQ83" s="55">
        <f t="shared" si="95"/>
        <v>0</v>
      </c>
      <c r="AR83" s="283"/>
      <c r="AS83" s="284"/>
      <c r="AT83" s="138">
        <f t="shared" si="91"/>
        <v>0</v>
      </c>
      <c r="AU83" s="175" t="str">
        <f t="shared" si="92"/>
        <v>0</v>
      </c>
    </row>
    <row r="84" spans="1:47" hidden="1" outlineLevel="1" x14ac:dyDescent="0.2">
      <c r="A84" s="230"/>
      <c r="B84" s="121"/>
      <c r="C84" s="121"/>
      <c r="D84" s="123" t="str">
        <f t="shared" si="77"/>
        <v/>
      </c>
      <c r="E84" s="121"/>
      <c r="F84" s="124"/>
      <c r="G84" s="39"/>
      <c r="H84" s="39"/>
      <c r="I84" s="40">
        <f t="shared" si="78"/>
        <v>0</v>
      </c>
      <c r="J84" s="41"/>
      <c r="K84" s="42"/>
      <c r="L84" s="72"/>
      <c r="M84" s="54" t="str">
        <f t="shared" si="79"/>
        <v/>
      </c>
      <c r="N84" s="44"/>
      <c r="O84" s="72"/>
      <c r="P84" s="54" t="str">
        <f t="shared" si="80"/>
        <v/>
      </c>
      <c r="Q84" s="44"/>
      <c r="R84" s="72"/>
      <c r="S84" s="47" t="str">
        <f t="shared" si="81"/>
        <v/>
      </c>
      <c r="T84" s="83">
        <f t="shared" si="82"/>
        <v>0</v>
      </c>
      <c r="U84" s="42"/>
      <c r="V84" s="72"/>
      <c r="W84" s="54" t="str">
        <f t="shared" si="83"/>
        <v/>
      </c>
      <c r="X84" s="44"/>
      <c r="Y84" s="72"/>
      <c r="Z84" s="54" t="str">
        <f t="shared" si="84"/>
        <v/>
      </c>
      <c r="AA84" s="44"/>
      <c r="AB84" s="84"/>
      <c r="AC84" s="47" t="str">
        <f t="shared" si="85"/>
        <v/>
      </c>
      <c r="AD84" s="54">
        <f t="shared" si="86"/>
        <v>0</v>
      </c>
      <c r="AE84" s="50">
        <f t="shared" si="87"/>
        <v>0</v>
      </c>
      <c r="AF84" s="51"/>
      <c r="AG84" s="52"/>
      <c r="AH84" s="54">
        <f t="shared" si="88"/>
        <v>0</v>
      </c>
      <c r="AI84" s="53">
        <f t="shared" si="89"/>
        <v>0</v>
      </c>
      <c r="AJ84" s="51"/>
      <c r="AK84" s="52"/>
      <c r="AL84" s="54">
        <f t="shared" si="90"/>
        <v>0</v>
      </c>
      <c r="AM84" s="53">
        <f t="shared" si="93"/>
        <v>0</v>
      </c>
      <c r="AN84" s="56"/>
      <c r="AO84" s="57">
        <f t="shared" si="94"/>
        <v>0</v>
      </c>
      <c r="AP84" s="56"/>
      <c r="AQ84" s="55">
        <f t="shared" si="95"/>
        <v>0</v>
      </c>
      <c r="AR84" s="283"/>
      <c r="AS84" s="284"/>
      <c r="AT84" s="138">
        <f t="shared" si="91"/>
        <v>0</v>
      </c>
      <c r="AU84" s="175" t="str">
        <f t="shared" si="92"/>
        <v>0</v>
      </c>
    </row>
    <row r="85" spans="1:47" hidden="1" outlineLevel="1" x14ac:dyDescent="0.2">
      <c r="A85" s="230"/>
      <c r="B85" s="121"/>
      <c r="C85" s="121"/>
      <c r="D85" s="123" t="str">
        <f t="shared" si="77"/>
        <v/>
      </c>
      <c r="E85" s="121"/>
      <c r="F85" s="124"/>
      <c r="G85" s="39"/>
      <c r="H85" s="39"/>
      <c r="I85" s="40">
        <f t="shared" si="78"/>
        <v>0</v>
      </c>
      <c r="J85" s="41"/>
      <c r="K85" s="42"/>
      <c r="L85" s="72"/>
      <c r="M85" s="54" t="str">
        <f t="shared" si="79"/>
        <v/>
      </c>
      <c r="N85" s="44"/>
      <c r="O85" s="72"/>
      <c r="P85" s="54" t="str">
        <f t="shared" si="80"/>
        <v/>
      </c>
      <c r="Q85" s="44"/>
      <c r="R85" s="72"/>
      <c r="S85" s="47" t="str">
        <f t="shared" si="81"/>
        <v/>
      </c>
      <c r="T85" s="83">
        <f t="shared" si="82"/>
        <v>0</v>
      </c>
      <c r="U85" s="42"/>
      <c r="V85" s="72"/>
      <c r="W85" s="54" t="str">
        <f t="shared" si="83"/>
        <v/>
      </c>
      <c r="X85" s="44"/>
      <c r="Y85" s="72"/>
      <c r="Z85" s="54" t="str">
        <f t="shared" si="84"/>
        <v/>
      </c>
      <c r="AA85" s="44"/>
      <c r="AB85" s="84"/>
      <c r="AC85" s="47" t="str">
        <f t="shared" si="85"/>
        <v/>
      </c>
      <c r="AD85" s="54">
        <f t="shared" si="86"/>
        <v>0</v>
      </c>
      <c r="AE85" s="50">
        <f t="shared" si="87"/>
        <v>0</v>
      </c>
      <c r="AF85" s="51"/>
      <c r="AG85" s="52"/>
      <c r="AH85" s="54">
        <f t="shared" si="88"/>
        <v>0</v>
      </c>
      <c r="AI85" s="53">
        <f t="shared" si="89"/>
        <v>0</v>
      </c>
      <c r="AJ85" s="51"/>
      <c r="AK85" s="52"/>
      <c r="AL85" s="54">
        <f t="shared" si="90"/>
        <v>0</v>
      </c>
      <c r="AM85" s="53">
        <f t="shared" si="93"/>
        <v>0</v>
      </c>
      <c r="AN85" s="56"/>
      <c r="AO85" s="57">
        <f t="shared" si="94"/>
        <v>0</v>
      </c>
      <c r="AP85" s="56"/>
      <c r="AQ85" s="55">
        <f t="shared" si="95"/>
        <v>0</v>
      </c>
      <c r="AR85" s="283"/>
      <c r="AS85" s="284"/>
      <c r="AT85" s="138">
        <f t="shared" si="91"/>
        <v>0</v>
      </c>
      <c r="AU85" s="175" t="str">
        <f t="shared" si="92"/>
        <v>0</v>
      </c>
    </row>
    <row r="86" spans="1:47" hidden="1" outlineLevel="1" x14ac:dyDescent="0.2">
      <c r="A86" s="230"/>
      <c r="B86" s="121"/>
      <c r="C86" s="121"/>
      <c r="D86" s="123" t="str">
        <f t="shared" si="77"/>
        <v/>
      </c>
      <c r="E86" s="121"/>
      <c r="F86" s="124"/>
      <c r="G86" s="39"/>
      <c r="H86" s="39"/>
      <c r="I86" s="40">
        <f t="shared" si="78"/>
        <v>0</v>
      </c>
      <c r="J86" s="41"/>
      <c r="K86" s="42"/>
      <c r="L86" s="72"/>
      <c r="M86" s="54" t="str">
        <f t="shared" si="79"/>
        <v/>
      </c>
      <c r="N86" s="44"/>
      <c r="O86" s="72"/>
      <c r="P86" s="54" t="str">
        <f t="shared" si="80"/>
        <v/>
      </c>
      <c r="Q86" s="44"/>
      <c r="R86" s="72"/>
      <c r="S86" s="47" t="str">
        <f t="shared" si="81"/>
        <v/>
      </c>
      <c r="T86" s="83">
        <f t="shared" si="82"/>
        <v>0</v>
      </c>
      <c r="U86" s="42"/>
      <c r="V86" s="72"/>
      <c r="W86" s="54" t="str">
        <f t="shared" si="83"/>
        <v/>
      </c>
      <c r="X86" s="44"/>
      <c r="Y86" s="72"/>
      <c r="Z86" s="54" t="str">
        <f t="shared" si="84"/>
        <v/>
      </c>
      <c r="AA86" s="44"/>
      <c r="AB86" s="84"/>
      <c r="AC86" s="47" t="str">
        <f t="shared" si="85"/>
        <v/>
      </c>
      <c r="AD86" s="54">
        <f t="shared" si="86"/>
        <v>0</v>
      </c>
      <c r="AE86" s="50">
        <f t="shared" si="87"/>
        <v>0</v>
      </c>
      <c r="AF86" s="51"/>
      <c r="AG86" s="52"/>
      <c r="AH86" s="54">
        <f t="shared" si="88"/>
        <v>0</v>
      </c>
      <c r="AI86" s="53">
        <f t="shared" si="89"/>
        <v>0</v>
      </c>
      <c r="AJ86" s="51"/>
      <c r="AK86" s="52"/>
      <c r="AL86" s="54">
        <f t="shared" si="90"/>
        <v>0</v>
      </c>
      <c r="AM86" s="53">
        <f t="shared" si="93"/>
        <v>0</v>
      </c>
      <c r="AN86" s="56"/>
      <c r="AO86" s="57">
        <f t="shared" si="94"/>
        <v>0</v>
      </c>
      <c r="AP86" s="56"/>
      <c r="AQ86" s="55">
        <f t="shared" si="95"/>
        <v>0</v>
      </c>
      <c r="AR86" s="283"/>
      <c r="AS86" s="284"/>
      <c r="AT86" s="138">
        <f t="shared" si="91"/>
        <v>0</v>
      </c>
      <c r="AU86" s="175" t="str">
        <f t="shared" si="92"/>
        <v>0</v>
      </c>
    </row>
    <row r="87" spans="1:47" hidden="1" outlineLevel="1" x14ac:dyDescent="0.2">
      <c r="A87" s="230"/>
      <c r="B87" s="121"/>
      <c r="C87" s="121"/>
      <c r="D87" s="123" t="str">
        <f t="shared" si="77"/>
        <v/>
      </c>
      <c r="E87" s="121"/>
      <c r="F87" s="124"/>
      <c r="G87" s="39"/>
      <c r="H87" s="39"/>
      <c r="I87" s="40">
        <f t="shared" si="78"/>
        <v>0</v>
      </c>
      <c r="J87" s="41"/>
      <c r="K87" s="42"/>
      <c r="L87" s="72"/>
      <c r="M87" s="54" t="str">
        <f t="shared" si="79"/>
        <v/>
      </c>
      <c r="N87" s="44"/>
      <c r="O87" s="72"/>
      <c r="P87" s="54" t="str">
        <f t="shared" si="80"/>
        <v/>
      </c>
      <c r="Q87" s="44"/>
      <c r="R87" s="72"/>
      <c r="S87" s="47" t="str">
        <f t="shared" si="81"/>
        <v/>
      </c>
      <c r="T87" s="83">
        <f t="shared" si="82"/>
        <v>0</v>
      </c>
      <c r="U87" s="42"/>
      <c r="V87" s="72"/>
      <c r="W87" s="54" t="str">
        <f t="shared" si="83"/>
        <v/>
      </c>
      <c r="X87" s="44"/>
      <c r="Y87" s="72"/>
      <c r="Z87" s="54" t="str">
        <f t="shared" si="84"/>
        <v/>
      </c>
      <c r="AA87" s="44"/>
      <c r="AB87" s="84"/>
      <c r="AC87" s="47" t="str">
        <f t="shared" si="85"/>
        <v/>
      </c>
      <c r="AD87" s="54">
        <f t="shared" si="86"/>
        <v>0</v>
      </c>
      <c r="AE87" s="50">
        <f t="shared" si="87"/>
        <v>0</v>
      </c>
      <c r="AF87" s="51"/>
      <c r="AG87" s="52"/>
      <c r="AH87" s="54">
        <f t="shared" si="88"/>
        <v>0</v>
      </c>
      <c r="AI87" s="53">
        <f t="shared" si="89"/>
        <v>0</v>
      </c>
      <c r="AJ87" s="51"/>
      <c r="AK87" s="52"/>
      <c r="AL87" s="54">
        <f t="shared" si="90"/>
        <v>0</v>
      </c>
      <c r="AM87" s="53">
        <f t="shared" si="93"/>
        <v>0</v>
      </c>
      <c r="AN87" s="56"/>
      <c r="AO87" s="57">
        <f t="shared" si="94"/>
        <v>0</v>
      </c>
      <c r="AP87" s="56"/>
      <c r="AQ87" s="55">
        <f t="shared" si="95"/>
        <v>0</v>
      </c>
      <c r="AR87" s="283"/>
      <c r="AS87" s="284"/>
      <c r="AT87" s="138">
        <f t="shared" si="91"/>
        <v>0</v>
      </c>
      <c r="AU87" s="175" t="str">
        <f t="shared" si="92"/>
        <v>0</v>
      </c>
    </row>
    <row r="88" spans="1:47" hidden="1" outlineLevel="1" x14ac:dyDescent="0.2">
      <c r="A88" s="230"/>
      <c r="B88" s="121"/>
      <c r="C88" s="121"/>
      <c r="D88" s="123" t="str">
        <f t="shared" si="77"/>
        <v/>
      </c>
      <c r="E88" s="121"/>
      <c r="F88" s="124"/>
      <c r="G88" s="39"/>
      <c r="H88" s="39"/>
      <c r="I88" s="40">
        <f t="shared" si="78"/>
        <v>0</v>
      </c>
      <c r="J88" s="41"/>
      <c r="K88" s="42"/>
      <c r="L88" s="72"/>
      <c r="M88" s="54" t="str">
        <f t="shared" si="79"/>
        <v/>
      </c>
      <c r="N88" s="44"/>
      <c r="O88" s="72"/>
      <c r="P88" s="54" t="str">
        <f t="shared" si="80"/>
        <v/>
      </c>
      <c r="Q88" s="44"/>
      <c r="R88" s="72"/>
      <c r="S88" s="47" t="str">
        <f t="shared" si="81"/>
        <v/>
      </c>
      <c r="T88" s="83">
        <f t="shared" si="82"/>
        <v>0</v>
      </c>
      <c r="U88" s="42"/>
      <c r="V88" s="72"/>
      <c r="W88" s="54" t="str">
        <f t="shared" si="83"/>
        <v/>
      </c>
      <c r="X88" s="44"/>
      <c r="Y88" s="72"/>
      <c r="Z88" s="54" t="str">
        <f t="shared" si="84"/>
        <v/>
      </c>
      <c r="AA88" s="44"/>
      <c r="AB88" s="84"/>
      <c r="AC88" s="47" t="str">
        <f t="shared" si="85"/>
        <v/>
      </c>
      <c r="AD88" s="54">
        <f t="shared" si="86"/>
        <v>0</v>
      </c>
      <c r="AE88" s="50">
        <f t="shared" si="87"/>
        <v>0</v>
      </c>
      <c r="AF88" s="51"/>
      <c r="AG88" s="52"/>
      <c r="AH88" s="54">
        <f t="shared" si="88"/>
        <v>0</v>
      </c>
      <c r="AI88" s="53">
        <f t="shared" si="89"/>
        <v>0</v>
      </c>
      <c r="AJ88" s="51"/>
      <c r="AK88" s="52"/>
      <c r="AL88" s="54">
        <f t="shared" si="90"/>
        <v>0</v>
      </c>
      <c r="AM88" s="53">
        <f t="shared" si="93"/>
        <v>0</v>
      </c>
      <c r="AN88" s="56"/>
      <c r="AO88" s="57">
        <f t="shared" si="94"/>
        <v>0</v>
      </c>
      <c r="AP88" s="56"/>
      <c r="AQ88" s="55">
        <f t="shared" si="95"/>
        <v>0</v>
      </c>
      <c r="AR88" s="283"/>
      <c r="AS88" s="284"/>
      <c r="AT88" s="138">
        <f t="shared" si="91"/>
        <v>0</v>
      </c>
      <c r="AU88" s="175" t="str">
        <f t="shared" si="92"/>
        <v>0</v>
      </c>
    </row>
    <row r="89" spans="1:47" hidden="1" outlineLevel="1" x14ac:dyDescent="0.2">
      <c r="A89" s="230"/>
      <c r="B89" s="121"/>
      <c r="C89" s="121"/>
      <c r="D89" s="123" t="str">
        <f t="shared" si="77"/>
        <v/>
      </c>
      <c r="E89" s="121"/>
      <c r="F89" s="124"/>
      <c r="G89" s="39"/>
      <c r="H89" s="39"/>
      <c r="I89" s="40">
        <f t="shared" si="78"/>
        <v>0</v>
      </c>
      <c r="J89" s="41"/>
      <c r="K89" s="42"/>
      <c r="L89" s="72"/>
      <c r="M89" s="54" t="str">
        <f t="shared" si="79"/>
        <v/>
      </c>
      <c r="N89" s="44"/>
      <c r="O89" s="72"/>
      <c r="P89" s="54" t="str">
        <f t="shared" si="80"/>
        <v/>
      </c>
      <c r="Q89" s="44"/>
      <c r="R89" s="72"/>
      <c r="S89" s="47" t="str">
        <f t="shared" si="81"/>
        <v/>
      </c>
      <c r="T89" s="83">
        <f t="shared" si="82"/>
        <v>0</v>
      </c>
      <c r="U89" s="42"/>
      <c r="V89" s="72"/>
      <c r="W89" s="54" t="str">
        <f t="shared" si="83"/>
        <v/>
      </c>
      <c r="X89" s="44"/>
      <c r="Y89" s="72"/>
      <c r="Z89" s="54" t="str">
        <f t="shared" si="84"/>
        <v/>
      </c>
      <c r="AA89" s="44"/>
      <c r="AB89" s="84"/>
      <c r="AC89" s="47" t="str">
        <f t="shared" si="85"/>
        <v/>
      </c>
      <c r="AD89" s="54">
        <f t="shared" si="86"/>
        <v>0</v>
      </c>
      <c r="AE89" s="50">
        <f t="shared" si="87"/>
        <v>0</v>
      </c>
      <c r="AF89" s="51"/>
      <c r="AG89" s="52"/>
      <c r="AH89" s="54">
        <f t="shared" si="88"/>
        <v>0</v>
      </c>
      <c r="AI89" s="53">
        <f t="shared" si="89"/>
        <v>0</v>
      </c>
      <c r="AJ89" s="51"/>
      <c r="AK89" s="52"/>
      <c r="AL89" s="54">
        <f t="shared" si="90"/>
        <v>0</v>
      </c>
      <c r="AM89" s="53">
        <f t="shared" si="93"/>
        <v>0</v>
      </c>
      <c r="AN89" s="56"/>
      <c r="AO89" s="57">
        <f t="shared" si="94"/>
        <v>0</v>
      </c>
      <c r="AP89" s="56"/>
      <c r="AQ89" s="55">
        <f t="shared" si="95"/>
        <v>0</v>
      </c>
      <c r="AR89" s="283"/>
      <c r="AS89" s="284"/>
      <c r="AT89" s="138">
        <f t="shared" si="91"/>
        <v>0</v>
      </c>
      <c r="AU89" s="175" t="str">
        <f t="shared" si="92"/>
        <v>0</v>
      </c>
    </row>
    <row r="90" spans="1:47" hidden="1" outlineLevel="1" x14ac:dyDescent="0.2">
      <c r="A90" s="230"/>
      <c r="B90" s="121"/>
      <c r="C90" s="121"/>
      <c r="D90" s="123" t="str">
        <f t="shared" si="77"/>
        <v/>
      </c>
      <c r="E90" s="121"/>
      <c r="F90" s="124"/>
      <c r="G90" s="39"/>
      <c r="H90" s="39"/>
      <c r="I90" s="40">
        <f t="shared" si="78"/>
        <v>0</v>
      </c>
      <c r="J90" s="41"/>
      <c r="K90" s="42"/>
      <c r="L90" s="72"/>
      <c r="M90" s="54" t="str">
        <f t="shared" si="79"/>
        <v/>
      </c>
      <c r="N90" s="44"/>
      <c r="O90" s="72"/>
      <c r="P90" s="54" t="str">
        <f t="shared" si="80"/>
        <v/>
      </c>
      <c r="Q90" s="44"/>
      <c r="R90" s="72"/>
      <c r="S90" s="47" t="str">
        <f t="shared" si="81"/>
        <v/>
      </c>
      <c r="T90" s="83">
        <f t="shared" si="82"/>
        <v>0</v>
      </c>
      <c r="U90" s="42"/>
      <c r="V90" s="72"/>
      <c r="W90" s="54" t="str">
        <f t="shared" si="83"/>
        <v/>
      </c>
      <c r="X90" s="44"/>
      <c r="Y90" s="72"/>
      <c r="Z90" s="54" t="str">
        <f t="shared" si="84"/>
        <v/>
      </c>
      <c r="AA90" s="44"/>
      <c r="AB90" s="84"/>
      <c r="AC90" s="47" t="str">
        <f t="shared" si="85"/>
        <v/>
      </c>
      <c r="AD90" s="54">
        <f t="shared" si="86"/>
        <v>0</v>
      </c>
      <c r="AE90" s="50">
        <f t="shared" si="87"/>
        <v>0</v>
      </c>
      <c r="AF90" s="51"/>
      <c r="AG90" s="52"/>
      <c r="AH90" s="54">
        <f t="shared" si="88"/>
        <v>0</v>
      </c>
      <c r="AI90" s="53">
        <f t="shared" si="89"/>
        <v>0</v>
      </c>
      <c r="AJ90" s="51"/>
      <c r="AK90" s="52"/>
      <c r="AL90" s="54">
        <f t="shared" si="90"/>
        <v>0</v>
      </c>
      <c r="AM90" s="53">
        <f t="shared" si="93"/>
        <v>0</v>
      </c>
      <c r="AN90" s="56"/>
      <c r="AO90" s="57">
        <f t="shared" si="94"/>
        <v>0</v>
      </c>
      <c r="AP90" s="56"/>
      <c r="AQ90" s="55">
        <f t="shared" si="95"/>
        <v>0</v>
      </c>
      <c r="AR90" s="283"/>
      <c r="AS90" s="284"/>
      <c r="AT90" s="138">
        <f t="shared" si="91"/>
        <v>0</v>
      </c>
      <c r="AU90" s="175" t="str">
        <f t="shared" si="92"/>
        <v>0</v>
      </c>
    </row>
    <row r="91" spans="1:47" hidden="1" outlineLevel="1" x14ac:dyDescent="0.2">
      <c r="A91" s="230"/>
      <c r="B91" s="121"/>
      <c r="C91" s="121"/>
      <c r="D91" s="123" t="str">
        <f t="shared" si="77"/>
        <v/>
      </c>
      <c r="E91" s="121"/>
      <c r="F91" s="124"/>
      <c r="G91" s="39"/>
      <c r="H91" s="39"/>
      <c r="I91" s="40">
        <f t="shared" si="78"/>
        <v>0</v>
      </c>
      <c r="J91" s="41"/>
      <c r="K91" s="42"/>
      <c r="L91" s="72"/>
      <c r="M91" s="54" t="str">
        <f t="shared" si="79"/>
        <v/>
      </c>
      <c r="N91" s="44"/>
      <c r="O91" s="72"/>
      <c r="P91" s="54" t="str">
        <f t="shared" si="80"/>
        <v/>
      </c>
      <c r="Q91" s="44"/>
      <c r="R91" s="72"/>
      <c r="S91" s="47" t="str">
        <f t="shared" si="81"/>
        <v/>
      </c>
      <c r="T91" s="83">
        <f t="shared" si="82"/>
        <v>0</v>
      </c>
      <c r="U91" s="42"/>
      <c r="V91" s="72"/>
      <c r="W91" s="54" t="str">
        <f t="shared" si="83"/>
        <v/>
      </c>
      <c r="X91" s="44"/>
      <c r="Y91" s="72"/>
      <c r="Z91" s="54" t="str">
        <f t="shared" si="84"/>
        <v/>
      </c>
      <c r="AA91" s="44"/>
      <c r="AB91" s="84"/>
      <c r="AC91" s="47" t="str">
        <f t="shared" si="85"/>
        <v/>
      </c>
      <c r="AD91" s="54">
        <f t="shared" si="86"/>
        <v>0</v>
      </c>
      <c r="AE91" s="50">
        <f t="shared" si="87"/>
        <v>0</v>
      </c>
      <c r="AF91" s="51"/>
      <c r="AG91" s="52"/>
      <c r="AH91" s="54">
        <f t="shared" si="88"/>
        <v>0</v>
      </c>
      <c r="AI91" s="53">
        <f t="shared" si="89"/>
        <v>0</v>
      </c>
      <c r="AJ91" s="51"/>
      <c r="AK91" s="52"/>
      <c r="AL91" s="54">
        <f t="shared" si="90"/>
        <v>0</v>
      </c>
      <c r="AM91" s="53">
        <f t="shared" si="93"/>
        <v>0</v>
      </c>
      <c r="AN91" s="56"/>
      <c r="AO91" s="57">
        <f t="shared" si="94"/>
        <v>0</v>
      </c>
      <c r="AP91" s="56"/>
      <c r="AQ91" s="55">
        <f t="shared" si="95"/>
        <v>0</v>
      </c>
      <c r="AR91" s="283"/>
      <c r="AS91" s="284"/>
      <c r="AT91" s="138">
        <f t="shared" si="91"/>
        <v>0</v>
      </c>
      <c r="AU91" s="175" t="str">
        <f t="shared" si="92"/>
        <v>0</v>
      </c>
    </row>
    <row r="92" spans="1:47" hidden="1" outlineLevel="1" x14ac:dyDescent="0.2">
      <c r="A92" s="230"/>
      <c r="B92" s="121"/>
      <c r="C92" s="121"/>
      <c r="D92" s="123" t="str">
        <f t="shared" si="77"/>
        <v/>
      </c>
      <c r="E92" s="121"/>
      <c r="F92" s="124"/>
      <c r="G92" s="39"/>
      <c r="H92" s="39"/>
      <c r="I92" s="40">
        <f t="shared" si="78"/>
        <v>0</v>
      </c>
      <c r="J92" s="41"/>
      <c r="K92" s="42"/>
      <c r="L92" s="72"/>
      <c r="M92" s="54" t="str">
        <f t="shared" si="79"/>
        <v/>
      </c>
      <c r="N92" s="44"/>
      <c r="O92" s="72"/>
      <c r="P92" s="54" t="str">
        <f t="shared" si="80"/>
        <v/>
      </c>
      <c r="Q92" s="44"/>
      <c r="R92" s="72"/>
      <c r="S92" s="47" t="str">
        <f t="shared" si="81"/>
        <v/>
      </c>
      <c r="T92" s="83">
        <f t="shared" si="82"/>
        <v>0</v>
      </c>
      <c r="U92" s="42"/>
      <c r="V92" s="72"/>
      <c r="W92" s="54" t="str">
        <f t="shared" si="83"/>
        <v/>
      </c>
      <c r="X92" s="44"/>
      <c r="Y92" s="72"/>
      <c r="Z92" s="54" t="str">
        <f t="shared" si="84"/>
        <v/>
      </c>
      <c r="AA92" s="44"/>
      <c r="AB92" s="84"/>
      <c r="AC92" s="47" t="str">
        <f t="shared" si="85"/>
        <v/>
      </c>
      <c r="AD92" s="54">
        <f t="shared" si="86"/>
        <v>0</v>
      </c>
      <c r="AE92" s="50">
        <f t="shared" si="87"/>
        <v>0</v>
      </c>
      <c r="AF92" s="51"/>
      <c r="AG92" s="52"/>
      <c r="AH92" s="54">
        <f t="shared" si="88"/>
        <v>0</v>
      </c>
      <c r="AI92" s="53">
        <f t="shared" si="89"/>
        <v>0</v>
      </c>
      <c r="AJ92" s="51"/>
      <c r="AK92" s="52"/>
      <c r="AL92" s="54">
        <f t="shared" si="90"/>
        <v>0</v>
      </c>
      <c r="AM92" s="53">
        <f t="shared" si="93"/>
        <v>0</v>
      </c>
      <c r="AN92" s="56"/>
      <c r="AO92" s="57">
        <f t="shared" si="94"/>
        <v>0</v>
      </c>
      <c r="AP92" s="56"/>
      <c r="AQ92" s="55">
        <f t="shared" si="95"/>
        <v>0</v>
      </c>
      <c r="AR92" s="283"/>
      <c r="AS92" s="284"/>
      <c r="AT92" s="138">
        <f t="shared" si="91"/>
        <v>0</v>
      </c>
      <c r="AU92" s="175" t="str">
        <f t="shared" si="92"/>
        <v>0</v>
      </c>
    </row>
    <row r="93" spans="1:47" ht="13.5" hidden="1" outlineLevel="1" thickBot="1" x14ac:dyDescent="0.25">
      <c r="A93" s="261"/>
      <c r="B93" s="192"/>
      <c r="C93" s="192"/>
      <c r="D93" s="234" t="str">
        <f t="shared" si="77"/>
        <v/>
      </c>
      <c r="E93" s="192"/>
      <c r="F93" s="262"/>
      <c r="G93" s="237"/>
      <c r="H93" s="237"/>
      <c r="I93" s="238">
        <f t="shared" si="78"/>
        <v>0</v>
      </c>
      <c r="J93" s="239"/>
      <c r="K93" s="240"/>
      <c r="L93" s="241"/>
      <c r="M93" s="263" t="str">
        <f t="shared" si="79"/>
        <v/>
      </c>
      <c r="N93" s="243"/>
      <c r="O93" s="241"/>
      <c r="P93" s="263" t="str">
        <f t="shared" si="80"/>
        <v/>
      </c>
      <c r="Q93" s="243"/>
      <c r="R93" s="241"/>
      <c r="S93" s="247" t="str">
        <f t="shared" si="81"/>
        <v/>
      </c>
      <c r="T93" s="264">
        <f t="shared" si="82"/>
        <v>0</v>
      </c>
      <c r="U93" s="240"/>
      <c r="V93" s="241"/>
      <c r="W93" s="263" t="str">
        <f t="shared" si="83"/>
        <v/>
      </c>
      <c r="X93" s="243"/>
      <c r="Y93" s="241"/>
      <c r="Z93" s="263" t="str">
        <f t="shared" si="84"/>
        <v/>
      </c>
      <c r="AA93" s="243"/>
      <c r="AB93" s="265"/>
      <c r="AC93" s="247" t="str">
        <f t="shared" si="85"/>
        <v/>
      </c>
      <c r="AD93" s="263">
        <f t="shared" si="86"/>
        <v>0</v>
      </c>
      <c r="AE93" s="250">
        <f t="shared" si="87"/>
        <v>0</v>
      </c>
      <c r="AF93" s="251"/>
      <c r="AG93" s="252"/>
      <c r="AH93" s="263">
        <f t="shared" si="88"/>
        <v>0</v>
      </c>
      <c r="AI93" s="254">
        <f t="shared" si="89"/>
        <v>0</v>
      </c>
      <c r="AJ93" s="251"/>
      <c r="AK93" s="252"/>
      <c r="AL93" s="263">
        <f t="shared" si="90"/>
        <v>0</v>
      </c>
      <c r="AM93" s="254">
        <f t="shared" si="93"/>
        <v>0</v>
      </c>
      <c r="AN93" s="255"/>
      <c r="AO93" s="256">
        <f t="shared" si="94"/>
        <v>0</v>
      </c>
      <c r="AP93" s="255"/>
      <c r="AQ93" s="55">
        <f t="shared" si="95"/>
        <v>0</v>
      </c>
      <c r="AR93" s="285"/>
      <c r="AS93" s="286"/>
      <c r="AT93" s="171">
        <f t="shared" si="91"/>
        <v>0</v>
      </c>
      <c r="AU93" s="177" t="str">
        <f t="shared" si="92"/>
        <v>0</v>
      </c>
    </row>
    <row r="94" spans="1:47" ht="22.5" customHeight="1" collapsed="1" x14ac:dyDescent="0.2">
      <c r="I94" s="8"/>
      <c r="J94" s="8"/>
    </row>
    <row r="95" spans="1:47" x14ac:dyDescent="0.2">
      <c r="I95" s="8"/>
      <c r="J95" s="8"/>
    </row>
    <row r="96" spans="1:47" ht="13.5" hidden="1" outlineLevel="1" thickBot="1" x14ac:dyDescent="0.25">
      <c r="A96" s="5" t="s">
        <v>47</v>
      </c>
      <c r="B96" s="66"/>
      <c r="C96" s="6"/>
      <c r="D96" s="6"/>
      <c r="E96" s="8"/>
      <c r="F96" s="9"/>
      <c r="G96" s="9"/>
      <c r="H96" s="9"/>
      <c r="I96" s="8"/>
      <c r="J96" s="8"/>
      <c r="K96" s="311" t="s">
        <v>6</v>
      </c>
      <c r="L96" s="311"/>
      <c r="M96" s="311"/>
      <c r="N96" s="311"/>
      <c r="O96" s="311"/>
      <c r="P96" s="311"/>
      <c r="Q96" s="311"/>
      <c r="R96" s="311"/>
      <c r="S96" s="10"/>
      <c r="T96" s="10"/>
      <c r="U96" s="311" t="s">
        <v>7</v>
      </c>
      <c r="V96" s="311"/>
      <c r="W96" s="311"/>
      <c r="X96" s="311"/>
      <c r="Y96" s="311"/>
      <c r="Z96" s="311"/>
      <c r="AA96" s="311"/>
      <c r="AB96" s="311"/>
      <c r="AC96" s="8"/>
      <c r="AD96" s="8"/>
      <c r="AE96" s="8"/>
      <c r="AF96" s="311" t="s">
        <v>8</v>
      </c>
      <c r="AG96" s="311"/>
      <c r="AH96" s="311"/>
      <c r="AI96" s="311"/>
      <c r="AJ96" s="311"/>
      <c r="AK96" s="311"/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</row>
    <row r="97" spans="1:47" ht="36" hidden="1" customHeight="1" outlineLevel="1" thickBot="1" x14ac:dyDescent="0.25">
      <c r="A97" s="14" t="s">
        <v>37</v>
      </c>
      <c r="B97" s="19" t="s">
        <v>38</v>
      </c>
      <c r="C97" s="67"/>
      <c r="D97" s="16" t="s">
        <v>40</v>
      </c>
      <c r="E97" s="16" t="s">
        <v>10</v>
      </c>
      <c r="F97" s="17" t="s">
        <v>11</v>
      </c>
      <c r="G97" s="18"/>
      <c r="H97" s="18"/>
      <c r="I97" s="302" t="s">
        <v>12</v>
      </c>
      <c r="J97" s="303" t="s">
        <v>13</v>
      </c>
      <c r="K97" s="304" t="s">
        <v>14</v>
      </c>
      <c r="L97" s="304"/>
      <c r="M97" s="19"/>
      <c r="N97" s="305" t="s">
        <v>15</v>
      </c>
      <c r="O97" s="305"/>
      <c r="P97" s="19"/>
      <c r="Q97" s="306" t="s">
        <v>44</v>
      </c>
      <c r="R97" s="306"/>
      <c r="S97" s="10"/>
      <c r="T97" s="10"/>
      <c r="U97" s="304" t="s">
        <v>14</v>
      </c>
      <c r="V97" s="304"/>
      <c r="W97" s="19"/>
      <c r="X97" s="305" t="s">
        <v>15</v>
      </c>
      <c r="Y97" s="305"/>
      <c r="Z97" s="19"/>
      <c r="AA97" s="306" t="s">
        <v>44</v>
      </c>
      <c r="AB97" s="306"/>
      <c r="AC97" s="10"/>
      <c r="AD97" s="10"/>
      <c r="AE97" s="310" t="s">
        <v>16</v>
      </c>
      <c r="AF97" s="308" t="s">
        <v>17</v>
      </c>
      <c r="AG97" s="308"/>
      <c r="AH97" s="308"/>
      <c r="AI97" s="308"/>
      <c r="AJ97" s="313"/>
      <c r="AK97" s="313"/>
      <c r="AL97" s="313"/>
      <c r="AM97" s="313"/>
      <c r="AN97" s="308" t="s">
        <v>18</v>
      </c>
      <c r="AO97" s="308"/>
      <c r="AP97" s="307" t="s">
        <v>48</v>
      </c>
      <c r="AQ97" s="307"/>
      <c r="AR97" s="308"/>
      <c r="AS97" s="308"/>
      <c r="AT97" s="308"/>
      <c r="AU97" s="308"/>
    </row>
    <row r="98" spans="1:47" ht="13.5" hidden="1" outlineLevel="1" thickBot="1" x14ac:dyDescent="0.25">
      <c r="A98" s="20" t="s">
        <v>20</v>
      </c>
      <c r="B98" s="21" t="s">
        <v>21</v>
      </c>
      <c r="C98" s="22"/>
      <c r="D98" s="23"/>
      <c r="E98" s="23"/>
      <c r="F98" s="24" t="s">
        <v>23</v>
      </c>
      <c r="G98" s="78"/>
      <c r="H98" s="78"/>
      <c r="I98" s="302"/>
      <c r="J98" s="303"/>
      <c r="K98" s="79" t="s">
        <v>24</v>
      </c>
      <c r="L98" s="27"/>
      <c r="M98" s="28" t="s">
        <v>26</v>
      </c>
      <c r="N98" s="28" t="s">
        <v>24</v>
      </c>
      <c r="O98" s="27"/>
      <c r="P98" s="28" t="s">
        <v>26</v>
      </c>
      <c r="Q98" s="28" t="s">
        <v>24</v>
      </c>
      <c r="R98" s="80"/>
      <c r="S98" s="81" t="s">
        <v>26</v>
      </c>
      <c r="T98" s="82" t="s">
        <v>27</v>
      </c>
      <c r="U98" s="79" t="s">
        <v>24</v>
      </c>
      <c r="V98" s="27" t="s">
        <v>25</v>
      </c>
      <c r="W98" s="28" t="s">
        <v>26</v>
      </c>
      <c r="X98" s="28" t="s">
        <v>24</v>
      </c>
      <c r="Y98" s="27" t="s">
        <v>25</v>
      </c>
      <c r="Z98" s="28" t="s">
        <v>26</v>
      </c>
      <c r="AA98" s="28" t="s">
        <v>24</v>
      </c>
      <c r="AB98" s="80" t="s">
        <v>25</v>
      </c>
      <c r="AC98" s="81" t="s">
        <v>26</v>
      </c>
      <c r="AD98" s="82" t="s">
        <v>27</v>
      </c>
      <c r="AE98" s="310"/>
      <c r="AF98" s="277" t="s">
        <v>28</v>
      </c>
      <c r="AG98" s="272" t="s">
        <v>29</v>
      </c>
      <c r="AH98" s="272"/>
      <c r="AI98" s="34" t="s">
        <v>25</v>
      </c>
      <c r="AJ98" s="275" t="s">
        <v>28</v>
      </c>
      <c r="AK98" s="272" t="s">
        <v>29</v>
      </c>
      <c r="AL98" s="272"/>
      <c r="AM98" s="68" t="s">
        <v>25</v>
      </c>
      <c r="AN98" s="35" t="s">
        <v>30</v>
      </c>
      <c r="AO98" s="34" t="s">
        <v>25</v>
      </c>
      <c r="AP98" s="35" t="s">
        <v>30</v>
      </c>
      <c r="AQ98" s="34" t="s">
        <v>25</v>
      </c>
      <c r="AR98" s="275" t="s">
        <v>28</v>
      </c>
      <c r="AS98" s="272" t="s">
        <v>29</v>
      </c>
      <c r="AT98" s="272" t="s">
        <v>31</v>
      </c>
      <c r="AU98" s="34" t="s">
        <v>25</v>
      </c>
    </row>
    <row r="99" spans="1:47" hidden="1" outlineLevel="1" x14ac:dyDescent="0.2">
      <c r="A99" s="74"/>
      <c r="B99" s="36"/>
      <c r="C99" s="36"/>
      <c r="D99" s="71" t="str">
        <f t="shared" ref="D99:D127" si="103">IF(C99&lt;1,"",IF(C99&lt;150.9,-150,IF(C99&lt;158.9,-158,IF(C99&lt;168.9,-168,IF(C99&gt;168,"+168")))))</f>
        <v/>
      </c>
      <c r="E99" s="37"/>
      <c r="F99" s="38"/>
      <c r="G99" s="39"/>
      <c r="H99" s="39"/>
      <c r="I99" s="40">
        <f t="shared" ref="I99:I127" si="104">SUM(AE99+AI99+AM99+AO99+AQ99+AU99)</f>
        <v>0</v>
      </c>
      <c r="J99" s="41"/>
      <c r="K99" s="42"/>
      <c r="L99" s="72"/>
      <c r="M99" s="54" t="str">
        <f>IF(F99&lt;1,"",(K99*135)/F99)</f>
        <v/>
      </c>
      <c r="N99" s="44"/>
      <c r="O99" s="72"/>
      <c r="P99" s="54" t="str">
        <f>IF(F99&lt;1,"",(N99*135)/F99)</f>
        <v/>
      </c>
      <c r="Q99" s="44"/>
      <c r="R99" s="72"/>
      <c r="S99" s="54" t="str">
        <f>IF(F99&lt;1,"",(Q99*135)/F99)</f>
        <v/>
      </c>
      <c r="T99" s="83">
        <f t="shared" ref="T99:T127" si="105">MAX(M99,P99,S99)</f>
        <v>0</v>
      </c>
      <c r="U99" s="42"/>
      <c r="V99" s="72"/>
      <c r="W99" s="54" t="str">
        <f>IF(F99&lt;1,"",(U99*100)/F99)</f>
        <v/>
      </c>
      <c r="X99" s="44"/>
      <c r="Y99" s="72"/>
      <c r="Z99" s="54" t="str">
        <f>IF(F99&lt;1,"",(X99*100)/F99)</f>
        <v/>
      </c>
      <c r="AA99" s="44"/>
      <c r="AB99" s="84"/>
      <c r="AC99" s="54" t="str">
        <f>IF(F99&lt;1,"",(AA99*100)/F99)</f>
        <v/>
      </c>
      <c r="AD99" s="54">
        <f t="shared" ref="AD99:AD104" si="106">MAX(W99,Z99,AC99)</f>
        <v>0</v>
      </c>
      <c r="AE99" s="50">
        <f t="shared" ref="AE99:AE127" si="107">SUM(T99,AD99)</f>
        <v>0</v>
      </c>
      <c r="AF99" s="51"/>
      <c r="AG99" s="52"/>
      <c r="AH99" s="54">
        <f t="shared" ref="AH99:AH104" si="108">MAX(AF99:AG99)</f>
        <v>0</v>
      </c>
      <c r="AI99" s="53">
        <f t="shared" ref="AI99:AI127" si="109">(AH99*20)*0.66</f>
        <v>0</v>
      </c>
      <c r="AJ99" s="51"/>
      <c r="AK99" s="52"/>
      <c r="AL99" s="54">
        <f t="shared" ref="AL99:AL127" si="110">MAX(AJ99:AK99)</f>
        <v>0</v>
      </c>
      <c r="AM99" s="53">
        <f t="shared" ref="AM99:AM127" si="111">IF((AL99)=0,"0",(AL99*750/F99))*0.66</f>
        <v>0</v>
      </c>
      <c r="AN99" s="56"/>
      <c r="AO99" s="57">
        <f>AN99*1.5*0.66</f>
        <v>0</v>
      </c>
      <c r="AP99" s="56"/>
      <c r="AQ99" s="53">
        <f>AP99*4</f>
        <v>0</v>
      </c>
      <c r="AR99" s="289"/>
      <c r="AS99" s="288"/>
      <c r="AT99" s="54">
        <f t="shared" ref="AT99:AT127" si="112">MIN(AR99:AS99)</f>
        <v>0</v>
      </c>
      <c r="AU99" s="57" t="str">
        <f t="shared" ref="AU99:AU127" si="113">IF((AT99)=0,"0",((16-AT99)*20+100)*0.66)</f>
        <v>0</v>
      </c>
    </row>
    <row r="100" spans="1:47" hidden="1" outlineLevel="1" x14ac:dyDescent="0.2">
      <c r="A100" s="85"/>
      <c r="B100" s="58"/>
      <c r="C100" s="58"/>
      <c r="D100" s="87" t="str">
        <f t="shared" si="103"/>
        <v/>
      </c>
      <c r="E100" s="59"/>
      <c r="F100" s="60"/>
      <c r="G100" s="39"/>
      <c r="H100" s="39"/>
      <c r="I100" s="40">
        <f t="shared" si="104"/>
        <v>0</v>
      </c>
      <c r="J100" s="41"/>
      <c r="K100" s="42"/>
      <c r="L100" s="72"/>
      <c r="M100" s="54" t="str">
        <f t="shared" ref="M100:M127" si="114">IF(F100&lt;1,"",(K100*135)/F100)</f>
        <v/>
      </c>
      <c r="N100" s="44"/>
      <c r="O100" s="72"/>
      <c r="P100" s="54" t="str">
        <f t="shared" ref="P100:P127" si="115">IF(F100&lt;1,"",(N100*135)/F100)</f>
        <v/>
      </c>
      <c r="Q100" s="44"/>
      <c r="R100" s="72"/>
      <c r="S100" s="54" t="str">
        <f t="shared" ref="S100:S127" si="116">IF(F100&lt;1,"",(Q100*135)/F100)</f>
        <v/>
      </c>
      <c r="T100" s="83">
        <f t="shared" si="105"/>
        <v>0</v>
      </c>
      <c r="U100" s="42"/>
      <c r="V100" s="72"/>
      <c r="W100" s="54" t="str">
        <f t="shared" ref="W100:W127" si="117">IF(F100&lt;1,"",(U100*100)/F100)</f>
        <v/>
      </c>
      <c r="X100" s="44"/>
      <c r="Y100" s="72"/>
      <c r="Z100" s="54" t="str">
        <f t="shared" ref="Z100:Z127" si="118">IF(F100&lt;1,"",(X100*100)/F100)</f>
        <v/>
      </c>
      <c r="AA100" s="44"/>
      <c r="AB100" s="84"/>
      <c r="AC100" s="54" t="str">
        <f t="shared" ref="AC100:AC127" si="119">IF(F100&lt;1,"",(AA100*100)/F100)</f>
        <v/>
      </c>
      <c r="AD100" s="54">
        <f t="shared" si="106"/>
        <v>0</v>
      </c>
      <c r="AE100" s="50">
        <f t="shared" si="107"/>
        <v>0</v>
      </c>
      <c r="AF100" s="51"/>
      <c r="AG100" s="52"/>
      <c r="AH100" s="54">
        <f t="shared" si="108"/>
        <v>0</v>
      </c>
      <c r="AI100" s="53">
        <f t="shared" si="109"/>
        <v>0</v>
      </c>
      <c r="AJ100" s="51"/>
      <c r="AK100" s="52"/>
      <c r="AL100" s="54">
        <f t="shared" si="110"/>
        <v>0</v>
      </c>
      <c r="AM100" s="53">
        <f t="shared" si="111"/>
        <v>0</v>
      </c>
      <c r="AN100" s="56"/>
      <c r="AO100" s="57">
        <f t="shared" ref="AO100:AO127" si="120">AN100*1.5*0.66</f>
        <v>0</v>
      </c>
      <c r="AP100" s="56"/>
      <c r="AQ100" s="53">
        <f t="shared" ref="AQ100:AQ127" si="121">AP100*4</f>
        <v>0</v>
      </c>
      <c r="AR100" s="289"/>
      <c r="AS100" s="288"/>
      <c r="AT100" s="54">
        <f t="shared" si="112"/>
        <v>0</v>
      </c>
      <c r="AU100" s="57" t="str">
        <f t="shared" si="113"/>
        <v>0</v>
      </c>
    </row>
    <row r="101" spans="1:47" hidden="1" outlineLevel="1" x14ac:dyDescent="0.2">
      <c r="A101" s="85"/>
      <c r="B101" s="58"/>
      <c r="C101" s="58"/>
      <c r="D101" s="87" t="str">
        <f t="shared" si="103"/>
        <v/>
      </c>
      <c r="E101" s="59"/>
      <c r="F101" s="60"/>
      <c r="G101" s="39"/>
      <c r="H101" s="39"/>
      <c r="I101" s="40">
        <f t="shared" si="104"/>
        <v>0</v>
      </c>
      <c r="J101" s="41"/>
      <c r="K101" s="42"/>
      <c r="L101" s="72"/>
      <c r="M101" s="54" t="str">
        <f t="shared" si="114"/>
        <v/>
      </c>
      <c r="N101" s="44"/>
      <c r="O101" s="72"/>
      <c r="P101" s="54" t="str">
        <f t="shared" si="115"/>
        <v/>
      </c>
      <c r="Q101" s="44"/>
      <c r="R101" s="72"/>
      <c r="S101" s="54" t="str">
        <f t="shared" si="116"/>
        <v/>
      </c>
      <c r="T101" s="83">
        <f t="shared" si="105"/>
        <v>0</v>
      </c>
      <c r="U101" s="42"/>
      <c r="V101" s="72"/>
      <c r="W101" s="54" t="str">
        <f t="shared" si="117"/>
        <v/>
      </c>
      <c r="X101" s="44"/>
      <c r="Y101" s="72"/>
      <c r="Z101" s="54" t="str">
        <f t="shared" si="118"/>
        <v/>
      </c>
      <c r="AA101" s="44"/>
      <c r="AB101" s="84"/>
      <c r="AC101" s="54" t="str">
        <f t="shared" si="119"/>
        <v/>
      </c>
      <c r="AD101" s="54">
        <f t="shared" si="106"/>
        <v>0</v>
      </c>
      <c r="AE101" s="50">
        <f t="shared" si="107"/>
        <v>0</v>
      </c>
      <c r="AF101" s="51"/>
      <c r="AG101" s="52"/>
      <c r="AH101" s="54">
        <f t="shared" si="108"/>
        <v>0</v>
      </c>
      <c r="AI101" s="53">
        <f t="shared" si="109"/>
        <v>0</v>
      </c>
      <c r="AJ101" s="51"/>
      <c r="AK101" s="52"/>
      <c r="AL101" s="54">
        <f t="shared" si="110"/>
        <v>0</v>
      </c>
      <c r="AM101" s="53">
        <f t="shared" si="111"/>
        <v>0</v>
      </c>
      <c r="AN101" s="56"/>
      <c r="AO101" s="57">
        <f t="shared" si="120"/>
        <v>0</v>
      </c>
      <c r="AP101" s="56"/>
      <c r="AQ101" s="53">
        <f t="shared" si="121"/>
        <v>0</v>
      </c>
      <c r="AR101" s="289"/>
      <c r="AS101" s="288"/>
      <c r="AT101" s="54">
        <f t="shared" si="112"/>
        <v>0</v>
      </c>
      <c r="AU101" s="57" t="str">
        <f t="shared" si="113"/>
        <v>0</v>
      </c>
    </row>
    <row r="102" spans="1:47" hidden="1" outlineLevel="1" x14ac:dyDescent="0.2">
      <c r="A102" s="85"/>
      <c r="B102" s="58"/>
      <c r="C102" s="58"/>
      <c r="D102" s="87" t="str">
        <f t="shared" si="103"/>
        <v/>
      </c>
      <c r="E102" s="59"/>
      <c r="F102" s="60"/>
      <c r="G102" s="39"/>
      <c r="H102" s="39"/>
      <c r="I102" s="40">
        <f t="shared" si="104"/>
        <v>0</v>
      </c>
      <c r="J102" s="41"/>
      <c r="K102" s="42"/>
      <c r="L102" s="72"/>
      <c r="M102" s="54" t="str">
        <f t="shared" si="114"/>
        <v/>
      </c>
      <c r="N102" s="44"/>
      <c r="O102" s="72"/>
      <c r="P102" s="54" t="str">
        <f t="shared" si="115"/>
        <v/>
      </c>
      <c r="Q102" s="44"/>
      <c r="R102" s="72"/>
      <c r="S102" s="54" t="str">
        <f t="shared" si="116"/>
        <v/>
      </c>
      <c r="T102" s="83">
        <f t="shared" si="105"/>
        <v>0</v>
      </c>
      <c r="U102" s="42"/>
      <c r="V102" s="72"/>
      <c r="W102" s="54" t="str">
        <f t="shared" si="117"/>
        <v/>
      </c>
      <c r="X102" s="44"/>
      <c r="Y102" s="72"/>
      <c r="Z102" s="54" t="str">
        <f t="shared" si="118"/>
        <v/>
      </c>
      <c r="AA102" s="44"/>
      <c r="AB102" s="84"/>
      <c r="AC102" s="54" t="str">
        <f t="shared" si="119"/>
        <v/>
      </c>
      <c r="AD102" s="54">
        <f t="shared" si="106"/>
        <v>0</v>
      </c>
      <c r="AE102" s="50">
        <f t="shared" si="107"/>
        <v>0</v>
      </c>
      <c r="AF102" s="51"/>
      <c r="AG102" s="52"/>
      <c r="AH102" s="54">
        <f t="shared" si="108"/>
        <v>0</v>
      </c>
      <c r="AI102" s="53">
        <f t="shared" si="109"/>
        <v>0</v>
      </c>
      <c r="AJ102" s="51"/>
      <c r="AK102" s="52"/>
      <c r="AL102" s="54">
        <f t="shared" si="110"/>
        <v>0</v>
      </c>
      <c r="AM102" s="53">
        <f t="shared" si="111"/>
        <v>0</v>
      </c>
      <c r="AN102" s="56"/>
      <c r="AO102" s="57">
        <f t="shared" si="120"/>
        <v>0</v>
      </c>
      <c r="AP102" s="56"/>
      <c r="AQ102" s="53">
        <f t="shared" si="121"/>
        <v>0</v>
      </c>
      <c r="AR102" s="289"/>
      <c r="AS102" s="288"/>
      <c r="AT102" s="54">
        <f t="shared" si="112"/>
        <v>0</v>
      </c>
      <c r="AU102" s="57" t="str">
        <f t="shared" si="113"/>
        <v>0</v>
      </c>
    </row>
    <row r="103" spans="1:47" hidden="1" outlineLevel="1" x14ac:dyDescent="0.2">
      <c r="A103" s="85"/>
      <c r="B103" s="58"/>
      <c r="C103" s="58"/>
      <c r="D103" s="87" t="str">
        <f t="shared" si="103"/>
        <v/>
      </c>
      <c r="E103" s="59"/>
      <c r="F103" s="60"/>
      <c r="G103" s="39"/>
      <c r="H103" s="39"/>
      <c r="I103" s="40">
        <f t="shared" si="104"/>
        <v>0</v>
      </c>
      <c r="J103" s="41"/>
      <c r="K103" s="42"/>
      <c r="L103" s="72"/>
      <c r="M103" s="54" t="str">
        <f t="shared" si="114"/>
        <v/>
      </c>
      <c r="N103" s="44"/>
      <c r="O103" s="72"/>
      <c r="P103" s="54" t="str">
        <f t="shared" si="115"/>
        <v/>
      </c>
      <c r="Q103" s="44"/>
      <c r="R103" s="72"/>
      <c r="S103" s="54" t="str">
        <f t="shared" si="116"/>
        <v/>
      </c>
      <c r="T103" s="83">
        <f t="shared" si="105"/>
        <v>0</v>
      </c>
      <c r="U103" s="42"/>
      <c r="V103" s="72"/>
      <c r="W103" s="54" t="str">
        <f t="shared" si="117"/>
        <v/>
      </c>
      <c r="X103" s="44"/>
      <c r="Y103" s="72"/>
      <c r="Z103" s="54" t="str">
        <f t="shared" si="118"/>
        <v/>
      </c>
      <c r="AA103" s="44"/>
      <c r="AB103" s="84"/>
      <c r="AC103" s="54" t="str">
        <f t="shared" si="119"/>
        <v/>
      </c>
      <c r="AD103" s="54">
        <f t="shared" si="106"/>
        <v>0</v>
      </c>
      <c r="AE103" s="50">
        <f t="shared" si="107"/>
        <v>0</v>
      </c>
      <c r="AF103" s="51"/>
      <c r="AG103" s="52"/>
      <c r="AH103" s="54">
        <f t="shared" si="108"/>
        <v>0</v>
      </c>
      <c r="AI103" s="53">
        <f t="shared" si="109"/>
        <v>0</v>
      </c>
      <c r="AJ103" s="51"/>
      <c r="AK103" s="52"/>
      <c r="AL103" s="54">
        <f t="shared" si="110"/>
        <v>0</v>
      </c>
      <c r="AM103" s="53">
        <f t="shared" si="111"/>
        <v>0</v>
      </c>
      <c r="AN103" s="56"/>
      <c r="AO103" s="57">
        <f t="shared" si="120"/>
        <v>0</v>
      </c>
      <c r="AP103" s="56"/>
      <c r="AQ103" s="53">
        <f t="shared" si="121"/>
        <v>0</v>
      </c>
      <c r="AR103" s="289"/>
      <c r="AS103" s="288"/>
      <c r="AT103" s="54">
        <f t="shared" si="112"/>
        <v>0</v>
      </c>
      <c r="AU103" s="57" t="str">
        <f t="shared" si="113"/>
        <v>0</v>
      </c>
    </row>
    <row r="104" spans="1:47" hidden="1" outlineLevel="1" x14ac:dyDescent="0.2">
      <c r="A104" s="69"/>
      <c r="B104" s="58"/>
      <c r="C104" s="58"/>
      <c r="D104" s="87" t="str">
        <f t="shared" si="103"/>
        <v/>
      </c>
      <c r="E104" s="59"/>
      <c r="F104" s="60"/>
      <c r="G104" s="39"/>
      <c r="H104" s="39"/>
      <c r="I104" s="40">
        <f t="shared" si="104"/>
        <v>0</v>
      </c>
      <c r="J104" s="41"/>
      <c r="K104" s="42"/>
      <c r="L104" s="72"/>
      <c r="M104" s="54" t="str">
        <f t="shared" si="114"/>
        <v/>
      </c>
      <c r="N104" s="44"/>
      <c r="O104" s="72"/>
      <c r="P104" s="54" t="str">
        <f t="shared" si="115"/>
        <v/>
      </c>
      <c r="Q104" s="44"/>
      <c r="R104" s="72"/>
      <c r="S104" s="54" t="str">
        <f t="shared" si="116"/>
        <v/>
      </c>
      <c r="T104" s="83">
        <f t="shared" si="105"/>
        <v>0</v>
      </c>
      <c r="U104" s="42"/>
      <c r="V104" s="72"/>
      <c r="W104" s="54" t="str">
        <f t="shared" si="117"/>
        <v/>
      </c>
      <c r="X104" s="44"/>
      <c r="Y104" s="72"/>
      <c r="Z104" s="54" t="str">
        <f t="shared" si="118"/>
        <v/>
      </c>
      <c r="AA104" s="44"/>
      <c r="AB104" s="84"/>
      <c r="AC104" s="54" t="str">
        <f t="shared" si="119"/>
        <v/>
      </c>
      <c r="AD104" s="54">
        <f t="shared" si="106"/>
        <v>0</v>
      </c>
      <c r="AE104" s="50">
        <f t="shared" si="107"/>
        <v>0</v>
      </c>
      <c r="AF104" s="51"/>
      <c r="AG104" s="52"/>
      <c r="AH104" s="54">
        <f t="shared" si="108"/>
        <v>0</v>
      </c>
      <c r="AI104" s="53">
        <f t="shared" si="109"/>
        <v>0</v>
      </c>
      <c r="AJ104" s="51"/>
      <c r="AK104" s="52"/>
      <c r="AL104" s="54">
        <f t="shared" si="110"/>
        <v>0</v>
      </c>
      <c r="AM104" s="53">
        <f t="shared" si="111"/>
        <v>0</v>
      </c>
      <c r="AN104" s="56"/>
      <c r="AO104" s="57">
        <f t="shared" si="120"/>
        <v>0</v>
      </c>
      <c r="AP104" s="56"/>
      <c r="AQ104" s="53">
        <f t="shared" si="121"/>
        <v>0</v>
      </c>
      <c r="AR104" s="289"/>
      <c r="AS104" s="288"/>
      <c r="AT104" s="54">
        <f t="shared" si="112"/>
        <v>0</v>
      </c>
      <c r="AU104" s="57" t="str">
        <f t="shared" si="113"/>
        <v>0</v>
      </c>
    </row>
    <row r="105" spans="1:47" hidden="1" outlineLevel="1" x14ac:dyDescent="0.2">
      <c r="A105" s="69"/>
      <c r="B105" s="58"/>
      <c r="C105" s="70"/>
      <c r="D105" s="87" t="str">
        <f t="shared" si="103"/>
        <v/>
      </c>
      <c r="E105" s="59"/>
      <c r="F105" s="60"/>
      <c r="G105" s="39"/>
      <c r="H105" s="39"/>
      <c r="I105" s="40">
        <f t="shared" si="104"/>
        <v>0</v>
      </c>
      <c r="J105" s="41"/>
      <c r="K105" s="42"/>
      <c r="L105" s="72"/>
      <c r="M105" s="54" t="str">
        <f t="shared" si="114"/>
        <v/>
      </c>
      <c r="N105" s="44"/>
      <c r="O105" s="72"/>
      <c r="P105" s="54" t="str">
        <f t="shared" si="115"/>
        <v/>
      </c>
      <c r="Q105" s="44"/>
      <c r="R105" s="72"/>
      <c r="S105" s="54" t="str">
        <f t="shared" si="116"/>
        <v/>
      </c>
      <c r="T105" s="83">
        <f t="shared" si="105"/>
        <v>0</v>
      </c>
      <c r="U105" s="42"/>
      <c r="V105" s="72"/>
      <c r="W105" s="54" t="str">
        <f t="shared" si="117"/>
        <v/>
      </c>
      <c r="X105" s="44"/>
      <c r="Y105" s="72"/>
      <c r="Z105" s="54" t="str">
        <f t="shared" si="118"/>
        <v/>
      </c>
      <c r="AA105" s="44"/>
      <c r="AB105" s="84"/>
      <c r="AC105" s="54" t="str">
        <f t="shared" si="119"/>
        <v/>
      </c>
      <c r="AD105" s="54">
        <f>MAX(W105,Z105,AC105)</f>
        <v>0</v>
      </c>
      <c r="AE105" s="50">
        <f t="shared" si="107"/>
        <v>0</v>
      </c>
      <c r="AF105" s="51"/>
      <c r="AG105" s="52"/>
      <c r="AH105" s="54">
        <f>MAX(AF105:AG105)</f>
        <v>0</v>
      </c>
      <c r="AI105" s="53">
        <f t="shared" si="109"/>
        <v>0</v>
      </c>
      <c r="AJ105" s="51"/>
      <c r="AK105" s="52"/>
      <c r="AL105" s="54">
        <f t="shared" si="110"/>
        <v>0</v>
      </c>
      <c r="AM105" s="53">
        <f t="shared" si="111"/>
        <v>0</v>
      </c>
      <c r="AN105" s="56"/>
      <c r="AO105" s="57">
        <f t="shared" si="120"/>
        <v>0</v>
      </c>
      <c r="AP105" s="56"/>
      <c r="AQ105" s="53">
        <f t="shared" si="121"/>
        <v>0</v>
      </c>
      <c r="AR105" s="289"/>
      <c r="AS105" s="288"/>
      <c r="AT105" s="54">
        <f t="shared" si="112"/>
        <v>0</v>
      </c>
      <c r="AU105" s="57" t="str">
        <f t="shared" si="113"/>
        <v>0</v>
      </c>
    </row>
    <row r="106" spans="1:47" hidden="1" outlineLevel="1" x14ac:dyDescent="0.2">
      <c r="A106" s="85"/>
      <c r="B106" s="58"/>
      <c r="C106" s="58"/>
      <c r="D106" s="87" t="str">
        <f t="shared" si="103"/>
        <v/>
      </c>
      <c r="E106" s="59"/>
      <c r="F106" s="60"/>
      <c r="G106" s="39"/>
      <c r="H106" s="39"/>
      <c r="I106" s="40">
        <f t="shared" si="104"/>
        <v>0</v>
      </c>
      <c r="J106" s="41"/>
      <c r="K106" s="42"/>
      <c r="L106" s="72"/>
      <c r="M106" s="54" t="str">
        <f t="shared" si="114"/>
        <v/>
      </c>
      <c r="N106" s="44"/>
      <c r="O106" s="72"/>
      <c r="P106" s="54" t="str">
        <f t="shared" si="115"/>
        <v/>
      </c>
      <c r="Q106" s="44"/>
      <c r="R106" s="72"/>
      <c r="S106" s="54" t="str">
        <f t="shared" si="116"/>
        <v/>
      </c>
      <c r="T106" s="83">
        <f t="shared" si="105"/>
        <v>0</v>
      </c>
      <c r="U106" s="42"/>
      <c r="V106" s="72"/>
      <c r="W106" s="54" t="str">
        <f t="shared" si="117"/>
        <v/>
      </c>
      <c r="X106" s="44"/>
      <c r="Y106" s="72"/>
      <c r="Z106" s="54" t="str">
        <f t="shared" si="118"/>
        <v/>
      </c>
      <c r="AA106" s="44"/>
      <c r="AB106" s="84"/>
      <c r="AC106" s="54" t="str">
        <f t="shared" si="119"/>
        <v/>
      </c>
      <c r="AD106" s="54">
        <f t="shared" ref="AD106:AD127" si="122">MAX(W106,Z106,AC106)</f>
        <v>0</v>
      </c>
      <c r="AE106" s="50">
        <f t="shared" si="107"/>
        <v>0</v>
      </c>
      <c r="AF106" s="51"/>
      <c r="AG106" s="52"/>
      <c r="AH106" s="54">
        <f t="shared" ref="AH106:AH127" si="123">MAX(AF106:AG106)</f>
        <v>0</v>
      </c>
      <c r="AI106" s="53">
        <f t="shared" si="109"/>
        <v>0</v>
      </c>
      <c r="AJ106" s="51"/>
      <c r="AK106" s="52"/>
      <c r="AL106" s="54">
        <f t="shared" si="110"/>
        <v>0</v>
      </c>
      <c r="AM106" s="53">
        <f t="shared" si="111"/>
        <v>0</v>
      </c>
      <c r="AN106" s="56"/>
      <c r="AO106" s="57">
        <f t="shared" si="120"/>
        <v>0</v>
      </c>
      <c r="AP106" s="56"/>
      <c r="AQ106" s="53">
        <f t="shared" si="121"/>
        <v>0</v>
      </c>
      <c r="AR106" s="289"/>
      <c r="AS106" s="288"/>
      <c r="AT106" s="54">
        <f t="shared" si="112"/>
        <v>0</v>
      </c>
      <c r="AU106" s="57" t="str">
        <f t="shared" si="113"/>
        <v>0</v>
      </c>
    </row>
    <row r="107" spans="1:47" hidden="1" outlineLevel="1" x14ac:dyDescent="0.2">
      <c r="A107" s="85"/>
      <c r="B107" s="58"/>
      <c r="C107" s="58"/>
      <c r="D107" s="87" t="str">
        <f t="shared" si="103"/>
        <v/>
      </c>
      <c r="E107" s="59"/>
      <c r="F107" s="60"/>
      <c r="G107" s="39"/>
      <c r="H107" s="39"/>
      <c r="I107" s="40">
        <f t="shared" si="104"/>
        <v>0</v>
      </c>
      <c r="J107" s="41"/>
      <c r="K107" s="42"/>
      <c r="L107" s="72"/>
      <c r="M107" s="54" t="str">
        <f t="shared" si="114"/>
        <v/>
      </c>
      <c r="N107" s="44"/>
      <c r="O107" s="72"/>
      <c r="P107" s="54" t="str">
        <f t="shared" si="115"/>
        <v/>
      </c>
      <c r="Q107" s="44"/>
      <c r="R107" s="72"/>
      <c r="S107" s="54" t="str">
        <f t="shared" si="116"/>
        <v/>
      </c>
      <c r="T107" s="83">
        <f t="shared" si="105"/>
        <v>0</v>
      </c>
      <c r="U107" s="42"/>
      <c r="V107" s="72"/>
      <c r="W107" s="54" t="str">
        <f t="shared" si="117"/>
        <v/>
      </c>
      <c r="X107" s="44"/>
      <c r="Y107" s="72"/>
      <c r="Z107" s="54" t="str">
        <f t="shared" si="118"/>
        <v/>
      </c>
      <c r="AA107" s="44"/>
      <c r="AB107" s="84"/>
      <c r="AC107" s="54" t="str">
        <f t="shared" si="119"/>
        <v/>
      </c>
      <c r="AD107" s="54">
        <f t="shared" si="122"/>
        <v>0</v>
      </c>
      <c r="AE107" s="50">
        <f t="shared" si="107"/>
        <v>0</v>
      </c>
      <c r="AF107" s="51"/>
      <c r="AG107" s="52"/>
      <c r="AH107" s="54">
        <f t="shared" si="123"/>
        <v>0</v>
      </c>
      <c r="AI107" s="53">
        <f t="shared" si="109"/>
        <v>0</v>
      </c>
      <c r="AJ107" s="51"/>
      <c r="AK107" s="52"/>
      <c r="AL107" s="54">
        <f t="shared" si="110"/>
        <v>0</v>
      </c>
      <c r="AM107" s="53">
        <f t="shared" si="111"/>
        <v>0</v>
      </c>
      <c r="AN107" s="56"/>
      <c r="AO107" s="57">
        <f t="shared" si="120"/>
        <v>0</v>
      </c>
      <c r="AP107" s="56"/>
      <c r="AQ107" s="53">
        <f t="shared" si="121"/>
        <v>0</v>
      </c>
      <c r="AR107" s="289"/>
      <c r="AS107" s="288"/>
      <c r="AT107" s="54">
        <f t="shared" si="112"/>
        <v>0</v>
      </c>
      <c r="AU107" s="57" t="str">
        <f t="shared" si="113"/>
        <v>0</v>
      </c>
    </row>
    <row r="108" spans="1:47" hidden="1" outlineLevel="1" x14ac:dyDescent="0.2">
      <c r="A108" s="85"/>
      <c r="B108" s="58"/>
      <c r="C108" s="58"/>
      <c r="D108" s="87" t="str">
        <f t="shared" si="103"/>
        <v/>
      </c>
      <c r="E108" s="59"/>
      <c r="F108" s="60"/>
      <c r="G108" s="39"/>
      <c r="H108" s="39"/>
      <c r="I108" s="40">
        <f t="shared" si="104"/>
        <v>0</v>
      </c>
      <c r="J108" s="41"/>
      <c r="K108" s="42"/>
      <c r="L108" s="72"/>
      <c r="M108" s="54" t="str">
        <f t="shared" si="114"/>
        <v/>
      </c>
      <c r="N108" s="44"/>
      <c r="O108" s="72"/>
      <c r="P108" s="54" t="str">
        <f t="shared" si="115"/>
        <v/>
      </c>
      <c r="Q108" s="44"/>
      <c r="R108" s="72"/>
      <c r="S108" s="54" t="str">
        <f t="shared" si="116"/>
        <v/>
      </c>
      <c r="T108" s="83">
        <f t="shared" si="105"/>
        <v>0</v>
      </c>
      <c r="U108" s="42"/>
      <c r="V108" s="72"/>
      <c r="W108" s="54" t="str">
        <f t="shared" si="117"/>
        <v/>
      </c>
      <c r="X108" s="44"/>
      <c r="Y108" s="72"/>
      <c r="Z108" s="54" t="str">
        <f t="shared" si="118"/>
        <v/>
      </c>
      <c r="AA108" s="44"/>
      <c r="AB108" s="84"/>
      <c r="AC108" s="54" t="str">
        <f t="shared" si="119"/>
        <v/>
      </c>
      <c r="AD108" s="54">
        <f t="shared" si="122"/>
        <v>0</v>
      </c>
      <c r="AE108" s="50">
        <f t="shared" si="107"/>
        <v>0</v>
      </c>
      <c r="AF108" s="51"/>
      <c r="AG108" s="52"/>
      <c r="AH108" s="54">
        <f t="shared" si="123"/>
        <v>0</v>
      </c>
      <c r="AI108" s="53">
        <f t="shared" si="109"/>
        <v>0</v>
      </c>
      <c r="AJ108" s="51"/>
      <c r="AK108" s="52"/>
      <c r="AL108" s="54">
        <f t="shared" si="110"/>
        <v>0</v>
      </c>
      <c r="AM108" s="53">
        <f t="shared" si="111"/>
        <v>0</v>
      </c>
      <c r="AN108" s="56"/>
      <c r="AO108" s="57">
        <f t="shared" si="120"/>
        <v>0</v>
      </c>
      <c r="AP108" s="56"/>
      <c r="AQ108" s="53">
        <f t="shared" si="121"/>
        <v>0</v>
      </c>
      <c r="AR108" s="289"/>
      <c r="AS108" s="288"/>
      <c r="AT108" s="54">
        <f t="shared" si="112"/>
        <v>0</v>
      </c>
      <c r="AU108" s="57" t="str">
        <f t="shared" si="113"/>
        <v>0</v>
      </c>
    </row>
    <row r="109" spans="1:47" hidden="1" outlineLevel="1" x14ac:dyDescent="0.2">
      <c r="A109" s="85"/>
      <c r="B109" s="58"/>
      <c r="C109" s="58"/>
      <c r="D109" s="87" t="str">
        <f t="shared" si="103"/>
        <v/>
      </c>
      <c r="E109" s="59"/>
      <c r="F109" s="60"/>
      <c r="G109" s="39"/>
      <c r="H109" s="39"/>
      <c r="I109" s="40">
        <f t="shared" si="104"/>
        <v>0</v>
      </c>
      <c r="J109" s="41"/>
      <c r="K109" s="42"/>
      <c r="L109" s="72"/>
      <c r="M109" s="54" t="str">
        <f t="shared" si="114"/>
        <v/>
      </c>
      <c r="N109" s="44"/>
      <c r="O109" s="72"/>
      <c r="P109" s="54" t="str">
        <f t="shared" si="115"/>
        <v/>
      </c>
      <c r="Q109" s="44"/>
      <c r="R109" s="72"/>
      <c r="S109" s="54" t="str">
        <f t="shared" si="116"/>
        <v/>
      </c>
      <c r="T109" s="83">
        <f t="shared" si="105"/>
        <v>0</v>
      </c>
      <c r="U109" s="42"/>
      <c r="V109" s="72"/>
      <c r="W109" s="54" t="str">
        <f t="shared" si="117"/>
        <v/>
      </c>
      <c r="X109" s="44"/>
      <c r="Y109" s="72"/>
      <c r="Z109" s="54" t="str">
        <f t="shared" si="118"/>
        <v/>
      </c>
      <c r="AA109" s="44"/>
      <c r="AB109" s="84"/>
      <c r="AC109" s="54" t="str">
        <f t="shared" si="119"/>
        <v/>
      </c>
      <c r="AD109" s="54">
        <f t="shared" si="122"/>
        <v>0</v>
      </c>
      <c r="AE109" s="50">
        <f t="shared" si="107"/>
        <v>0</v>
      </c>
      <c r="AF109" s="51"/>
      <c r="AG109" s="52"/>
      <c r="AH109" s="54">
        <f t="shared" si="123"/>
        <v>0</v>
      </c>
      <c r="AI109" s="53">
        <f t="shared" si="109"/>
        <v>0</v>
      </c>
      <c r="AJ109" s="51"/>
      <c r="AK109" s="52"/>
      <c r="AL109" s="54">
        <f t="shared" si="110"/>
        <v>0</v>
      </c>
      <c r="AM109" s="53">
        <f t="shared" si="111"/>
        <v>0</v>
      </c>
      <c r="AN109" s="56"/>
      <c r="AO109" s="57">
        <f t="shared" si="120"/>
        <v>0</v>
      </c>
      <c r="AP109" s="56"/>
      <c r="AQ109" s="53">
        <f t="shared" si="121"/>
        <v>0</v>
      </c>
      <c r="AR109" s="289"/>
      <c r="AS109" s="288"/>
      <c r="AT109" s="54">
        <f t="shared" si="112"/>
        <v>0</v>
      </c>
      <c r="AU109" s="57" t="str">
        <f t="shared" si="113"/>
        <v>0</v>
      </c>
    </row>
    <row r="110" spans="1:47" hidden="1" outlineLevel="1" x14ac:dyDescent="0.2">
      <c r="A110" s="85"/>
      <c r="B110" s="58"/>
      <c r="C110" s="58"/>
      <c r="D110" s="87" t="str">
        <f t="shared" si="103"/>
        <v/>
      </c>
      <c r="E110" s="59"/>
      <c r="F110" s="60"/>
      <c r="G110" s="39"/>
      <c r="H110" s="39"/>
      <c r="I110" s="40">
        <f t="shared" si="104"/>
        <v>0</v>
      </c>
      <c r="J110" s="41"/>
      <c r="K110" s="42"/>
      <c r="L110" s="72"/>
      <c r="M110" s="54" t="str">
        <f t="shared" si="114"/>
        <v/>
      </c>
      <c r="N110" s="44"/>
      <c r="O110" s="72"/>
      <c r="P110" s="54" t="str">
        <f t="shared" si="115"/>
        <v/>
      </c>
      <c r="Q110" s="44"/>
      <c r="R110" s="72"/>
      <c r="S110" s="54" t="str">
        <f t="shared" si="116"/>
        <v/>
      </c>
      <c r="T110" s="83">
        <f t="shared" si="105"/>
        <v>0</v>
      </c>
      <c r="U110" s="42"/>
      <c r="V110" s="72"/>
      <c r="W110" s="54" t="str">
        <f t="shared" si="117"/>
        <v/>
      </c>
      <c r="X110" s="44"/>
      <c r="Y110" s="72"/>
      <c r="Z110" s="54" t="str">
        <f t="shared" si="118"/>
        <v/>
      </c>
      <c r="AA110" s="44"/>
      <c r="AB110" s="84"/>
      <c r="AC110" s="54" t="str">
        <f t="shared" si="119"/>
        <v/>
      </c>
      <c r="AD110" s="54">
        <f t="shared" si="122"/>
        <v>0</v>
      </c>
      <c r="AE110" s="50">
        <f t="shared" si="107"/>
        <v>0</v>
      </c>
      <c r="AF110" s="51"/>
      <c r="AG110" s="52"/>
      <c r="AH110" s="54">
        <f t="shared" si="123"/>
        <v>0</v>
      </c>
      <c r="AI110" s="53">
        <f t="shared" si="109"/>
        <v>0</v>
      </c>
      <c r="AJ110" s="51"/>
      <c r="AK110" s="52"/>
      <c r="AL110" s="54">
        <f t="shared" si="110"/>
        <v>0</v>
      </c>
      <c r="AM110" s="53">
        <f t="shared" si="111"/>
        <v>0</v>
      </c>
      <c r="AN110" s="56"/>
      <c r="AO110" s="57">
        <f t="shared" si="120"/>
        <v>0</v>
      </c>
      <c r="AP110" s="56"/>
      <c r="AQ110" s="53">
        <f t="shared" si="121"/>
        <v>0</v>
      </c>
      <c r="AR110" s="289"/>
      <c r="AS110" s="288"/>
      <c r="AT110" s="54">
        <f t="shared" si="112"/>
        <v>0</v>
      </c>
      <c r="AU110" s="57" t="str">
        <f t="shared" si="113"/>
        <v>0</v>
      </c>
    </row>
    <row r="111" spans="1:47" hidden="1" outlineLevel="1" x14ac:dyDescent="0.2">
      <c r="A111" s="85"/>
      <c r="B111" s="58"/>
      <c r="C111" s="58"/>
      <c r="D111" s="87" t="str">
        <f t="shared" si="103"/>
        <v/>
      </c>
      <c r="E111" s="59"/>
      <c r="F111" s="60"/>
      <c r="G111" s="39"/>
      <c r="H111" s="39"/>
      <c r="I111" s="40">
        <f t="shared" si="104"/>
        <v>0</v>
      </c>
      <c r="J111" s="41"/>
      <c r="K111" s="42"/>
      <c r="L111" s="72"/>
      <c r="M111" s="54" t="str">
        <f t="shared" si="114"/>
        <v/>
      </c>
      <c r="N111" s="44"/>
      <c r="O111" s="72"/>
      <c r="P111" s="54" t="str">
        <f t="shared" si="115"/>
        <v/>
      </c>
      <c r="Q111" s="44"/>
      <c r="R111" s="72"/>
      <c r="S111" s="54" t="str">
        <f t="shared" si="116"/>
        <v/>
      </c>
      <c r="T111" s="83">
        <f t="shared" si="105"/>
        <v>0</v>
      </c>
      <c r="U111" s="42"/>
      <c r="V111" s="72"/>
      <c r="W111" s="54" t="str">
        <f t="shared" si="117"/>
        <v/>
      </c>
      <c r="X111" s="44"/>
      <c r="Y111" s="72"/>
      <c r="Z111" s="54" t="str">
        <f t="shared" si="118"/>
        <v/>
      </c>
      <c r="AA111" s="44"/>
      <c r="AB111" s="84"/>
      <c r="AC111" s="54" t="str">
        <f t="shared" si="119"/>
        <v/>
      </c>
      <c r="AD111" s="54">
        <f t="shared" si="122"/>
        <v>0</v>
      </c>
      <c r="AE111" s="50">
        <f t="shared" si="107"/>
        <v>0</v>
      </c>
      <c r="AF111" s="51"/>
      <c r="AG111" s="52"/>
      <c r="AH111" s="54">
        <f t="shared" si="123"/>
        <v>0</v>
      </c>
      <c r="AI111" s="53">
        <f t="shared" si="109"/>
        <v>0</v>
      </c>
      <c r="AJ111" s="51"/>
      <c r="AK111" s="52"/>
      <c r="AL111" s="54">
        <f t="shared" si="110"/>
        <v>0</v>
      </c>
      <c r="AM111" s="53">
        <f t="shared" si="111"/>
        <v>0</v>
      </c>
      <c r="AN111" s="56"/>
      <c r="AO111" s="57">
        <f t="shared" si="120"/>
        <v>0</v>
      </c>
      <c r="AP111" s="56"/>
      <c r="AQ111" s="53">
        <f t="shared" si="121"/>
        <v>0</v>
      </c>
      <c r="AR111" s="289"/>
      <c r="AS111" s="288"/>
      <c r="AT111" s="54">
        <f t="shared" si="112"/>
        <v>0</v>
      </c>
      <c r="AU111" s="57" t="str">
        <f t="shared" si="113"/>
        <v>0</v>
      </c>
    </row>
    <row r="112" spans="1:47" hidden="1" outlineLevel="1" x14ac:dyDescent="0.2">
      <c r="A112" s="85"/>
      <c r="B112" s="58"/>
      <c r="C112" s="58"/>
      <c r="D112" s="87" t="str">
        <f t="shared" si="103"/>
        <v/>
      </c>
      <c r="E112" s="59"/>
      <c r="F112" s="60"/>
      <c r="G112" s="39"/>
      <c r="H112" s="39"/>
      <c r="I112" s="40">
        <f t="shared" si="104"/>
        <v>0</v>
      </c>
      <c r="J112" s="41"/>
      <c r="K112" s="42"/>
      <c r="L112" s="72"/>
      <c r="M112" s="54" t="str">
        <f t="shared" si="114"/>
        <v/>
      </c>
      <c r="N112" s="44"/>
      <c r="O112" s="72"/>
      <c r="P112" s="54" t="str">
        <f t="shared" si="115"/>
        <v/>
      </c>
      <c r="Q112" s="44"/>
      <c r="R112" s="72"/>
      <c r="S112" s="54" t="str">
        <f t="shared" si="116"/>
        <v/>
      </c>
      <c r="T112" s="83">
        <f t="shared" si="105"/>
        <v>0</v>
      </c>
      <c r="U112" s="42"/>
      <c r="V112" s="72"/>
      <c r="W112" s="54" t="str">
        <f t="shared" si="117"/>
        <v/>
      </c>
      <c r="X112" s="44"/>
      <c r="Y112" s="72"/>
      <c r="Z112" s="54" t="str">
        <f t="shared" si="118"/>
        <v/>
      </c>
      <c r="AA112" s="44"/>
      <c r="AB112" s="84"/>
      <c r="AC112" s="54" t="str">
        <f t="shared" si="119"/>
        <v/>
      </c>
      <c r="AD112" s="54">
        <f t="shared" si="122"/>
        <v>0</v>
      </c>
      <c r="AE112" s="50">
        <f t="shared" si="107"/>
        <v>0</v>
      </c>
      <c r="AF112" s="51"/>
      <c r="AG112" s="52"/>
      <c r="AH112" s="54">
        <f t="shared" si="123"/>
        <v>0</v>
      </c>
      <c r="AI112" s="53">
        <f t="shared" si="109"/>
        <v>0</v>
      </c>
      <c r="AJ112" s="51"/>
      <c r="AK112" s="52"/>
      <c r="AL112" s="54">
        <f t="shared" si="110"/>
        <v>0</v>
      </c>
      <c r="AM112" s="53">
        <f t="shared" si="111"/>
        <v>0</v>
      </c>
      <c r="AN112" s="56"/>
      <c r="AO112" s="57">
        <f t="shared" si="120"/>
        <v>0</v>
      </c>
      <c r="AP112" s="56"/>
      <c r="AQ112" s="53">
        <f t="shared" si="121"/>
        <v>0</v>
      </c>
      <c r="AR112" s="289"/>
      <c r="AS112" s="288"/>
      <c r="AT112" s="54">
        <f t="shared" si="112"/>
        <v>0</v>
      </c>
      <c r="AU112" s="57" t="str">
        <f t="shared" si="113"/>
        <v>0</v>
      </c>
    </row>
    <row r="113" spans="1:47" hidden="1" outlineLevel="1" x14ac:dyDescent="0.2">
      <c r="A113" s="85"/>
      <c r="B113" s="58"/>
      <c r="C113" s="58"/>
      <c r="D113" s="87" t="str">
        <f t="shared" si="103"/>
        <v/>
      </c>
      <c r="E113" s="59"/>
      <c r="F113" s="60"/>
      <c r="G113" s="39"/>
      <c r="H113" s="39"/>
      <c r="I113" s="40">
        <f t="shared" si="104"/>
        <v>0</v>
      </c>
      <c r="J113" s="41"/>
      <c r="K113" s="42"/>
      <c r="L113" s="72"/>
      <c r="M113" s="54" t="str">
        <f t="shared" si="114"/>
        <v/>
      </c>
      <c r="N113" s="44"/>
      <c r="O113" s="72"/>
      <c r="P113" s="54" t="str">
        <f t="shared" si="115"/>
        <v/>
      </c>
      <c r="Q113" s="44"/>
      <c r="R113" s="72"/>
      <c r="S113" s="54" t="str">
        <f t="shared" si="116"/>
        <v/>
      </c>
      <c r="T113" s="83">
        <f t="shared" si="105"/>
        <v>0</v>
      </c>
      <c r="U113" s="42"/>
      <c r="V113" s="72"/>
      <c r="W113" s="54" t="str">
        <f t="shared" si="117"/>
        <v/>
      </c>
      <c r="X113" s="44"/>
      <c r="Y113" s="72"/>
      <c r="Z113" s="54" t="str">
        <f t="shared" si="118"/>
        <v/>
      </c>
      <c r="AA113" s="44"/>
      <c r="AB113" s="84"/>
      <c r="AC113" s="54" t="str">
        <f t="shared" si="119"/>
        <v/>
      </c>
      <c r="AD113" s="54">
        <f t="shared" si="122"/>
        <v>0</v>
      </c>
      <c r="AE113" s="50">
        <f t="shared" si="107"/>
        <v>0</v>
      </c>
      <c r="AF113" s="51"/>
      <c r="AG113" s="52"/>
      <c r="AH113" s="54">
        <f t="shared" si="123"/>
        <v>0</v>
      </c>
      <c r="AI113" s="53">
        <f t="shared" si="109"/>
        <v>0</v>
      </c>
      <c r="AJ113" s="51"/>
      <c r="AK113" s="52"/>
      <c r="AL113" s="54">
        <f t="shared" si="110"/>
        <v>0</v>
      </c>
      <c r="AM113" s="53">
        <f t="shared" si="111"/>
        <v>0</v>
      </c>
      <c r="AN113" s="56"/>
      <c r="AO113" s="57">
        <f t="shared" si="120"/>
        <v>0</v>
      </c>
      <c r="AP113" s="56"/>
      <c r="AQ113" s="53">
        <f t="shared" si="121"/>
        <v>0</v>
      </c>
      <c r="AR113" s="289"/>
      <c r="AS113" s="288"/>
      <c r="AT113" s="54">
        <f t="shared" si="112"/>
        <v>0</v>
      </c>
      <c r="AU113" s="57" t="str">
        <f t="shared" si="113"/>
        <v>0</v>
      </c>
    </row>
    <row r="114" spans="1:47" hidden="1" outlineLevel="1" x14ac:dyDescent="0.2">
      <c r="A114" s="85"/>
      <c r="B114" s="58"/>
      <c r="C114" s="58"/>
      <c r="D114" s="87" t="str">
        <f t="shared" si="103"/>
        <v/>
      </c>
      <c r="E114" s="59"/>
      <c r="F114" s="60"/>
      <c r="G114" s="39"/>
      <c r="H114" s="39"/>
      <c r="I114" s="40">
        <f t="shared" si="104"/>
        <v>0</v>
      </c>
      <c r="J114" s="41"/>
      <c r="K114" s="42"/>
      <c r="L114" s="72"/>
      <c r="M114" s="54" t="str">
        <f t="shared" si="114"/>
        <v/>
      </c>
      <c r="N114" s="44"/>
      <c r="O114" s="72"/>
      <c r="P114" s="54" t="str">
        <f t="shared" si="115"/>
        <v/>
      </c>
      <c r="Q114" s="44"/>
      <c r="R114" s="72"/>
      <c r="S114" s="54" t="str">
        <f t="shared" si="116"/>
        <v/>
      </c>
      <c r="T114" s="83">
        <f t="shared" si="105"/>
        <v>0</v>
      </c>
      <c r="U114" s="42"/>
      <c r="V114" s="72"/>
      <c r="W114" s="54" t="str">
        <f t="shared" si="117"/>
        <v/>
      </c>
      <c r="X114" s="44"/>
      <c r="Y114" s="72"/>
      <c r="Z114" s="54" t="str">
        <f t="shared" si="118"/>
        <v/>
      </c>
      <c r="AA114" s="44"/>
      <c r="AB114" s="84"/>
      <c r="AC114" s="54" t="str">
        <f t="shared" si="119"/>
        <v/>
      </c>
      <c r="AD114" s="54">
        <f t="shared" si="122"/>
        <v>0</v>
      </c>
      <c r="AE114" s="50">
        <f t="shared" si="107"/>
        <v>0</v>
      </c>
      <c r="AF114" s="51"/>
      <c r="AG114" s="52"/>
      <c r="AH114" s="54">
        <f t="shared" si="123"/>
        <v>0</v>
      </c>
      <c r="AI114" s="53">
        <f t="shared" si="109"/>
        <v>0</v>
      </c>
      <c r="AJ114" s="51"/>
      <c r="AK114" s="52"/>
      <c r="AL114" s="54">
        <f t="shared" si="110"/>
        <v>0</v>
      </c>
      <c r="AM114" s="53">
        <f t="shared" si="111"/>
        <v>0</v>
      </c>
      <c r="AN114" s="56"/>
      <c r="AO114" s="57">
        <f t="shared" si="120"/>
        <v>0</v>
      </c>
      <c r="AP114" s="56"/>
      <c r="AQ114" s="53">
        <f t="shared" si="121"/>
        <v>0</v>
      </c>
      <c r="AR114" s="289"/>
      <c r="AS114" s="288"/>
      <c r="AT114" s="54">
        <f t="shared" si="112"/>
        <v>0</v>
      </c>
      <c r="AU114" s="57" t="str">
        <f t="shared" si="113"/>
        <v>0</v>
      </c>
    </row>
    <row r="115" spans="1:47" hidden="1" outlineLevel="1" x14ac:dyDescent="0.2">
      <c r="A115" s="85"/>
      <c r="B115" s="58"/>
      <c r="C115" s="58"/>
      <c r="D115" s="87" t="str">
        <f t="shared" si="103"/>
        <v/>
      </c>
      <c r="E115" s="59"/>
      <c r="F115" s="60"/>
      <c r="G115" s="39"/>
      <c r="H115" s="39"/>
      <c r="I115" s="40">
        <f t="shared" si="104"/>
        <v>0</v>
      </c>
      <c r="J115" s="41"/>
      <c r="K115" s="42"/>
      <c r="L115" s="72"/>
      <c r="M115" s="54" t="str">
        <f t="shared" si="114"/>
        <v/>
      </c>
      <c r="N115" s="44"/>
      <c r="O115" s="72"/>
      <c r="P115" s="54" t="str">
        <f t="shared" si="115"/>
        <v/>
      </c>
      <c r="Q115" s="44"/>
      <c r="R115" s="72"/>
      <c r="S115" s="54" t="str">
        <f t="shared" si="116"/>
        <v/>
      </c>
      <c r="T115" s="83">
        <f t="shared" si="105"/>
        <v>0</v>
      </c>
      <c r="U115" s="42"/>
      <c r="V115" s="72"/>
      <c r="W115" s="54" t="str">
        <f t="shared" si="117"/>
        <v/>
      </c>
      <c r="X115" s="44"/>
      <c r="Y115" s="72"/>
      <c r="Z115" s="54" t="str">
        <f t="shared" si="118"/>
        <v/>
      </c>
      <c r="AA115" s="44"/>
      <c r="AB115" s="84"/>
      <c r="AC115" s="54" t="str">
        <f t="shared" si="119"/>
        <v/>
      </c>
      <c r="AD115" s="54">
        <f t="shared" si="122"/>
        <v>0</v>
      </c>
      <c r="AE115" s="50">
        <f t="shared" si="107"/>
        <v>0</v>
      </c>
      <c r="AF115" s="51"/>
      <c r="AG115" s="52"/>
      <c r="AH115" s="54">
        <f t="shared" si="123"/>
        <v>0</v>
      </c>
      <c r="AI115" s="53">
        <f t="shared" si="109"/>
        <v>0</v>
      </c>
      <c r="AJ115" s="51"/>
      <c r="AK115" s="52"/>
      <c r="AL115" s="54">
        <f t="shared" si="110"/>
        <v>0</v>
      </c>
      <c r="AM115" s="53">
        <f t="shared" si="111"/>
        <v>0</v>
      </c>
      <c r="AN115" s="56"/>
      <c r="AO115" s="57">
        <f t="shared" si="120"/>
        <v>0</v>
      </c>
      <c r="AP115" s="56"/>
      <c r="AQ115" s="53">
        <f t="shared" si="121"/>
        <v>0</v>
      </c>
      <c r="AR115" s="289"/>
      <c r="AS115" s="288"/>
      <c r="AT115" s="54">
        <f t="shared" si="112"/>
        <v>0</v>
      </c>
      <c r="AU115" s="57" t="str">
        <f t="shared" si="113"/>
        <v>0</v>
      </c>
    </row>
    <row r="116" spans="1:47" hidden="1" outlineLevel="1" x14ac:dyDescent="0.2">
      <c r="A116" s="85"/>
      <c r="B116" s="58"/>
      <c r="C116" s="58"/>
      <c r="D116" s="87" t="str">
        <f t="shared" si="103"/>
        <v/>
      </c>
      <c r="E116" s="59"/>
      <c r="F116" s="60"/>
      <c r="G116" s="39"/>
      <c r="H116" s="39"/>
      <c r="I116" s="40">
        <f t="shared" si="104"/>
        <v>0</v>
      </c>
      <c r="J116" s="41"/>
      <c r="K116" s="42"/>
      <c r="L116" s="72"/>
      <c r="M116" s="54" t="str">
        <f t="shared" si="114"/>
        <v/>
      </c>
      <c r="N116" s="44"/>
      <c r="O116" s="72"/>
      <c r="P116" s="54" t="str">
        <f t="shared" si="115"/>
        <v/>
      </c>
      <c r="Q116" s="44"/>
      <c r="R116" s="72"/>
      <c r="S116" s="54" t="str">
        <f t="shared" si="116"/>
        <v/>
      </c>
      <c r="T116" s="83">
        <f t="shared" si="105"/>
        <v>0</v>
      </c>
      <c r="U116" s="42"/>
      <c r="V116" s="72"/>
      <c r="W116" s="54" t="str">
        <f t="shared" si="117"/>
        <v/>
      </c>
      <c r="X116" s="44"/>
      <c r="Y116" s="72"/>
      <c r="Z116" s="54" t="str">
        <f t="shared" si="118"/>
        <v/>
      </c>
      <c r="AA116" s="44"/>
      <c r="AB116" s="84"/>
      <c r="AC116" s="54" t="str">
        <f t="shared" si="119"/>
        <v/>
      </c>
      <c r="AD116" s="54">
        <f t="shared" si="122"/>
        <v>0</v>
      </c>
      <c r="AE116" s="50">
        <f t="shared" si="107"/>
        <v>0</v>
      </c>
      <c r="AF116" s="51"/>
      <c r="AG116" s="52"/>
      <c r="AH116" s="54">
        <f t="shared" si="123"/>
        <v>0</v>
      </c>
      <c r="AI116" s="53">
        <f t="shared" si="109"/>
        <v>0</v>
      </c>
      <c r="AJ116" s="51"/>
      <c r="AK116" s="52"/>
      <c r="AL116" s="54">
        <f t="shared" si="110"/>
        <v>0</v>
      </c>
      <c r="AM116" s="53">
        <f t="shared" si="111"/>
        <v>0</v>
      </c>
      <c r="AN116" s="56"/>
      <c r="AO116" s="57">
        <f t="shared" si="120"/>
        <v>0</v>
      </c>
      <c r="AP116" s="56"/>
      <c r="AQ116" s="53">
        <f t="shared" si="121"/>
        <v>0</v>
      </c>
      <c r="AR116" s="289"/>
      <c r="AS116" s="288"/>
      <c r="AT116" s="54">
        <f t="shared" si="112"/>
        <v>0</v>
      </c>
      <c r="AU116" s="57" t="str">
        <f t="shared" si="113"/>
        <v>0</v>
      </c>
    </row>
    <row r="117" spans="1:47" hidden="1" outlineLevel="1" x14ac:dyDescent="0.2">
      <c r="A117" s="85"/>
      <c r="B117" s="58"/>
      <c r="C117" s="58"/>
      <c r="D117" s="87" t="str">
        <f t="shared" si="103"/>
        <v/>
      </c>
      <c r="E117" s="59"/>
      <c r="F117" s="60"/>
      <c r="G117" s="39"/>
      <c r="H117" s="39"/>
      <c r="I117" s="40">
        <f t="shared" si="104"/>
        <v>0</v>
      </c>
      <c r="J117" s="41"/>
      <c r="K117" s="42"/>
      <c r="L117" s="72"/>
      <c r="M117" s="54" t="str">
        <f t="shared" si="114"/>
        <v/>
      </c>
      <c r="N117" s="44"/>
      <c r="O117" s="72"/>
      <c r="P117" s="54" t="str">
        <f t="shared" si="115"/>
        <v/>
      </c>
      <c r="Q117" s="44"/>
      <c r="R117" s="72"/>
      <c r="S117" s="54" t="str">
        <f t="shared" si="116"/>
        <v/>
      </c>
      <c r="T117" s="83">
        <f t="shared" si="105"/>
        <v>0</v>
      </c>
      <c r="U117" s="42"/>
      <c r="V117" s="72"/>
      <c r="W117" s="54" t="str">
        <f t="shared" si="117"/>
        <v/>
      </c>
      <c r="X117" s="44"/>
      <c r="Y117" s="72"/>
      <c r="Z117" s="54" t="str">
        <f t="shared" si="118"/>
        <v/>
      </c>
      <c r="AA117" s="44"/>
      <c r="AB117" s="84"/>
      <c r="AC117" s="54" t="str">
        <f t="shared" si="119"/>
        <v/>
      </c>
      <c r="AD117" s="54">
        <f t="shared" si="122"/>
        <v>0</v>
      </c>
      <c r="AE117" s="50">
        <f t="shared" si="107"/>
        <v>0</v>
      </c>
      <c r="AF117" s="51"/>
      <c r="AG117" s="52"/>
      <c r="AH117" s="54">
        <f t="shared" si="123"/>
        <v>0</v>
      </c>
      <c r="AI117" s="53">
        <f t="shared" si="109"/>
        <v>0</v>
      </c>
      <c r="AJ117" s="51"/>
      <c r="AK117" s="52"/>
      <c r="AL117" s="54">
        <f t="shared" si="110"/>
        <v>0</v>
      </c>
      <c r="AM117" s="53">
        <f t="shared" si="111"/>
        <v>0</v>
      </c>
      <c r="AN117" s="56"/>
      <c r="AO117" s="57">
        <f t="shared" si="120"/>
        <v>0</v>
      </c>
      <c r="AP117" s="56"/>
      <c r="AQ117" s="53">
        <f t="shared" si="121"/>
        <v>0</v>
      </c>
      <c r="AR117" s="289"/>
      <c r="AS117" s="288"/>
      <c r="AT117" s="54">
        <f t="shared" si="112"/>
        <v>0</v>
      </c>
      <c r="AU117" s="57" t="str">
        <f t="shared" si="113"/>
        <v>0</v>
      </c>
    </row>
    <row r="118" spans="1:47" hidden="1" outlineLevel="1" x14ac:dyDescent="0.2">
      <c r="A118" s="85"/>
      <c r="B118" s="58"/>
      <c r="C118" s="58"/>
      <c r="D118" s="87" t="str">
        <f t="shared" si="103"/>
        <v/>
      </c>
      <c r="E118" s="59"/>
      <c r="F118" s="60"/>
      <c r="G118" s="39"/>
      <c r="H118" s="39"/>
      <c r="I118" s="40">
        <f t="shared" si="104"/>
        <v>0</v>
      </c>
      <c r="J118" s="41"/>
      <c r="K118" s="42"/>
      <c r="L118" s="72"/>
      <c r="M118" s="54" t="str">
        <f t="shared" si="114"/>
        <v/>
      </c>
      <c r="N118" s="44"/>
      <c r="O118" s="72"/>
      <c r="P118" s="54" t="str">
        <f t="shared" si="115"/>
        <v/>
      </c>
      <c r="Q118" s="44"/>
      <c r="R118" s="72"/>
      <c r="S118" s="54" t="str">
        <f t="shared" si="116"/>
        <v/>
      </c>
      <c r="T118" s="83">
        <f t="shared" si="105"/>
        <v>0</v>
      </c>
      <c r="U118" s="42"/>
      <c r="V118" s="72"/>
      <c r="W118" s="54" t="str">
        <f t="shared" si="117"/>
        <v/>
      </c>
      <c r="X118" s="44"/>
      <c r="Y118" s="72"/>
      <c r="Z118" s="54" t="str">
        <f t="shared" si="118"/>
        <v/>
      </c>
      <c r="AA118" s="44"/>
      <c r="AB118" s="84"/>
      <c r="AC118" s="54" t="str">
        <f t="shared" si="119"/>
        <v/>
      </c>
      <c r="AD118" s="54">
        <f t="shared" si="122"/>
        <v>0</v>
      </c>
      <c r="AE118" s="50">
        <f t="shared" si="107"/>
        <v>0</v>
      </c>
      <c r="AF118" s="51"/>
      <c r="AG118" s="52"/>
      <c r="AH118" s="54">
        <f t="shared" si="123"/>
        <v>0</v>
      </c>
      <c r="AI118" s="53">
        <f t="shared" si="109"/>
        <v>0</v>
      </c>
      <c r="AJ118" s="51"/>
      <c r="AK118" s="52"/>
      <c r="AL118" s="54">
        <f t="shared" si="110"/>
        <v>0</v>
      </c>
      <c r="AM118" s="53">
        <f t="shared" si="111"/>
        <v>0</v>
      </c>
      <c r="AN118" s="56"/>
      <c r="AO118" s="57">
        <f t="shared" si="120"/>
        <v>0</v>
      </c>
      <c r="AP118" s="56"/>
      <c r="AQ118" s="53">
        <f t="shared" si="121"/>
        <v>0</v>
      </c>
      <c r="AR118" s="289"/>
      <c r="AS118" s="288"/>
      <c r="AT118" s="54">
        <f t="shared" si="112"/>
        <v>0</v>
      </c>
      <c r="AU118" s="57" t="str">
        <f t="shared" si="113"/>
        <v>0</v>
      </c>
    </row>
    <row r="119" spans="1:47" hidden="1" outlineLevel="1" x14ac:dyDescent="0.2">
      <c r="A119" s="85"/>
      <c r="B119" s="58"/>
      <c r="C119" s="58"/>
      <c r="D119" s="87" t="str">
        <f t="shared" si="103"/>
        <v/>
      </c>
      <c r="E119" s="59"/>
      <c r="F119" s="60"/>
      <c r="G119" s="39"/>
      <c r="H119" s="39"/>
      <c r="I119" s="40">
        <f t="shared" si="104"/>
        <v>0</v>
      </c>
      <c r="J119" s="41"/>
      <c r="K119" s="42"/>
      <c r="L119" s="72"/>
      <c r="M119" s="54" t="str">
        <f t="shared" si="114"/>
        <v/>
      </c>
      <c r="N119" s="44"/>
      <c r="O119" s="72"/>
      <c r="P119" s="54" t="str">
        <f t="shared" si="115"/>
        <v/>
      </c>
      <c r="Q119" s="44"/>
      <c r="R119" s="72"/>
      <c r="S119" s="54" t="str">
        <f t="shared" si="116"/>
        <v/>
      </c>
      <c r="T119" s="83">
        <f t="shared" si="105"/>
        <v>0</v>
      </c>
      <c r="U119" s="42"/>
      <c r="V119" s="72"/>
      <c r="W119" s="54" t="str">
        <f t="shared" si="117"/>
        <v/>
      </c>
      <c r="X119" s="44"/>
      <c r="Y119" s="72"/>
      <c r="Z119" s="54" t="str">
        <f t="shared" si="118"/>
        <v/>
      </c>
      <c r="AA119" s="44"/>
      <c r="AB119" s="84"/>
      <c r="AC119" s="54" t="str">
        <f t="shared" si="119"/>
        <v/>
      </c>
      <c r="AD119" s="54">
        <f t="shared" si="122"/>
        <v>0</v>
      </c>
      <c r="AE119" s="50">
        <f t="shared" si="107"/>
        <v>0</v>
      </c>
      <c r="AF119" s="51"/>
      <c r="AG119" s="52"/>
      <c r="AH119" s="54">
        <f t="shared" si="123"/>
        <v>0</v>
      </c>
      <c r="AI119" s="53">
        <f t="shared" si="109"/>
        <v>0</v>
      </c>
      <c r="AJ119" s="51"/>
      <c r="AK119" s="52"/>
      <c r="AL119" s="54">
        <f t="shared" si="110"/>
        <v>0</v>
      </c>
      <c r="AM119" s="53">
        <f t="shared" si="111"/>
        <v>0</v>
      </c>
      <c r="AN119" s="56"/>
      <c r="AO119" s="57">
        <f t="shared" si="120"/>
        <v>0</v>
      </c>
      <c r="AP119" s="56"/>
      <c r="AQ119" s="53">
        <f t="shared" si="121"/>
        <v>0</v>
      </c>
      <c r="AR119" s="289"/>
      <c r="AS119" s="288"/>
      <c r="AT119" s="54">
        <f t="shared" si="112"/>
        <v>0</v>
      </c>
      <c r="AU119" s="57" t="str">
        <f t="shared" si="113"/>
        <v>0</v>
      </c>
    </row>
    <row r="120" spans="1:47" hidden="1" outlineLevel="1" x14ac:dyDescent="0.2">
      <c r="A120" s="85"/>
      <c r="B120" s="58"/>
      <c r="C120" s="58"/>
      <c r="D120" s="87" t="str">
        <f t="shared" si="103"/>
        <v/>
      </c>
      <c r="E120" s="59"/>
      <c r="F120" s="60"/>
      <c r="G120" s="39"/>
      <c r="H120" s="39"/>
      <c r="I120" s="40">
        <f t="shared" si="104"/>
        <v>0</v>
      </c>
      <c r="J120" s="41"/>
      <c r="K120" s="42"/>
      <c r="L120" s="72"/>
      <c r="M120" s="54" t="str">
        <f t="shared" si="114"/>
        <v/>
      </c>
      <c r="N120" s="44"/>
      <c r="O120" s="72"/>
      <c r="P120" s="54" t="str">
        <f t="shared" si="115"/>
        <v/>
      </c>
      <c r="Q120" s="44"/>
      <c r="R120" s="72"/>
      <c r="S120" s="54" t="str">
        <f t="shared" si="116"/>
        <v/>
      </c>
      <c r="T120" s="83">
        <f t="shared" si="105"/>
        <v>0</v>
      </c>
      <c r="U120" s="42"/>
      <c r="V120" s="72"/>
      <c r="W120" s="54" t="str">
        <f t="shared" si="117"/>
        <v/>
      </c>
      <c r="X120" s="44"/>
      <c r="Y120" s="72"/>
      <c r="Z120" s="54" t="str">
        <f t="shared" si="118"/>
        <v/>
      </c>
      <c r="AA120" s="44"/>
      <c r="AB120" s="84"/>
      <c r="AC120" s="54" t="str">
        <f t="shared" si="119"/>
        <v/>
      </c>
      <c r="AD120" s="54">
        <f t="shared" si="122"/>
        <v>0</v>
      </c>
      <c r="AE120" s="50">
        <f t="shared" si="107"/>
        <v>0</v>
      </c>
      <c r="AF120" s="51"/>
      <c r="AG120" s="52"/>
      <c r="AH120" s="54">
        <f t="shared" si="123"/>
        <v>0</v>
      </c>
      <c r="AI120" s="53">
        <f t="shared" si="109"/>
        <v>0</v>
      </c>
      <c r="AJ120" s="51"/>
      <c r="AK120" s="52"/>
      <c r="AL120" s="54">
        <f t="shared" si="110"/>
        <v>0</v>
      </c>
      <c r="AM120" s="53">
        <f t="shared" si="111"/>
        <v>0</v>
      </c>
      <c r="AN120" s="56"/>
      <c r="AO120" s="57">
        <f t="shared" si="120"/>
        <v>0</v>
      </c>
      <c r="AP120" s="56"/>
      <c r="AQ120" s="53">
        <f t="shared" si="121"/>
        <v>0</v>
      </c>
      <c r="AR120" s="289"/>
      <c r="AS120" s="288"/>
      <c r="AT120" s="54">
        <f t="shared" si="112"/>
        <v>0</v>
      </c>
      <c r="AU120" s="57" t="str">
        <f t="shared" si="113"/>
        <v>0</v>
      </c>
    </row>
    <row r="121" spans="1:47" hidden="1" outlineLevel="1" x14ac:dyDescent="0.2">
      <c r="A121" s="85"/>
      <c r="B121" s="58"/>
      <c r="C121" s="58"/>
      <c r="D121" s="87" t="str">
        <f t="shared" si="103"/>
        <v/>
      </c>
      <c r="E121" s="59"/>
      <c r="F121" s="60"/>
      <c r="G121" s="39"/>
      <c r="H121" s="39"/>
      <c r="I121" s="40">
        <f t="shared" si="104"/>
        <v>0</v>
      </c>
      <c r="J121" s="41"/>
      <c r="K121" s="42"/>
      <c r="L121" s="72"/>
      <c r="M121" s="54" t="str">
        <f t="shared" si="114"/>
        <v/>
      </c>
      <c r="N121" s="44"/>
      <c r="O121" s="72"/>
      <c r="P121" s="54" t="str">
        <f t="shared" si="115"/>
        <v/>
      </c>
      <c r="Q121" s="44"/>
      <c r="R121" s="72"/>
      <c r="S121" s="54" t="str">
        <f t="shared" si="116"/>
        <v/>
      </c>
      <c r="T121" s="83">
        <f t="shared" si="105"/>
        <v>0</v>
      </c>
      <c r="U121" s="42"/>
      <c r="V121" s="72"/>
      <c r="W121" s="54" t="str">
        <f t="shared" si="117"/>
        <v/>
      </c>
      <c r="X121" s="44"/>
      <c r="Y121" s="72"/>
      <c r="Z121" s="54" t="str">
        <f t="shared" si="118"/>
        <v/>
      </c>
      <c r="AA121" s="44"/>
      <c r="AB121" s="84"/>
      <c r="AC121" s="54" t="str">
        <f t="shared" si="119"/>
        <v/>
      </c>
      <c r="AD121" s="54">
        <f t="shared" si="122"/>
        <v>0</v>
      </c>
      <c r="AE121" s="50">
        <f t="shared" si="107"/>
        <v>0</v>
      </c>
      <c r="AF121" s="51"/>
      <c r="AG121" s="52"/>
      <c r="AH121" s="54">
        <f t="shared" si="123"/>
        <v>0</v>
      </c>
      <c r="AI121" s="53">
        <f t="shared" si="109"/>
        <v>0</v>
      </c>
      <c r="AJ121" s="51"/>
      <c r="AK121" s="52"/>
      <c r="AL121" s="54">
        <f t="shared" si="110"/>
        <v>0</v>
      </c>
      <c r="AM121" s="53">
        <f t="shared" si="111"/>
        <v>0</v>
      </c>
      <c r="AN121" s="56"/>
      <c r="AO121" s="57">
        <f t="shared" si="120"/>
        <v>0</v>
      </c>
      <c r="AP121" s="56"/>
      <c r="AQ121" s="53">
        <f t="shared" si="121"/>
        <v>0</v>
      </c>
      <c r="AR121" s="289"/>
      <c r="AS121" s="288"/>
      <c r="AT121" s="54">
        <f t="shared" si="112"/>
        <v>0</v>
      </c>
      <c r="AU121" s="57" t="str">
        <f t="shared" si="113"/>
        <v>0</v>
      </c>
    </row>
    <row r="122" spans="1:47" hidden="1" outlineLevel="1" x14ac:dyDescent="0.2">
      <c r="A122" s="85"/>
      <c r="B122" s="58"/>
      <c r="C122" s="58"/>
      <c r="D122" s="87" t="str">
        <f t="shared" si="103"/>
        <v/>
      </c>
      <c r="E122" s="59"/>
      <c r="F122" s="60"/>
      <c r="G122" s="39"/>
      <c r="H122" s="39"/>
      <c r="I122" s="40">
        <f t="shared" si="104"/>
        <v>0</v>
      </c>
      <c r="J122" s="41"/>
      <c r="K122" s="42"/>
      <c r="L122" s="72"/>
      <c r="M122" s="54" t="str">
        <f t="shared" si="114"/>
        <v/>
      </c>
      <c r="N122" s="44"/>
      <c r="O122" s="72"/>
      <c r="P122" s="54" t="str">
        <f t="shared" si="115"/>
        <v/>
      </c>
      <c r="Q122" s="44"/>
      <c r="R122" s="72"/>
      <c r="S122" s="54" t="str">
        <f t="shared" si="116"/>
        <v/>
      </c>
      <c r="T122" s="83">
        <f t="shared" si="105"/>
        <v>0</v>
      </c>
      <c r="U122" s="42"/>
      <c r="V122" s="72"/>
      <c r="W122" s="54" t="str">
        <f t="shared" si="117"/>
        <v/>
      </c>
      <c r="X122" s="44"/>
      <c r="Y122" s="72"/>
      <c r="Z122" s="54" t="str">
        <f t="shared" si="118"/>
        <v/>
      </c>
      <c r="AA122" s="44"/>
      <c r="AB122" s="84"/>
      <c r="AC122" s="54" t="str">
        <f t="shared" si="119"/>
        <v/>
      </c>
      <c r="AD122" s="54">
        <f t="shared" si="122"/>
        <v>0</v>
      </c>
      <c r="AE122" s="50">
        <f t="shared" si="107"/>
        <v>0</v>
      </c>
      <c r="AF122" s="51"/>
      <c r="AG122" s="52"/>
      <c r="AH122" s="54">
        <f t="shared" si="123"/>
        <v>0</v>
      </c>
      <c r="AI122" s="53">
        <f t="shared" si="109"/>
        <v>0</v>
      </c>
      <c r="AJ122" s="51"/>
      <c r="AK122" s="52"/>
      <c r="AL122" s="54">
        <f t="shared" si="110"/>
        <v>0</v>
      </c>
      <c r="AM122" s="53">
        <f t="shared" si="111"/>
        <v>0</v>
      </c>
      <c r="AN122" s="56"/>
      <c r="AO122" s="57">
        <f t="shared" si="120"/>
        <v>0</v>
      </c>
      <c r="AP122" s="56"/>
      <c r="AQ122" s="53">
        <f t="shared" si="121"/>
        <v>0</v>
      </c>
      <c r="AR122" s="289"/>
      <c r="AS122" s="288"/>
      <c r="AT122" s="54">
        <f t="shared" si="112"/>
        <v>0</v>
      </c>
      <c r="AU122" s="57" t="str">
        <f t="shared" si="113"/>
        <v>0</v>
      </c>
    </row>
    <row r="123" spans="1:47" hidden="1" outlineLevel="1" x14ac:dyDescent="0.2">
      <c r="A123" s="85"/>
      <c r="B123" s="58"/>
      <c r="C123" s="58"/>
      <c r="D123" s="87" t="str">
        <f t="shared" si="103"/>
        <v/>
      </c>
      <c r="E123" s="59"/>
      <c r="F123" s="60"/>
      <c r="G123" s="39"/>
      <c r="H123" s="39"/>
      <c r="I123" s="40">
        <f t="shared" si="104"/>
        <v>0</v>
      </c>
      <c r="J123" s="41"/>
      <c r="K123" s="42"/>
      <c r="L123" s="72"/>
      <c r="M123" s="54" t="str">
        <f t="shared" si="114"/>
        <v/>
      </c>
      <c r="N123" s="44"/>
      <c r="O123" s="72"/>
      <c r="P123" s="54" t="str">
        <f t="shared" si="115"/>
        <v/>
      </c>
      <c r="Q123" s="44"/>
      <c r="R123" s="72"/>
      <c r="S123" s="54" t="str">
        <f t="shared" si="116"/>
        <v/>
      </c>
      <c r="T123" s="83">
        <f t="shared" si="105"/>
        <v>0</v>
      </c>
      <c r="U123" s="42"/>
      <c r="V123" s="72"/>
      <c r="W123" s="54" t="str">
        <f t="shared" si="117"/>
        <v/>
      </c>
      <c r="X123" s="44"/>
      <c r="Y123" s="72"/>
      <c r="Z123" s="54" t="str">
        <f t="shared" si="118"/>
        <v/>
      </c>
      <c r="AA123" s="44"/>
      <c r="AB123" s="84"/>
      <c r="AC123" s="54" t="str">
        <f t="shared" si="119"/>
        <v/>
      </c>
      <c r="AD123" s="54">
        <f t="shared" si="122"/>
        <v>0</v>
      </c>
      <c r="AE123" s="50">
        <f t="shared" si="107"/>
        <v>0</v>
      </c>
      <c r="AF123" s="51"/>
      <c r="AG123" s="52"/>
      <c r="AH123" s="54">
        <f t="shared" si="123"/>
        <v>0</v>
      </c>
      <c r="AI123" s="53">
        <f t="shared" si="109"/>
        <v>0</v>
      </c>
      <c r="AJ123" s="51"/>
      <c r="AK123" s="52"/>
      <c r="AL123" s="54">
        <f t="shared" si="110"/>
        <v>0</v>
      </c>
      <c r="AM123" s="53">
        <f t="shared" si="111"/>
        <v>0</v>
      </c>
      <c r="AN123" s="56"/>
      <c r="AO123" s="57">
        <f t="shared" si="120"/>
        <v>0</v>
      </c>
      <c r="AP123" s="56"/>
      <c r="AQ123" s="53">
        <f t="shared" si="121"/>
        <v>0</v>
      </c>
      <c r="AR123" s="289"/>
      <c r="AS123" s="288"/>
      <c r="AT123" s="54">
        <f t="shared" si="112"/>
        <v>0</v>
      </c>
      <c r="AU123" s="57" t="str">
        <f t="shared" si="113"/>
        <v>0</v>
      </c>
    </row>
    <row r="124" spans="1:47" hidden="1" outlineLevel="1" x14ac:dyDescent="0.2">
      <c r="A124" s="85"/>
      <c r="B124" s="58"/>
      <c r="C124" s="58"/>
      <c r="D124" s="87" t="str">
        <f t="shared" si="103"/>
        <v/>
      </c>
      <c r="E124" s="59"/>
      <c r="F124" s="60"/>
      <c r="G124" s="39"/>
      <c r="H124" s="39"/>
      <c r="I124" s="40">
        <f t="shared" si="104"/>
        <v>0</v>
      </c>
      <c r="J124" s="41"/>
      <c r="K124" s="42"/>
      <c r="L124" s="72"/>
      <c r="M124" s="54" t="str">
        <f t="shared" si="114"/>
        <v/>
      </c>
      <c r="N124" s="44"/>
      <c r="O124" s="72"/>
      <c r="P124" s="54" t="str">
        <f t="shared" si="115"/>
        <v/>
      </c>
      <c r="Q124" s="44"/>
      <c r="R124" s="72"/>
      <c r="S124" s="54" t="str">
        <f t="shared" si="116"/>
        <v/>
      </c>
      <c r="T124" s="83">
        <f t="shared" si="105"/>
        <v>0</v>
      </c>
      <c r="U124" s="42"/>
      <c r="V124" s="72"/>
      <c r="W124" s="54" t="str">
        <f t="shared" si="117"/>
        <v/>
      </c>
      <c r="X124" s="44"/>
      <c r="Y124" s="72"/>
      <c r="Z124" s="54" t="str">
        <f t="shared" si="118"/>
        <v/>
      </c>
      <c r="AA124" s="44"/>
      <c r="AB124" s="84"/>
      <c r="AC124" s="54" t="str">
        <f t="shared" si="119"/>
        <v/>
      </c>
      <c r="AD124" s="54">
        <f t="shared" si="122"/>
        <v>0</v>
      </c>
      <c r="AE124" s="50">
        <f t="shared" si="107"/>
        <v>0</v>
      </c>
      <c r="AF124" s="51"/>
      <c r="AG124" s="52"/>
      <c r="AH124" s="54">
        <f t="shared" si="123"/>
        <v>0</v>
      </c>
      <c r="AI124" s="53">
        <f t="shared" si="109"/>
        <v>0</v>
      </c>
      <c r="AJ124" s="51"/>
      <c r="AK124" s="52"/>
      <c r="AL124" s="54">
        <f t="shared" si="110"/>
        <v>0</v>
      </c>
      <c r="AM124" s="53">
        <f t="shared" si="111"/>
        <v>0</v>
      </c>
      <c r="AN124" s="56"/>
      <c r="AO124" s="57">
        <f t="shared" si="120"/>
        <v>0</v>
      </c>
      <c r="AP124" s="56"/>
      <c r="AQ124" s="53">
        <f t="shared" si="121"/>
        <v>0</v>
      </c>
      <c r="AR124" s="289"/>
      <c r="AS124" s="288"/>
      <c r="AT124" s="54">
        <f t="shared" si="112"/>
        <v>0</v>
      </c>
      <c r="AU124" s="57" t="str">
        <f t="shared" si="113"/>
        <v>0</v>
      </c>
    </row>
    <row r="125" spans="1:47" hidden="1" outlineLevel="1" x14ac:dyDescent="0.2">
      <c r="A125" s="85"/>
      <c r="B125" s="58"/>
      <c r="C125" s="58"/>
      <c r="D125" s="87" t="str">
        <f t="shared" si="103"/>
        <v/>
      </c>
      <c r="E125" s="59"/>
      <c r="F125" s="60"/>
      <c r="G125" s="39"/>
      <c r="H125" s="39"/>
      <c r="I125" s="40">
        <f t="shared" si="104"/>
        <v>0</v>
      </c>
      <c r="J125" s="41"/>
      <c r="K125" s="42"/>
      <c r="L125" s="72"/>
      <c r="M125" s="54" t="str">
        <f t="shared" si="114"/>
        <v/>
      </c>
      <c r="N125" s="44"/>
      <c r="O125" s="72"/>
      <c r="P125" s="54" t="str">
        <f t="shared" si="115"/>
        <v/>
      </c>
      <c r="Q125" s="44"/>
      <c r="R125" s="72"/>
      <c r="S125" s="54" t="str">
        <f t="shared" si="116"/>
        <v/>
      </c>
      <c r="T125" s="83">
        <f t="shared" si="105"/>
        <v>0</v>
      </c>
      <c r="U125" s="42"/>
      <c r="V125" s="72"/>
      <c r="W125" s="54" t="str">
        <f t="shared" si="117"/>
        <v/>
      </c>
      <c r="X125" s="44"/>
      <c r="Y125" s="72"/>
      <c r="Z125" s="54" t="str">
        <f t="shared" si="118"/>
        <v/>
      </c>
      <c r="AA125" s="44"/>
      <c r="AB125" s="84"/>
      <c r="AC125" s="54" t="str">
        <f t="shared" si="119"/>
        <v/>
      </c>
      <c r="AD125" s="54">
        <f t="shared" si="122"/>
        <v>0</v>
      </c>
      <c r="AE125" s="50">
        <f t="shared" si="107"/>
        <v>0</v>
      </c>
      <c r="AF125" s="51"/>
      <c r="AG125" s="52"/>
      <c r="AH125" s="54">
        <f t="shared" si="123"/>
        <v>0</v>
      </c>
      <c r="AI125" s="53">
        <f t="shared" si="109"/>
        <v>0</v>
      </c>
      <c r="AJ125" s="51"/>
      <c r="AK125" s="52"/>
      <c r="AL125" s="54">
        <f t="shared" si="110"/>
        <v>0</v>
      </c>
      <c r="AM125" s="53">
        <f t="shared" si="111"/>
        <v>0</v>
      </c>
      <c r="AN125" s="56"/>
      <c r="AO125" s="57">
        <f t="shared" si="120"/>
        <v>0</v>
      </c>
      <c r="AP125" s="56"/>
      <c r="AQ125" s="53">
        <f t="shared" si="121"/>
        <v>0</v>
      </c>
      <c r="AR125" s="289"/>
      <c r="AS125" s="288"/>
      <c r="AT125" s="54">
        <f t="shared" si="112"/>
        <v>0</v>
      </c>
      <c r="AU125" s="57" t="str">
        <f t="shared" si="113"/>
        <v>0</v>
      </c>
    </row>
    <row r="126" spans="1:47" hidden="1" outlineLevel="1" x14ac:dyDescent="0.2">
      <c r="A126" s="85"/>
      <c r="B126" s="58"/>
      <c r="C126" s="58"/>
      <c r="D126" s="87" t="str">
        <f t="shared" si="103"/>
        <v/>
      </c>
      <c r="E126" s="58"/>
      <c r="F126" s="60"/>
      <c r="G126" s="39"/>
      <c r="H126" s="39"/>
      <c r="I126" s="40">
        <f t="shared" si="104"/>
        <v>0</v>
      </c>
      <c r="J126" s="41"/>
      <c r="K126" s="42"/>
      <c r="L126" s="72"/>
      <c r="M126" s="54" t="str">
        <f t="shared" si="114"/>
        <v/>
      </c>
      <c r="N126" s="44"/>
      <c r="O126" s="72"/>
      <c r="P126" s="54" t="str">
        <f t="shared" si="115"/>
        <v/>
      </c>
      <c r="Q126" s="44"/>
      <c r="R126" s="72"/>
      <c r="S126" s="54" t="str">
        <f t="shared" si="116"/>
        <v/>
      </c>
      <c r="T126" s="83">
        <f t="shared" si="105"/>
        <v>0</v>
      </c>
      <c r="U126" s="42"/>
      <c r="V126" s="72"/>
      <c r="W126" s="54" t="str">
        <f t="shared" si="117"/>
        <v/>
      </c>
      <c r="X126" s="44"/>
      <c r="Y126" s="72"/>
      <c r="Z126" s="54" t="str">
        <f t="shared" si="118"/>
        <v/>
      </c>
      <c r="AA126" s="44"/>
      <c r="AB126" s="84"/>
      <c r="AC126" s="54" t="str">
        <f t="shared" si="119"/>
        <v/>
      </c>
      <c r="AD126" s="54">
        <f t="shared" si="122"/>
        <v>0</v>
      </c>
      <c r="AE126" s="50">
        <f t="shared" si="107"/>
        <v>0</v>
      </c>
      <c r="AF126" s="51"/>
      <c r="AG126" s="52"/>
      <c r="AH126" s="54">
        <f t="shared" si="123"/>
        <v>0</v>
      </c>
      <c r="AI126" s="53">
        <f t="shared" si="109"/>
        <v>0</v>
      </c>
      <c r="AJ126" s="51"/>
      <c r="AK126" s="52"/>
      <c r="AL126" s="54">
        <f t="shared" si="110"/>
        <v>0</v>
      </c>
      <c r="AM126" s="53">
        <f t="shared" si="111"/>
        <v>0</v>
      </c>
      <c r="AN126" s="56"/>
      <c r="AO126" s="57">
        <f t="shared" si="120"/>
        <v>0</v>
      </c>
      <c r="AP126" s="56"/>
      <c r="AQ126" s="53">
        <f t="shared" si="121"/>
        <v>0</v>
      </c>
      <c r="AR126" s="289"/>
      <c r="AS126" s="288"/>
      <c r="AT126" s="54">
        <f t="shared" si="112"/>
        <v>0</v>
      </c>
      <c r="AU126" s="57" t="str">
        <f t="shared" si="113"/>
        <v>0</v>
      </c>
    </row>
    <row r="127" spans="1:47" ht="13.5" hidden="1" outlineLevel="1" thickBot="1" x14ac:dyDescent="0.25">
      <c r="A127" s="86"/>
      <c r="B127" s="61"/>
      <c r="C127" s="61"/>
      <c r="D127" s="88" t="str">
        <f t="shared" si="103"/>
        <v/>
      </c>
      <c r="E127" s="61"/>
      <c r="F127" s="75"/>
      <c r="G127" s="76"/>
      <c r="H127" s="76"/>
      <c r="I127" s="40">
        <f t="shared" si="104"/>
        <v>0</v>
      </c>
      <c r="J127" s="41"/>
      <c r="K127" s="42"/>
      <c r="L127" s="72"/>
      <c r="M127" s="54" t="str">
        <f t="shared" si="114"/>
        <v/>
      </c>
      <c r="N127" s="44"/>
      <c r="O127" s="72"/>
      <c r="P127" s="54" t="str">
        <f t="shared" si="115"/>
        <v/>
      </c>
      <c r="Q127" s="44"/>
      <c r="R127" s="72"/>
      <c r="S127" s="54" t="str">
        <f t="shared" si="116"/>
        <v/>
      </c>
      <c r="T127" s="83">
        <f t="shared" si="105"/>
        <v>0</v>
      </c>
      <c r="U127" s="42"/>
      <c r="V127" s="72"/>
      <c r="W127" s="54" t="str">
        <f t="shared" si="117"/>
        <v/>
      </c>
      <c r="X127" s="44"/>
      <c r="Y127" s="72"/>
      <c r="Z127" s="54" t="str">
        <f t="shared" si="118"/>
        <v/>
      </c>
      <c r="AA127" s="44"/>
      <c r="AB127" s="84"/>
      <c r="AC127" s="54" t="str">
        <f t="shared" si="119"/>
        <v/>
      </c>
      <c r="AD127" s="54">
        <f t="shared" si="122"/>
        <v>0</v>
      </c>
      <c r="AE127" s="50">
        <f t="shared" si="107"/>
        <v>0</v>
      </c>
      <c r="AF127" s="62"/>
      <c r="AG127" s="63"/>
      <c r="AH127" s="273">
        <f t="shared" si="123"/>
        <v>0</v>
      </c>
      <c r="AI127" s="53">
        <f t="shared" si="109"/>
        <v>0</v>
      </c>
      <c r="AJ127" s="62"/>
      <c r="AK127" s="63"/>
      <c r="AL127" s="273">
        <f t="shared" si="110"/>
        <v>0</v>
      </c>
      <c r="AM127" s="53">
        <f t="shared" si="111"/>
        <v>0</v>
      </c>
      <c r="AN127" s="64"/>
      <c r="AO127" s="57">
        <f t="shared" si="120"/>
        <v>0</v>
      </c>
      <c r="AP127" s="64"/>
      <c r="AQ127" s="53">
        <f t="shared" si="121"/>
        <v>0</v>
      </c>
      <c r="AR127" s="290"/>
      <c r="AS127" s="291"/>
      <c r="AT127" s="273">
        <f t="shared" si="112"/>
        <v>0</v>
      </c>
      <c r="AU127" s="57" t="str">
        <f t="shared" si="113"/>
        <v>0</v>
      </c>
    </row>
    <row r="128" spans="1:47" ht="16.5" customHeight="1" collapsed="1" x14ac:dyDescent="0.2">
      <c r="I128" s="8"/>
      <c r="J128" s="8"/>
    </row>
    <row r="129" spans="1:34" ht="6.75" customHeight="1" x14ac:dyDescent="0.2">
      <c r="I129" s="8"/>
      <c r="J129" s="8"/>
    </row>
    <row r="130" spans="1:34" x14ac:dyDescent="0.2">
      <c r="A130" s="89" t="s">
        <v>49</v>
      </c>
      <c r="C130" s="90" t="s">
        <v>13</v>
      </c>
      <c r="Q130" s="90" t="s">
        <v>13</v>
      </c>
      <c r="AF130" s="278"/>
      <c r="AG130" s="278" t="s">
        <v>13</v>
      </c>
    </row>
    <row r="131" spans="1:34" x14ac:dyDescent="0.2">
      <c r="A131" s="91" t="s">
        <v>50</v>
      </c>
      <c r="B131" s="92">
        <f>Mannschaftswertung!H8</f>
        <v>2131.8271401178786</v>
      </c>
      <c r="C131" s="295">
        <f>Presse!C88</f>
        <v>1</v>
      </c>
      <c r="E131" s="298" t="s">
        <v>51</v>
      </c>
      <c r="F131" s="298"/>
      <c r="G131" s="298"/>
      <c r="H131" s="298"/>
      <c r="I131" s="298"/>
      <c r="J131" s="298"/>
      <c r="K131" s="298"/>
      <c r="L131" s="309">
        <f>Mannschaftswertung!H14</f>
        <v>1580.3704477937338</v>
      </c>
      <c r="M131" s="309"/>
      <c r="N131" s="309"/>
      <c r="O131" s="309"/>
      <c r="Q131" s="295">
        <f>Presse!C94</f>
        <v>4</v>
      </c>
      <c r="R131" s="93"/>
      <c r="S131" s="94"/>
      <c r="T131" s="94"/>
      <c r="U131" s="298" t="s">
        <v>52</v>
      </c>
      <c r="V131" s="298"/>
      <c r="W131" s="298"/>
      <c r="X131" s="298"/>
      <c r="Y131" s="298"/>
      <c r="Z131" s="298"/>
      <c r="AA131" s="298"/>
      <c r="AB131" s="299">
        <f>Mannschaftswertung!H20</f>
        <v>954.15526528779219</v>
      </c>
      <c r="AC131" s="299"/>
      <c r="AD131" s="299"/>
      <c r="AE131" s="299"/>
      <c r="AF131" s="299"/>
      <c r="AG131" s="295">
        <f>Presse!C100</f>
        <v>10</v>
      </c>
    </row>
    <row r="132" spans="1:34" x14ac:dyDescent="0.2">
      <c r="A132" s="95"/>
      <c r="C132" s="296"/>
      <c r="E132" s="300"/>
      <c r="F132" s="300"/>
      <c r="G132" s="300"/>
      <c r="H132" s="300"/>
      <c r="I132" s="300"/>
      <c r="J132" s="300"/>
      <c r="K132" s="300"/>
      <c r="L132" s="301"/>
      <c r="M132" s="301"/>
      <c r="N132" s="301"/>
      <c r="O132" s="301"/>
      <c r="Q132" s="296"/>
      <c r="R132" s="300"/>
      <c r="S132" s="300"/>
      <c r="T132" s="300"/>
      <c r="U132" s="300"/>
      <c r="V132" s="300"/>
      <c r="W132" s="300"/>
      <c r="X132" s="300"/>
      <c r="Y132" s="300"/>
      <c r="Z132" s="2"/>
      <c r="AA132" s="301"/>
      <c r="AB132" s="301"/>
      <c r="AC132" s="301"/>
      <c r="AD132" s="301"/>
      <c r="AE132" s="301"/>
      <c r="AF132" s="279"/>
      <c r="AG132" s="296"/>
    </row>
    <row r="133" spans="1:34" x14ac:dyDescent="0.2">
      <c r="A133" s="91" t="s">
        <v>53</v>
      </c>
      <c r="B133" s="92" t="str">
        <f>Mannschaftswertung!E8</f>
        <v/>
      </c>
      <c r="C133" s="295" t="e">
        <f>Presse!C89</f>
        <v>#VALUE!</v>
      </c>
      <c r="E133" s="298" t="s">
        <v>54</v>
      </c>
      <c r="F133" s="298"/>
      <c r="G133" s="298"/>
      <c r="H133" s="298"/>
      <c r="I133" s="298"/>
      <c r="J133" s="298"/>
      <c r="K133" s="298"/>
      <c r="L133" s="299" t="str">
        <f>Mannschaftswertung!E14</f>
        <v/>
      </c>
      <c r="M133" s="299"/>
      <c r="N133" s="299"/>
      <c r="O133" s="299"/>
      <c r="Q133" s="295" t="e">
        <f>Presse!C95</f>
        <v>#VALUE!</v>
      </c>
      <c r="R133" s="93"/>
      <c r="S133" s="94"/>
      <c r="T133" s="94"/>
      <c r="U133" s="298" t="s">
        <v>55</v>
      </c>
      <c r="V133" s="298"/>
      <c r="W133" s="298"/>
      <c r="X133" s="298"/>
      <c r="Y133" s="298"/>
      <c r="Z133" s="298"/>
      <c r="AA133" s="298"/>
      <c r="AB133" s="299" t="str">
        <f>Mannschaftswertung!E20</f>
        <v/>
      </c>
      <c r="AC133" s="299"/>
      <c r="AD133" s="299"/>
      <c r="AE133" s="299"/>
      <c r="AF133" s="299"/>
      <c r="AG133" s="295" t="e">
        <f>Presse!C101</f>
        <v>#VALUE!</v>
      </c>
    </row>
    <row r="134" spans="1:34" x14ac:dyDescent="0.2">
      <c r="C134" s="296"/>
      <c r="E134" s="300"/>
      <c r="F134" s="300"/>
      <c r="G134" s="300"/>
      <c r="H134" s="300"/>
      <c r="I134" s="300"/>
      <c r="J134" s="300"/>
      <c r="K134" s="300"/>
      <c r="L134" s="301"/>
      <c r="M134" s="301"/>
      <c r="N134" s="301"/>
      <c r="O134" s="301"/>
      <c r="Q134" s="296"/>
      <c r="R134" s="300"/>
      <c r="S134" s="300"/>
      <c r="T134" s="300"/>
      <c r="U134" s="300"/>
      <c r="V134" s="300"/>
      <c r="W134" s="300"/>
      <c r="X134" s="300"/>
      <c r="Y134" s="300"/>
      <c r="Z134" s="2"/>
      <c r="AA134" s="301"/>
      <c r="AB134" s="301"/>
      <c r="AC134" s="301"/>
      <c r="AD134" s="301"/>
      <c r="AE134" s="301"/>
      <c r="AF134" s="279"/>
      <c r="AG134" s="296"/>
    </row>
    <row r="135" spans="1:34" x14ac:dyDescent="0.2">
      <c r="A135" s="96" t="s">
        <v>56</v>
      </c>
      <c r="B135" s="92" t="str">
        <f>Mannschaftswertung!F8</f>
        <v/>
      </c>
      <c r="C135" s="295" t="e">
        <f>Presse!C90</f>
        <v>#VALUE!</v>
      </c>
      <c r="E135" s="298" t="s">
        <v>57</v>
      </c>
      <c r="F135" s="298"/>
      <c r="G135" s="298"/>
      <c r="H135" s="298"/>
      <c r="I135" s="298"/>
      <c r="J135" s="298"/>
      <c r="K135" s="298"/>
      <c r="L135" s="299" t="str">
        <f>Mannschaftswertung!F14</f>
        <v/>
      </c>
      <c r="M135" s="299"/>
      <c r="N135" s="299"/>
      <c r="O135" s="299"/>
      <c r="Q135" s="295" t="e">
        <f>Presse!C96</f>
        <v>#VALUE!</v>
      </c>
      <c r="R135" s="93"/>
      <c r="S135" s="94"/>
      <c r="T135" s="94"/>
      <c r="U135" s="298" t="s">
        <v>58</v>
      </c>
      <c r="V135" s="298"/>
      <c r="W135" s="298"/>
      <c r="X135" s="298"/>
      <c r="Y135" s="298"/>
      <c r="Z135" s="298"/>
      <c r="AA135" s="298"/>
      <c r="AB135" s="299" t="str">
        <f>Mannschaftswertung!F20</f>
        <v/>
      </c>
      <c r="AC135" s="299"/>
      <c r="AD135" s="299"/>
      <c r="AE135" s="299"/>
      <c r="AF135" s="299"/>
      <c r="AG135" s="295" t="e">
        <f>Presse!C102</f>
        <v>#VALUE!</v>
      </c>
    </row>
    <row r="136" spans="1:34" x14ac:dyDescent="0.2">
      <c r="A136" s="97"/>
      <c r="C136" s="296"/>
      <c r="E136" s="300"/>
      <c r="F136" s="300"/>
      <c r="G136" s="300"/>
      <c r="H136" s="300"/>
      <c r="I136" s="300"/>
      <c r="J136" s="300"/>
      <c r="K136" s="300"/>
      <c r="L136" s="301"/>
      <c r="M136" s="301"/>
      <c r="N136" s="301"/>
      <c r="O136" s="301"/>
      <c r="Q136" s="296"/>
      <c r="R136" s="300"/>
      <c r="S136" s="300"/>
      <c r="T136" s="300"/>
      <c r="U136" s="300"/>
      <c r="V136" s="300"/>
      <c r="W136" s="300"/>
      <c r="X136" s="300"/>
      <c r="Y136" s="300"/>
      <c r="Z136" s="2"/>
      <c r="AA136" s="301"/>
      <c r="AB136" s="301"/>
      <c r="AC136" s="301"/>
      <c r="AD136" s="301"/>
      <c r="AE136" s="301"/>
      <c r="AF136" s="279"/>
      <c r="AG136" s="296"/>
    </row>
    <row r="137" spans="1:34" x14ac:dyDescent="0.2">
      <c r="A137" s="91" t="s">
        <v>59</v>
      </c>
      <c r="B137" s="92">
        <f>Mannschaftswertung!G8</f>
        <v>1742.1092062221608</v>
      </c>
      <c r="C137" s="295">
        <f>Presse!C91</f>
        <v>2</v>
      </c>
      <c r="E137" s="298" t="s">
        <v>60</v>
      </c>
      <c r="F137" s="298"/>
      <c r="G137" s="298"/>
      <c r="H137" s="298"/>
      <c r="I137" s="298"/>
      <c r="J137" s="298"/>
      <c r="K137" s="298"/>
      <c r="L137" s="299" t="str">
        <f>Mannschaftswertung!G14</f>
        <v/>
      </c>
      <c r="M137" s="299"/>
      <c r="N137" s="299"/>
      <c r="O137" s="299"/>
      <c r="Q137" s="295" t="e">
        <f>Presse!C97</f>
        <v>#VALUE!</v>
      </c>
      <c r="R137" s="93"/>
      <c r="S137" s="94"/>
      <c r="T137" s="94"/>
      <c r="U137" s="298" t="s">
        <v>61</v>
      </c>
      <c r="V137" s="298"/>
      <c r="W137" s="298"/>
      <c r="X137" s="298"/>
      <c r="Y137" s="298"/>
      <c r="Z137" s="298"/>
      <c r="AA137" s="298"/>
      <c r="AB137" s="299" t="str">
        <f>Mannschaftswertung!G20</f>
        <v/>
      </c>
      <c r="AC137" s="299"/>
      <c r="AD137" s="299"/>
      <c r="AE137" s="299"/>
      <c r="AF137" s="299"/>
      <c r="AG137" s="295" t="e">
        <f>Presse!C103</f>
        <v>#VALUE!</v>
      </c>
    </row>
    <row r="138" spans="1:34" x14ac:dyDescent="0.2">
      <c r="A138" s="97"/>
      <c r="C138" s="296"/>
      <c r="E138" s="300"/>
      <c r="F138" s="300"/>
      <c r="G138" s="300"/>
      <c r="H138" s="300"/>
      <c r="I138" s="300"/>
      <c r="J138" s="300"/>
      <c r="K138" s="300"/>
      <c r="L138" s="301"/>
      <c r="M138" s="301"/>
      <c r="N138" s="301"/>
      <c r="O138" s="301"/>
      <c r="Q138" s="296"/>
      <c r="R138" s="300"/>
      <c r="S138" s="300"/>
      <c r="T138" s="300"/>
      <c r="U138" s="300"/>
      <c r="V138" s="300"/>
      <c r="W138" s="300"/>
      <c r="X138" s="300"/>
      <c r="Y138" s="300"/>
      <c r="Z138" s="2"/>
      <c r="AA138" s="301"/>
      <c r="AB138" s="301"/>
      <c r="AC138" s="301"/>
      <c r="AD138" s="301"/>
      <c r="AE138" s="301"/>
      <c r="AF138" s="279"/>
      <c r="AG138" s="296"/>
    </row>
    <row r="139" spans="1:34" x14ac:dyDescent="0.2">
      <c r="A139" s="96" t="s">
        <v>62</v>
      </c>
      <c r="B139" s="92" t="str">
        <f>Mannschaftswertung!I8</f>
        <v/>
      </c>
      <c r="C139" s="295" t="e">
        <f>Presse!C92</f>
        <v>#VALUE!</v>
      </c>
      <c r="E139" s="298" t="s">
        <v>63</v>
      </c>
      <c r="F139" s="298"/>
      <c r="G139" s="298"/>
      <c r="H139" s="298"/>
      <c r="I139" s="298"/>
      <c r="J139" s="298"/>
      <c r="K139" s="298"/>
      <c r="L139" s="299" t="str">
        <f>Mannschaftswertung!I14</f>
        <v/>
      </c>
      <c r="M139" s="299"/>
      <c r="N139" s="299"/>
      <c r="O139" s="299"/>
      <c r="Q139" s="295" t="e">
        <f>Presse!C98</f>
        <v>#VALUE!</v>
      </c>
      <c r="R139" s="93"/>
      <c r="S139" s="94"/>
      <c r="T139" s="94"/>
      <c r="U139" s="298" t="s">
        <v>32</v>
      </c>
      <c r="V139" s="298"/>
      <c r="W139" s="298"/>
      <c r="X139" s="298"/>
      <c r="Y139" s="298"/>
      <c r="Z139" s="298"/>
      <c r="AA139" s="298"/>
      <c r="AB139" s="299" t="str">
        <f>Mannschaftswertung!K8</f>
        <v/>
      </c>
      <c r="AC139" s="299"/>
      <c r="AD139" s="299"/>
      <c r="AE139" s="299"/>
      <c r="AF139" s="299"/>
      <c r="AG139" s="295" t="e">
        <f>Presse!C104</f>
        <v>#VALUE!</v>
      </c>
    </row>
    <row r="140" spans="1:34" x14ac:dyDescent="0.2">
      <c r="A140" s="97"/>
      <c r="C140" s="296"/>
      <c r="E140" s="300"/>
      <c r="F140" s="300"/>
      <c r="G140" s="300"/>
      <c r="H140" s="300"/>
      <c r="I140" s="300"/>
      <c r="J140" s="300"/>
      <c r="K140" s="300"/>
      <c r="L140" s="301"/>
      <c r="M140" s="301"/>
      <c r="N140" s="301"/>
      <c r="O140" s="301"/>
      <c r="Q140" s="296"/>
      <c r="R140" s="300"/>
      <c r="S140" s="300"/>
      <c r="T140" s="300"/>
      <c r="U140" s="300"/>
      <c r="V140" s="300"/>
      <c r="W140" s="300"/>
      <c r="X140" s="300"/>
      <c r="Y140" s="300"/>
      <c r="Z140" s="2"/>
      <c r="AA140" s="301"/>
      <c r="AB140" s="301"/>
      <c r="AC140" s="301"/>
      <c r="AD140" s="301"/>
      <c r="AE140" s="301"/>
      <c r="AF140" s="279"/>
      <c r="AG140" s="296"/>
    </row>
    <row r="141" spans="1:34" x14ac:dyDescent="0.2">
      <c r="A141" s="96" t="s">
        <v>64</v>
      </c>
      <c r="B141" s="92" t="str">
        <f>Mannschaftswertung!L8</f>
        <v/>
      </c>
      <c r="C141" s="295" t="e">
        <f>Presse!C93</f>
        <v>#VALUE!</v>
      </c>
      <c r="E141" s="298" t="s">
        <v>65</v>
      </c>
      <c r="F141" s="298"/>
      <c r="G141" s="298"/>
      <c r="H141" s="298"/>
      <c r="I141" s="298"/>
      <c r="J141" s="298"/>
      <c r="K141" s="298"/>
      <c r="L141" s="299">
        <f>Mannschaftswertung!J8</f>
        <v>1537.6392008237985</v>
      </c>
      <c r="M141" s="299"/>
      <c r="N141" s="299"/>
      <c r="O141" s="299"/>
      <c r="Q141" s="295">
        <f>Presse!C99</f>
        <v>5</v>
      </c>
      <c r="R141" s="93"/>
      <c r="S141" s="94"/>
      <c r="T141" s="94"/>
      <c r="U141" s="298" t="s">
        <v>66</v>
      </c>
      <c r="V141" s="298"/>
      <c r="W141" s="298"/>
      <c r="X141" s="298"/>
      <c r="Y141" s="298"/>
      <c r="Z141" s="298"/>
      <c r="AA141" s="298"/>
      <c r="AB141" s="299" t="str">
        <f>Mannschaftswertung!M8</f>
        <v/>
      </c>
      <c r="AC141" s="299"/>
      <c r="AD141" s="299"/>
      <c r="AE141" s="299"/>
      <c r="AF141" s="299"/>
      <c r="AG141" s="295" t="e">
        <f>Presse!C105</f>
        <v>#VALUE!</v>
      </c>
      <c r="AH141" s="270"/>
    </row>
    <row r="142" spans="1:34" x14ac:dyDescent="0.2">
      <c r="A142" s="97"/>
      <c r="C142" s="296"/>
      <c r="E142" s="300"/>
      <c r="F142" s="300"/>
      <c r="G142" s="300"/>
      <c r="H142" s="300"/>
      <c r="I142" s="300"/>
      <c r="J142" s="300"/>
      <c r="K142" s="300"/>
      <c r="L142" s="301"/>
      <c r="M142" s="301"/>
      <c r="N142" s="301"/>
      <c r="O142" s="301"/>
      <c r="Q142" s="296"/>
      <c r="AG142" s="296"/>
    </row>
    <row r="143" spans="1:34" x14ac:dyDescent="0.2">
      <c r="A143" s="96" t="s">
        <v>67</v>
      </c>
      <c r="B143" s="92" t="str">
        <f>Mannschaftswertung!N8</f>
        <v/>
      </c>
      <c r="C143" s="295" t="e">
        <f>Presse!C106</f>
        <v>#VALUE!</v>
      </c>
      <c r="E143" s="298" t="s">
        <v>68</v>
      </c>
      <c r="F143" s="298"/>
      <c r="G143" s="298"/>
      <c r="H143" s="298"/>
      <c r="I143" s="298"/>
      <c r="J143" s="298"/>
      <c r="K143" s="298"/>
      <c r="L143" s="299" t="str">
        <f>Mannschaftswertung!O8</f>
        <v/>
      </c>
      <c r="M143" s="299"/>
      <c r="N143" s="299"/>
      <c r="O143" s="299"/>
      <c r="Q143" s="295" t="e">
        <f>Presse!C107</f>
        <v>#VALUE!</v>
      </c>
      <c r="U143" s="298" t="s">
        <v>69</v>
      </c>
      <c r="V143" s="298"/>
      <c r="W143" s="298"/>
      <c r="X143" s="298"/>
      <c r="Y143" s="298"/>
      <c r="Z143" s="298"/>
      <c r="AA143" s="298"/>
      <c r="AB143" s="299" t="str">
        <f>Mannschaftswertung!Q8</f>
        <v/>
      </c>
      <c r="AC143" s="299"/>
      <c r="AD143" s="299"/>
      <c r="AE143" s="299"/>
      <c r="AF143" s="299"/>
      <c r="AG143" s="295" t="e">
        <f>Presse!C108</f>
        <v>#VALUE!</v>
      </c>
    </row>
    <row r="144" spans="1:34" x14ac:dyDescent="0.2">
      <c r="C144" s="297"/>
      <c r="Q144" s="297"/>
      <c r="AG144" s="297"/>
    </row>
    <row r="145" spans="1:33" x14ac:dyDescent="0.2">
      <c r="A145" s="96" t="s">
        <v>78</v>
      </c>
      <c r="B145" s="125" t="str">
        <f>Mannschaftswertung!H26</f>
        <v/>
      </c>
      <c r="C145" s="295" t="e">
        <f>Presse!C109</f>
        <v>#VALUE!</v>
      </c>
      <c r="E145" s="298" t="s">
        <v>130</v>
      </c>
      <c r="F145" s="298"/>
      <c r="G145" s="298"/>
      <c r="H145" s="298"/>
      <c r="I145" s="298"/>
      <c r="J145" s="298"/>
      <c r="K145" s="298"/>
      <c r="L145" s="299">
        <f>Mannschaftswertung!J14</f>
        <v>1019.8700076375058</v>
      </c>
      <c r="M145" s="299"/>
      <c r="N145" s="299"/>
      <c r="O145" s="299"/>
      <c r="Q145" s="295">
        <f>Presse!C110</f>
        <v>9</v>
      </c>
      <c r="U145" s="298" t="s">
        <v>80</v>
      </c>
      <c r="V145" s="298"/>
      <c r="W145" s="298"/>
      <c r="X145" s="298"/>
      <c r="Y145" s="298"/>
      <c r="Z145" s="298"/>
      <c r="AA145" s="298"/>
      <c r="AB145" s="299">
        <f>Mannschaftswertung!P8</f>
        <v>1713.4635698454672</v>
      </c>
      <c r="AC145" s="299"/>
      <c r="AD145" s="299"/>
      <c r="AE145" s="299"/>
      <c r="AF145" s="299"/>
      <c r="AG145" s="295">
        <f>Presse!C111</f>
        <v>3</v>
      </c>
    </row>
    <row r="146" spans="1:33" x14ac:dyDescent="0.2">
      <c r="C146" s="297"/>
      <c r="Q146" s="297"/>
      <c r="AG146" s="297"/>
    </row>
    <row r="147" spans="1:33" x14ac:dyDescent="0.2">
      <c r="A147" s="96" t="s">
        <v>81</v>
      </c>
      <c r="B147" s="127">
        <f>Mannschaftswertung!P14</f>
        <v>1436.855925954218</v>
      </c>
      <c r="C147" s="295">
        <f>Presse!C112</f>
        <v>6</v>
      </c>
      <c r="E147" s="298" t="s">
        <v>82</v>
      </c>
      <c r="F147" s="298"/>
      <c r="G147" s="298"/>
      <c r="H147" s="298"/>
      <c r="I147" s="298"/>
      <c r="J147" s="298"/>
      <c r="K147" s="298"/>
      <c r="L147" s="299">
        <f>Mannschaftswertung!P20</f>
        <v>1291.5412919412183</v>
      </c>
      <c r="M147" s="299"/>
      <c r="N147" s="299"/>
      <c r="O147" s="299"/>
      <c r="Q147" s="295">
        <f>Presse!C113</f>
        <v>7</v>
      </c>
      <c r="U147" s="298" t="s">
        <v>83</v>
      </c>
      <c r="V147" s="298"/>
      <c r="W147" s="298"/>
      <c r="X147" s="298"/>
      <c r="Y147" s="298"/>
      <c r="Z147" s="298"/>
      <c r="AA147" s="298"/>
      <c r="AB147" s="299">
        <f>Mannschaftswertung!P26</f>
        <v>1040.0237781393023</v>
      </c>
      <c r="AC147" s="299"/>
      <c r="AD147" s="299"/>
      <c r="AE147" s="299"/>
      <c r="AF147" s="299"/>
      <c r="AG147" s="295">
        <f>Presse!C114</f>
        <v>8</v>
      </c>
    </row>
    <row r="148" spans="1:33" x14ac:dyDescent="0.2">
      <c r="Q148" s="297"/>
    </row>
  </sheetData>
  <sheetProtection selectLockedCells="1" selectUnlockedCells="1"/>
  <sortState ref="A51:F56">
    <sortCondition ref="C51:C56"/>
  </sortState>
  <mergeCells count="163">
    <mergeCell ref="C28:D28"/>
    <mergeCell ref="C29:D29"/>
    <mergeCell ref="C30:D30"/>
    <mergeCell ref="C31:D31"/>
    <mergeCell ref="A1:E1"/>
    <mergeCell ref="I1:K1"/>
    <mergeCell ref="L1:U1"/>
    <mergeCell ref="AA1:AG1"/>
    <mergeCell ref="AI1:AK1"/>
    <mergeCell ref="K3:O3"/>
    <mergeCell ref="U3:Y3"/>
    <mergeCell ref="AF3:AU3"/>
    <mergeCell ref="AF4:AI4"/>
    <mergeCell ref="AJ4:AM4"/>
    <mergeCell ref="C4:D4"/>
    <mergeCell ref="I4:I5"/>
    <mergeCell ref="J4:J5"/>
    <mergeCell ref="K4:L4"/>
    <mergeCell ref="N4:O4"/>
    <mergeCell ref="Q4:R4"/>
    <mergeCell ref="AN4:AO4"/>
    <mergeCell ref="AP4:AQ4"/>
    <mergeCell ref="AR4:AU4"/>
    <mergeCell ref="C5:D5"/>
    <mergeCell ref="C6:D6"/>
    <mergeCell ref="C7:D7"/>
    <mergeCell ref="U4:V4"/>
    <mergeCell ref="X4:Y4"/>
    <mergeCell ref="AA4:AB4"/>
    <mergeCell ref="AE4:AE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5:D35"/>
    <mergeCell ref="K37:O37"/>
    <mergeCell ref="U37:Y37"/>
    <mergeCell ref="AF37:AU37"/>
    <mergeCell ref="AJ38:AM38"/>
    <mergeCell ref="AN38:AO38"/>
    <mergeCell ref="I38:I39"/>
    <mergeCell ref="J38:J39"/>
    <mergeCell ref="K38:L38"/>
    <mergeCell ref="N38:O38"/>
    <mergeCell ref="Q38:R38"/>
    <mergeCell ref="U38:V38"/>
    <mergeCell ref="AR38:AU38"/>
    <mergeCell ref="C22:D22"/>
    <mergeCell ref="C23:D23"/>
    <mergeCell ref="C24:D24"/>
    <mergeCell ref="C25:D25"/>
    <mergeCell ref="C32:D32"/>
    <mergeCell ref="C33:D33"/>
    <mergeCell ref="C34:D34"/>
    <mergeCell ref="C26:D26"/>
    <mergeCell ref="C27:D27"/>
    <mergeCell ref="I63:I64"/>
    <mergeCell ref="J63:J64"/>
    <mergeCell ref="K63:L63"/>
    <mergeCell ref="N63:O63"/>
    <mergeCell ref="Q63:R63"/>
    <mergeCell ref="X38:Y38"/>
    <mergeCell ref="AF63:AI63"/>
    <mergeCell ref="AJ63:AM63"/>
    <mergeCell ref="AP38:AQ38"/>
    <mergeCell ref="K62:R62"/>
    <mergeCell ref="U62:AB62"/>
    <mergeCell ref="AF62:AU62"/>
    <mergeCell ref="AA38:AB38"/>
    <mergeCell ref="AE38:AE39"/>
    <mergeCell ref="AF38:AI38"/>
    <mergeCell ref="AN63:AO63"/>
    <mergeCell ref="AP63:AQ63"/>
    <mergeCell ref="AR63:AU63"/>
    <mergeCell ref="K96:R96"/>
    <mergeCell ref="U96:AB96"/>
    <mergeCell ref="AF96:AU96"/>
    <mergeCell ref="U63:V63"/>
    <mergeCell ref="X63:Y63"/>
    <mergeCell ref="AA63:AB63"/>
    <mergeCell ref="AE63:AE64"/>
    <mergeCell ref="AJ97:AM97"/>
    <mergeCell ref="AN97:AO97"/>
    <mergeCell ref="I97:I98"/>
    <mergeCell ref="J97:J98"/>
    <mergeCell ref="K97:L97"/>
    <mergeCell ref="N97:O97"/>
    <mergeCell ref="Q97:R97"/>
    <mergeCell ref="U97:V97"/>
    <mergeCell ref="AP97:AQ97"/>
    <mergeCell ref="AR97:AU97"/>
    <mergeCell ref="E131:K131"/>
    <mergeCell ref="L131:O131"/>
    <mergeCell ref="U131:AA131"/>
    <mergeCell ref="AB131:AF131"/>
    <mergeCell ref="X97:Y97"/>
    <mergeCell ref="AA97:AB97"/>
    <mergeCell ref="AE97:AE98"/>
    <mergeCell ref="AF97:AI97"/>
    <mergeCell ref="E132:K132"/>
    <mergeCell ref="L132:O132"/>
    <mergeCell ref="R132:Y132"/>
    <mergeCell ref="AA132:AE132"/>
    <mergeCell ref="E133:K133"/>
    <mergeCell ref="L133:O133"/>
    <mergeCell ref="U133:AA133"/>
    <mergeCell ref="AB133:AF133"/>
    <mergeCell ref="E134:K134"/>
    <mergeCell ref="L134:O134"/>
    <mergeCell ref="R134:Y134"/>
    <mergeCell ref="AA134:AE134"/>
    <mergeCell ref="E135:K135"/>
    <mergeCell ref="L135:O135"/>
    <mergeCell ref="U135:AA135"/>
    <mergeCell ref="AB135:AF135"/>
    <mergeCell ref="E136:K136"/>
    <mergeCell ref="L136:O136"/>
    <mergeCell ref="R136:Y136"/>
    <mergeCell ref="AA136:AE136"/>
    <mergeCell ref="E137:K137"/>
    <mergeCell ref="L137:O137"/>
    <mergeCell ref="U137:AA137"/>
    <mergeCell ref="AB137:AF137"/>
    <mergeCell ref="E138:K138"/>
    <mergeCell ref="L138:O138"/>
    <mergeCell ref="R138:Y138"/>
    <mergeCell ref="AA138:AE138"/>
    <mergeCell ref="E139:K139"/>
    <mergeCell ref="L139:O139"/>
    <mergeCell ref="U139:AA139"/>
    <mergeCell ref="AB139:AF139"/>
    <mergeCell ref="E140:K140"/>
    <mergeCell ref="L140:O140"/>
    <mergeCell ref="R140:Y140"/>
    <mergeCell ref="AA140:AE140"/>
    <mergeCell ref="E145:K145"/>
    <mergeCell ref="L145:O145"/>
    <mergeCell ref="U145:AA145"/>
    <mergeCell ref="AB145:AF145"/>
    <mergeCell ref="E147:K147"/>
    <mergeCell ref="L147:O147"/>
    <mergeCell ref="U147:AA147"/>
    <mergeCell ref="AB147:AF147"/>
    <mergeCell ref="E141:K141"/>
    <mergeCell ref="L141:O141"/>
    <mergeCell ref="U141:AA141"/>
    <mergeCell ref="AB141:AF141"/>
    <mergeCell ref="E142:K142"/>
    <mergeCell ref="L142:O142"/>
    <mergeCell ref="E143:K143"/>
    <mergeCell ref="L143:O143"/>
    <mergeCell ref="U143:AA143"/>
    <mergeCell ref="AB143:AF143"/>
  </mergeCells>
  <conditionalFormatting sqref="F40:H60 F65:H93 F6:H35">
    <cfRule type="cellIs" dxfId="99" priority="8" stopIfTrue="1" operator="lessThan">
      <formula>2</formula>
    </cfRule>
  </conditionalFormatting>
  <conditionalFormatting sqref="AE40:AE60 AE65:AE93 AM40:AM60 AM65:AM93 AI65:AI93 AE6:AE35 AI6:AI35 AI40:AI60 AM6:AM35">
    <cfRule type="cellIs" dxfId="98" priority="9" stopIfTrue="1" operator="lessThanOrEqual">
      <formula>0</formula>
    </cfRule>
  </conditionalFormatting>
  <conditionalFormatting sqref="I40:I60 I65:I93 I6:I35">
    <cfRule type="cellIs" dxfId="97" priority="10" stopIfTrue="1" operator="notBetween">
      <formula>1</formula>
      <formula>3000</formula>
    </cfRule>
  </conditionalFormatting>
  <conditionalFormatting sqref="E6 E8:E10 E12:E13 E40:E45 E47:E60 E65 E67:E69 E74:E75 E80:E93 E20:E35">
    <cfRule type="cellIs" dxfId="96" priority="11" stopIfTrue="1" operator="equal">
      <formula>"w"</formula>
    </cfRule>
    <cfRule type="cellIs" dxfId="95" priority="12" stopIfTrue="1" operator="equal">
      <formula>"m"</formula>
    </cfRule>
  </conditionalFormatting>
  <conditionalFormatting sqref="D40:D60">
    <cfRule type="cellIs" dxfId="94" priority="13" stopIfTrue="1" operator="equal">
      <formula>"+158"</formula>
    </cfRule>
    <cfRule type="cellIs" dxfId="93" priority="14" stopIfTrue="1" operator="equal">
      <formula>-158</formula>
    </cfRule>
    <cfRule type="cellIs" dxfId="92" priority="15" stopIfTrue="1" operator="equal">
      <formula>-140</formula>
    </cfRule>
    <cfRule type="cellIs" dxfId="91" priority="16" stopIfTrue="1" operator="equal">
      <formula>-148</formula>
    </cfRule>
  </conditionalFormatting>
  <conditionalFormatting sqref="D65 D80:D93">
    <cfRule type="cellIs" dxfId="90" priority="17" stopIfTrue="1" operator="equal">
      <formula>"+168"</formula>
    </cfRule>
    <cfRule type="cellIs" dxfId="89" priority="18" stopIfTrue="1" operator="equal">
      <formula>-168</formula>
    </cfRule>
    <cfRule type="cellIs" dxfId="88" priority="19" stopIfTrue="1" operator="equal">
      <formula>-150</formula>
    </cfRule>
    <cfRule type="cellIs" dxfId="87" priority="20" stopIfTrue="1" operator="equal">
      <formula>-158</formula>
    </cfRule>
  </conditionalFormatting>
  <conditionalFormatting sqref="L40:L60 L65:L93 O40:O60 V40:V60 Y40:Y60 L6:L35 O6:O35 V6:V35 Y6:Y35">
    <cfRule type="cellIs" dxfId="86" priority="21" stopIfTrue="1" operator="equal">
      <formula>0</formula>
    </cfRule>
  </conditionalFormatting>
  <conditionalFormatting sqref="O65:O93 R65:R93 V65:V93 Y65:Y93 AB65:AB93">
    <cfRule type="cellIs" dxfId="85" priority="22" stopIfTrue="1" operator="equal">
      <formula>0</formula>
    </cfRule>
    <cfRule type="cellIs" dxfId="84" priority="23" stopIfTrue="1" operator="equal">
      <formula>10</formula>
    </cfRule>
  </conditionalFormatting>
  <conditionalFormatting sqref="AU6:AU35">
    <cfRule type="cellIs" dxfId="83" priority="24" stopIfTrue="1" operator="lessThanOrEqual">
      <formula>0</formula>
    </cfRule>
  </conditionalFormatting>
  <conditionalFormatting sqref="AU40:AU60">
    <cfRule type="cellIs" dxfId="82" priority="25" stopIfTrue="1" operator="lessThanOrEqual">
      <formula>0</formula>
    </cfRule>
  </conditionalFormatting>
  <conditionalFormatting sqref="AO6:AO35">
    <cfRule type="cellIs" dxfId="81" priority="26" stopIfTrue="1" operator="lessThanOrEqual">
      <formula>0</formula>
    </cfRule>
  </conditionalFormatting>
  <conditionalFormatting sqref="AO40:AO60">
    <cfRule type="cellIs" dxfId="80" priority="27" stopIfTrue="1" operator="lessThanOrEqual">
      <formula>0</formula>
    </cfRule>
  </conditionalFormatting>
  <conditionalFormatting sqref="AU65:AU93">
    <cfRule type="cellIs" dxfId="79" priority="28" stopIfTrue="1" operator="lessThanOrEqual">
      <formula>0</formula>
    </cfRule>
  </conditionalFormatting>
  <conditionalFormatting sqref="AO65:AO93">
    <cfRule type="cellIs" dxfId="78" priority="29" stopIfTrue="1" operator="lessThanOrEqual">
      <formula>0</formula>
    </cfRule>
  </conditionalFormatting>
  <conditionalFormatting sqref="AQ65:AQ93">
    <cfRule type="cellIs" dxfId="77" priority="30" stopIfTrue="1" operator="lessThanOrEqual">
      <formula>0</formula>
    </cfRule>
    <cfRule type="cellIs" dxfId="76" priority="31" stopIfTrue="1" operator="lessThanOrEqual">
      <formula>0</formula>
    </cfRule>
  </conditionalFormatting>
  <conditionalFormatting sqref="AQ40:AQ60">
    <cfRule type="cellIs" dxfId="75" priority="32" stopIfTrue="1" operator="lessThanOrEqual">
      <formula>0</formula>
    </cfRule>
    <cfRule type="cellIs" dxfId="74" priority="33" stopIfTrue="1" operator="lessThanOrEqual">
      <formula>0</formula>
    </cfRule>
    <cfRule type="cellIs" dxfId="73" priority="34" stopIfTrue="1" operator="lessThanOrEqual">
      <formula>0</formula>
    </cfRule>
  </conditionalFormatting>
  <conditionalFormatting sqref="AQ6:AQ35">
    <cfRule type="cellIs" dxfId="72" priority="35" stopIfTrue="1" operator="lessThanOrEqual">
      <formula>0</formula>
    </cfRule>
    <cfRule type="cellIs" dxfId="71" priority="36" stopIfTrue="1" operator="lessThanOrEqual">
      <formula>0</formula>
    </cfRule>
    <cfRule type="cellIs" dxfId="70" priority="37" stopIfTrue="1" operator="lessThanOrEqual">
      <formula>0</formula>
    </cfRule>
    <cfRule type="cellIs" dxfId="69" priority="38" stopIfTrue="1" operator="lessThanOrEqual">
      <formula>0</formula>
    </cfRule>
  </conditionalFormatting>
  <conditionalFormatting sqref="F99:H127">
    <cfRule type="cellIs" dxfId="68" priority="39" stopIfTrue="1" operator="lessThan">
      <formula>2</formula>
    </cfRule>
  </conditionalFormatting>
  <conditionalFormatting sqref="AE99:AE127 AI99:AI127 AM99:AM127">
    <cfRule type="cellIs" dxfId="67" priority="40" stopIfTrue="1" operator="lessThanOrEqual">
      <formula>0</formula>
    </cfRule>
  </conditionalFormatting>
  <conditionalFormatting sqref="I99:I127">
    <cfRule type="cellIs" dxfId="66" priority="41" stopIfTrue="1" operator="notBetween">
      <formula>1</formula>
      <formula>3000</formula>
    </cfRule>
  </conditionalFormatting>
  <conditionalFormatting sqref="E99:E127">
    <cfRule type="cellIs" dxfId="65" priority="42" stopIfTrue="1" operator="equal">
      <formula>"w"</formula>
    </cfRule>
    <cfRule type="cellIs" dxfId="64" priority="43" stopIfTrue="1" operator="equal">
      <formula>"m"</formula>
    </cfRule>
  </conditionalFormatting>
  <conditionalFormatting sqref="D99:D127">
    <cfRule type="cellIs" dxfId="63" priority="44" stopIfTrue="1" operator="equal">
      <formula>"+168"</formula>
    </cfRule>
    <cfRule type="cellIs" dxfId="62" priority="45" stopIfTrue="1" operator="equal">
      <formula>-168</formula>
    </cfRule>
    <cfRule type="cellIs" dxfId="61" priority="46" stopIfTrue="1" operator="equal">
      <formula>-150</formula>
    </cfRule>
    <cfRule type="cellIs" dxfId="60" priority="47" stopIfTrue="1" operator="equal">
      <formula>-158</formula>
    </cfRule>
  </conditionalFormatting>
  <conditionalFormatting sqref="L99:L127">
    <cfRule type="cellIs" dxfId="59" priority="48" stopIfTrue="1" operator="equal">
      <formula>0</formula>
    </cfRule>
  </conditionalFormatting>
  <conditionalFormatting sqref="O99:O127 R99:R127 V99:V127 Y99:Y127 AB99:AB127">
    <cfRule type="cellIs" dxfId="58" priority="49" stopIfTrue="1" operator="equal">
      <formula>0</formula>
    </cfRule>
    <cfRule type="cellIs" dxfId="57" priority="50" stopIfTrue="1" operator="equal">
      <formula>10</formula>
    </cfRule>
  </conditionalFormatting>
  <conditionalFormatting sqref="AU99:AU127">
    <cfRule type="cellIs" dxfId="56" priority="51" stopIfTrue="1" operator="lessThanOrEqual">
      <formula>0</formula>
    </cfRule>
  </conditionalFormatting>
  <conditionalFormatting sqref="AO99:AO127">
    <cfRule type="cellIs" dxfId="55" priority="52" stopIfTrue="1" operator="lessThanOrEqual">
      <formula>0</formula>
    </cfRule>
  </conditionalFormatting>
  <conditionalFormatting sqref="AQ99:AQ127">
    <cfRule type="cellIs" dxfId="54" priority="53" stopIfTrue="1" operator="lessThanOrEqual">
      <formula>0</formula>
    </cfRule>
    <cfRule type="cellIs" dxfId="53" priority="54" stopIfTrue="1" operator="lessThanOrEqual">
      <formula>0</formula>
    </cfRule>
  </conditionalFormatting>
  <conditionalFormatting sqref="E19">
    <cfRule type="cellIs" dxfId="52" priority="55" stopIfTrue="1" operator="equal">
      <formula>"w"</formula>
    </cfRule>
    <cfRule type="cellIs" dxfId="51" priority="56" stopIfTrue="1" operator="equal">
      <formula>"m"</formula>
    </cfRule>
  </conditionalFormatting>
  <conditionalFormatting sqref="E18">
    <cfRule type="cellIs" dxfId="50" priority="57" stopIfTrue="1" operator="equal">
      <formula>"w"</formula>
    </cfRule>
    <cfRule type="cellIs" dxfId="49" priority="58" stopIfTrue="1" operator="equal">
      <formula>"m"</formula>
    </cfRule>
  </conditionalFormatting>
  <conditionalFormatting sqref="E11">
    <cfRule type="cellIs" dxfId="48" priority="59" stopIfTrue="1" operator="equal">
      <formula>"w"</formula>
    </cfRule>
    <cfRule type="cellIs" dxfId="47" priority="60" stopIfTrue="1" operator="equal">
      <formula>"m"</formula>
    </cfRule>
  </conditionalFormatting>
  <conditionalFormatting sqref="E7">
    <cfRule type="cellIs" dxfId="46" priority="61" stopIfTrue="1" operator="equal">
      <formula>"w"</formula>
    </cfRule>
    <cfRule type="cellIs" dxfId="45" priority="62" stopIfTrue="1" operator="equal">
      <formula>"m"</formula>
    </cfRule>
  </conditionalFormatting>
  <conditionalFormatting sqref="E14">
    <cfRule type="cellIs" dxfId="44" priority="63" stopIfTrue="1" operator="equal">
      <formula>"w"</formula>
    </cfRule>
    <cfRule type="cellIs" dxfId="43" priority="64" stopIfTrue="1" operator="equal">
      <formula>"m"</formula>
    </cfRule>
  </conditionalFormatting>
  <conditionalFormatting sqref="E15">
    <cfRule type="cellIs" dxfId="42" priority="65" stopIfTrue="1" operator="equal">
      <formula>"w"</formula>
    </cfRule>
    <cfRule type="cellIs" dxfId="41" priority="66" stopIfTrue="1" operator="equal">
      <formula>"m"</formula>
    </cfRule>
  </conditionalFormatting>
  <conditionalFormatting sqref="E17">
    <cfRule type="cellIs" dxfId="40" priority="67" stopIfTrue="1" operator="equal">
      <formula>"w"</formula>
    </cfRule>
    <cfRule type="cellIs" dxfId="39" priority="68" stopIfTrue="1" operator="equal">
      <formula>"m"</formula>
    </cfRule>
  </conditionalFormatting>
  <conditionalFormatting sqref="E16">
    <cfRule type="cellIs" dxfId="38" priority="69" stopIfTrue="1" operator="equal">
      <formula>"w"</formula>
    </cfRule>
    <cfRule type="cellIs" dxfId="37" priority="70" stopIfTrue="1" operator="equal">
      <formula>"m"</formula>
    </cfRule>
  </conditionalFormatting>
  <conditionalFormatting sqref="E46">
    <cfRule type="cellIs" dxfId="36" priority="71" stopIfTrue="1" operator="equal">
      <formula>"w"</formula>
    </cfRule>
    <cfRule type="cellIs" dxfId="35" priority="72" stopIfTrue="1" operator="equal">
      <formula>"m"</formula>
    </cfRule>
  </conditionalFormatting>
  <conditionalFormatting sqref="E76:E79">
    <cfRule type="cellIs" dxfId="34" priority="77" stopIfTrue="1" operator="equal">
      <formula>"w"</formula>
    </cfRule>
    <cfRule type="cellIs" dxfId="33" priority="78" stopIfTrue="1" operator="equal">
      <formula>"m"</formula>
    </cfRule>
  </conditionalFormatting>
  <conditionalFormatting sqref="E66">
    <cfRule type="cellIs" dxfId="32" priority="83" stopIfTrue="1" operator="equal">
      <formula>"w"</formula>
    </cfRule>
    <cfRule type="cellIs" dxfId="31" priority="84" stopIfTrue="1" operator="equal">
      <formula>"m"</formula>
    </cfRule>
  </conditionalFormatting>
  <conditionalFormatting sqref="D66:D77">
    <cfRule type="cellIs" dxfId="30" priority="85" stopIfTrue="1" operator="equal">
      <formula>"+168"</formula>
    </cfRule>
    <cfRule type="cellIs" dxfId="29" priority="86" stopIfTrue="1" operator="equal">
      <formula>-168</formula>
    </cfRule>
    <cfRule type="cellIs" dxfId="28" priority="87" stopIfTrue="1" operator="equal">
      <formula>-150</formula>
    </cfRule>
    <cfRule type="cellIs" dxfId="27" priority="88" stopIfTrue="1" operator="equal">
      <formula>-158</formula>
    </cfRule>
  </conditionalFormatting>
  <conditionalFormatting sqref="E72:E73">
    <cfRule type="cellIs" dxfId="26" priority="89" stopIfTrue="1" operator="equal">
      <formula>"w"</formula>
    </cfRule>
    <cfRule type="cellIs" dxfId="25" priority="90" stopIfTrue="1" operator="equal">
      <formula>"m"</formula>
    </cfRule>
  </conditionalFormatting>
  <conditionalFormatting sqref="E70">
    <cfRule type="cellIs" dxfId="24" priority="95" stopIfTrue="1" operator="equal">
      <formula>"w"</formula>
    </cfRule>
    <cfRule type="cellIs" dxfId="23" priority="96" stopIfTrue="1" operator="equal">
      <formula>"m"</formula>
    </cfRule>
    <cfRule type="cellIs" dxfId="22" priority="97" stopIfTrue="1" operator="equal">
      <formula>"w"</formula>
    </cfRule>
    <cfRule type="cellIs" dxfId="21" priority="98" stopIfTrue="1" operator="equal">
      <formula>"m"</formula>
    </cfRule>
  </conditionalFormatting>
  <conditionalFormatting sqref="E71">
    <cfRule type="cellIs" dxfId="20" priority="107" stopIfTrue="1" operator="equal">
      <formula>"w"</formula>
    </cfRule>
    <cfRule type="cellIs" dxfId="19" priority="108" stopIfTrue="1" operator="equal">
      <formula>"m"</formula>
    </cfRule>
    <cfRule type="cellIs" dxfId="18" priority="109" stopIfTrue="1" operator="equal">
      <formula>"w"</formula>
    </cfRule>
    <cfRule type="cellIs" dxfId="17" priority="110" stopIfTrue="1" operator="equal">
      <formula>"m"</formula>
    </cfRule>
  </conditionalFormatting>
  <conditionalFormatting sqref="D78:D79">
    <cfRule type="cellIs" dxfId="16" priority="111" stopIfTrue="1" operator="equal">
      <formula>"+168"</formula>
    </cfRule>
    <cfRule type="cellIs" dxfId="15" priority="112" stopIfTrue="1" operator="equal">
      <formula>-168</formula>
    </cfRule>
    <cfRule type="cellIs" dxfId="14" priority="113" stopIfTrue="1" operator="equal">
      <formula>-150</formula>
    </cfRule>
    <cfRule type="cellIs" dxfId="13" priority="114" stopIfTrue="1" operator="equal">
      <formula>-158</formula>
    </cfRule>
    <cfRule type="cellIs" dxfId="12" priority="115" stopIfTrue="1" operator="equal">
      <formula>"+168"</formula>
    </cfRule>
    <cfRule type="cellIs" dxfId="11" priority="116" stopIfTrue="1" operator="equal">
      <formula>-168</formula>
    </cfRule>
    <cfRule type="cellIs" dxfId="10" priority="117" stopIfTrue="1" operator="equal">
      <formula>-150</formula>
    </cfRule>
    <cfRule type="cellIs" dxfId="9" priority="118" stopIfTrue="1" operator="equal">
      <formula>-158</formula>
    </cfRule>
  </conditionalFormatting>
  <conditionalFormatting sqref="AQ40:AQ60">
    <cfRule type="cellIs" dxfId="8" priority="4" stopIfTrue="1" operator="lessThanOrEqual">
      <formula>0</formula>
    </cfRule>
    <cfRule type="cellIs" dxfId="7" priority="5" stopIfTrue="1" operator="lessThanOrEqual">
      <formula>0</formula>
    </cfRule>
    <cfRule type="cellIs" dxfId="6" priority="6" stopIfTrue="1" operator="lessThanOrEqual">
      <formula>0</formula>
    </cfRule>
    <cfRule type="cellIs" dxfId="5" priority="7" stopIfTrue="1" operator="lessThanOrEqual">
      <formula>0</formula>
    </cfRule>
  </conditionalFormatting>
  <conditionalFormatting sqref="AU40:AU60">
    <cfRule type="cellIs" dxfId="4" priority="3" stopIfTrue="1" operator="lessThanOrEqual">
      <formula>0</formula>
    </cfRule>
  </conditionalFormatting>
  <conditionalFormatting sqref="AU65:AU93">
    <cfRule type="cellIs" dxfId="3" priority="2" stopIfTrue="1" operator="lessThanOrEqual">
      <formula>0</formula>
    </cfRule>
  </conditionalFormatting>
  <conditionalFormatting sqref="AU99:AU127">
    <cfRule type="cellIs" dxfId="2" priority="1" stopIfTrue="1" operator="lessThanOrEqual">
      <formula>0</formula>
    </cfRule>
  </conditionalFormatting>
  <dataValidations count="5">
    <dataValidation type="list" allowBlank="1" showInputMessage="1" showErrorMessage="1" sqref="B99:B127 B40:B60 B65:B93 B7:B35">
      <formula1>"TSG Kaisersl.,KSV Langen,KSV Grünstadt,FTG Pfungstadt, KTH Ehrang, AC Altrip,AC Mutterstadt,AV 03 Speyer,KSC 07 Schifferstadt,TSG Haßloch,AC Weisenau,KSV Hostenbach"</formula1>
    </dataValidation>
    <dataValidation type="list" allowBlank="1" showInputMessage="1" showErrorMessage="1" sqref="A1">
      <formula1>"Jugendliga Rheinland-Pfalz/Hessen,Pfalz-Meisterschaften (Mehrk.),Rheinl.-Pfalz Meisterschaft (Mehrk.)"</formula1>
      <formula2>0</formula2>
    </dataValidation>
    <dataValidation type="list" allowBlank="1" showInputMessage="1" showErrorMessage="1" sqref="F1:H1">
      <formula1>"Jugendliga Rheinland-Pfalz,Pfalz-Meisterschaften (Mehrk.),Rheinl.-Pfalz Meisterschaft (Mehrk.)"</formula1>
      <formula2>0</formula2>
    </dataValidation>
    <dataValidation type="list" allowBlank="1" showInputMessage="1" showErrorMessage="1" sqref="E99:E127 E40:E60 E65:E93 E6:E35">
      <formula1>",m,w,"</formula1>
      <formula2>0</formula2>
    </dataValidation>
    <dataValidation type="list" allowBlank="1" showInputMessage="1" showErrorMessage="1" sqref="B6">
      <formula1>"TSG Kaisersl.,KSV Langen,KSV Grünstadt,FTG Pfungstadt,AC Altrip,AC Mutterstadt,AV 03 Speyer,KSC 07 Schifferstadt,TSG Haßloch,AC Weisenau,KSV Hostenbach,KTH Ehrang"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firstPageNumber="0" orientation="landscape" verticalDpi="300" r:id="rId1"/>
  <headerFooter alignWithMargins="0">
    <oddFooter>&amp;C&amp;P von &amp;N</oddFooter>
  </headerFooter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9"/>
  <sheetViews>
    <sheetView workbookViewId="0">
      <selection activeCell="P25" sqref="P25"/>
    </sheetView>
  </sheetViews>
  <sheetFormatPr baseColWidth="10" defaultColWidth="10.7109375" defaultRowHeight="12.75" outlineLevelCol="1" x14ac:dyDescent="0.2"/>
  <cols>
    <col min="1" max="1" width="15.5703125" style="98" bestFit="1" customWidth="1"/>
    <col min="2" max="3" width="11.42578125" style="1" customWidth="1" outlineLevel="1"/>
    <col min="4" max="4" width="11.42578125" style="1" customWidth="1"/>
    <col min="5" max="5" width="14.85546875" style="1" customWidth="1"/>
    <col min="6" max="6" width="9" style="1" customWidth="1"/>
    <col min="7" max="8" width="14.140625" style="1" customWidth="1"/>
    <col min="9" max="9" width="12.85546875" style="1" customWidth="1"/>
    <col min="10" max="10" width="13.7109375" style="1" customWidth="1"/>
    <col min="11" max="11" width="9.7109375" style="1" customWidth="1"/>
    <col min="12" max="12" width="12.28515625" style="1" customWidth="1"/>
    <col min="13" max="13" width="13.5703125" style="1" customWidth="1"/>
    <col min="14" max="14" width="13.85546875" style="1" customWidth="1"/>
    <col min="15" max="15" width="18.5703125" style="1" customWidth="1"/>
    <col min="16" max="16" width="18.5703125" style="110" customWidth="1"/>
    <col min="17" max="17" width="13.140625" style="1" customWidth="1"/>
    <col min="18" max="16384" width="10.7109375" style="1"/>
  </cols>
  <sheetData>
    <row r="2" spans="5:17" x14ac:dyDescent="0.2">
      <c r="E2" s="99" t="s">
        <v>70</v>
      </c>
      <c r="F2" s="99" t="s">
        <v>71</v>
      </c>
      <c r="G2" s="99" t="s">
        <v>33</v>
      </c>
      <c r="H2" s="99" t="s">
        <v>34</v>
      </c>
      <c r="I2" s="99" t="s">
        <v>72</v>
      </c>
      <c r="J2" s="99" t="s">
        <v>73</v>
      </c>
      <c r="K2" s="99" t="s">
        <v>74</v>
      </c>
      <c r="L2" s="100" t="s">
        <v>64</v>
      </c>
      <c r="M2" s="100" t="s">
        <v>66</v>
      </c>
      <c r="N2" s="100" t="s">
        <v>67</v>
      </c>
      <c r="O2" s="100" t="s">
        <v>68</v>
      </c>
      <c r="P2" s="99" t="s">
        <v>79</v>
      </c>
      <c r="Q2" s="100" t="s">
        <v>69</v>
      </c>
    </row>
    <row r="3" spans="5:17" x14ac:dyDescent="0.2">
      <c r="E3" s="101">
        <f>LARGE($E$28:$E$95,1)</f>
        <v>0</v>
      </c>
      <c r="F3" s="101">
        <f>LARGE($F$28:$F$95,1)</f>
        <v>0</v>
      </c>
      <c r="G3" s="101">
        <f>LARGE($G$28:$G$109,1)</f>
        <v>458.91816216216222</v>
      </c>
      <c r="H3" s="101">
        <f>LARGE($H$28:$H$109,1)</f>
        <v>647.75994603709955</v>
      </c>
      <c r="I3" s="101">
        <f>LARGE($I$28:$I$95,1)</f>
        <v>0</v>
      </c>
      <c r="J3" s="101">
        <f>LARGE($J$28:$J$109,1)</f>
        <v>394.64237288135593</v>
      </c>
      <c r="K3" s="101">
        <f>LARGE($K$28:$K$109,1)</f>
        <v>522.95619928825624</v>
      </c>
      <c r="L3" s="101">
        <f>LARGE($L$28:$L$95,1)</f>
        <v>0</v>
      </c>
      <c r="M3" s="101">
        <f>LARGE($M$28:$M$95,1)</f>
        <v>0</v>
      </c>
      <c r="N3" s="101">
        <f>LARGE($N$28:$N$95,1)</f>
        <v>0</v>
      </c>
      <c r="O3" s="101">
        <f>LARGE($O$28:$O$95,1)</f>
        <v>0</v>
      </c>
      <c r="P3" s="101">
        <f>LARGE($P$28:$P$109,1)</f>
        <v>589.24728467153284</v>
      </c>
      <c r="Q3" s="101">
        <f>LARGE($Q$28:$Q$95,1)</f>
        <v>446.74484210526322</v>
      </c>
    </row>
    <row r="4" spans="5:17" x14ac:dyDescent="0.2">
      <c r="E4" s="101">
        <f>LARGE($E$28:$E$95,2)</f>
        <v>0</v>
      </c>
      <c r="F4" s="101">
        <f>LARGE($F$28:$F$95,2)</f>
        <v>0</v>
      </c>
      <c r="G4" s="101">
        <f>LARGE($G$28:$G$109,2)</f>
        <v>447.74482758620695</v>
      </c>
      <c r="H4" s="101">
        <f>LARGE($H$28:$H$109,2)</f>
        <v>566.20463534675616</v>
      </c>
      <c r="I4" s="101">
        <f>LARGE($I$28:$I$95,2)</f>
        <v>0</v>
      </c>
      <c r="J4" s="101">
        <f>LARGE($J$28:$J$109,2)</f>
        <v>385.44797687861279</v>
      </c>
      <c r="K4" s="101">
        <f>LARGE($K$28:$K$109,2)</f>
        <v>508.29557142857146</v>
      </c>
      <c r="L4" s="101">
        <f>LARGE($L$28:$L$95,2)</f>
        <v>0</v>
      </c>
      <c r="M4" s="101">
        <f>LARGE($M$28:$M$95,2)</f>
        <v>0</v>
      </c>
      <c r="N4" s="101">
        <f>LARGE($N$28:$N$95,2)</f>
        <v>0</v>
      </c>
      <c r="O4" s="101">
        <f>LARGE($O$28:$O$95,2)</f>
        <v>0</v>
      </c>
      <c r="P4" s="101">
        <f>LARGE($P$28:$P$109,2)</f>
        <v>379.34149806949813</v>
      </c>
      <c r="Q4" s="101">
        <f>LARGE($Q$28:$Q$95,2)</f>
        <v>0</v>
      </c>
    </row>
    <row r="5" spans="5:17" x14ac:dyDescent="0.2">
      <c r="E5" s="101">
        <f>LARGE($E$28:$E$95,3)</f>
        <v>0</v>
      </c>
      <c r="F5" s="101">
        <f>LARGE($F$28:$F$95,3)</f>
        <v>0</v>
      </c>
      <c r="G5" s="101">
        <f>LARGE($G$28:$G$109,3)</f>
        <v>423.92538461538459</v>
      </c>
      <c r="H5" s="101">
        <f>LARGE($H$28:$H$109,3)</f>
        <v>485.67870967741931</v>
      </c>
      <c r="I5" s="101">
        <f>LARGE($I$28:$I$95,3)</f>
        <v>0</v>
      </c>
      <c r="J5" s="101">
        <f>LARGE($J$28:$J$109,3)</f>
        <v>385.01600000000002</v>
      </c>
      <c r="K5" s="101">
        <f>LARGE($K$28:$K$109,3)</f>
        <v>0</v>
      </c>
      <c r="L5" s="101">
        <f>LARGE($L$28:$L$95,3)</f>
        <v>0</v>
      </c>
      <c r="M5" s="101">
        <f>LARGE($M$28:$M$95,3)</f>
        <v>0</v>
      </c>
      <c r="N5" s="101">
        <f>LARGE($N$28:$N$95,3)</f>
        <v>0</v>
      </c>
      <c r="O5" s="101">
        <f>LARGE($O$28:$O$95,3)</f>
        <v>0</v>
      </c>
      <c r="P5" s="101">
        <f>LARGE($P$28:$P$109,3)</f>
        <v>377.40173871733964</v>
      </c>
      <c r="Q5" s="101">
        <f>LARGE($Q$28:$Q$95,3)</f>
        <v>0</v>
      </c>
    </row>
    <row r="6" spans="5:17" x14ac:dyDescent="0.2">
      <c r="E6" s="101">
        <f>LARGE($E$28:$E$95,4)</f>
        <v>0</v>
      </c>
      <c r="F6" s="101">
        <f>LARGE($F$28:$F$95,4)</f>
        <v>0</v>
      </c>
      <c r="G6" s="101">
        <f>LARGE($G$28:$G$109,4)</f>
        <v>411.52083185840706</v>
      </c>
      <c r="H6" s="101">
        <f>LARGE($H$28:$H$109,4)</f>
        <v>432.18384905660383</v>
      </c>
      <c r="I6" s="101">
        <f>LARGE($I$28:$I$95,4)</f>
        <v>0</v>
      </c>
      <c r="J6" s="101">
        <f>LARGE($J$28:$J$109,4)</f>
        <v>372.53285106382981</v>
      </c>
      <c r="K6" s="101">
        <f>LARGE($K$28:$K$109,4)</f>
        <v>0</v>
      </c>
      <c r="L6" s="101">
        <f>LARGE($L$28:$L$95,4)</f>
        <v>0</v>
      </c>
      <c r="M6" s="101">
        <f>LARGE($M$28:$M$95,4)</f>
        <v>0</v>
      </c>
      <c r="N6" s="101">
        <f>LARGE($N$28:$N$95,4)</f>
        <v>0</v>
      </c>
      <c r="O6" s="101">
        <f>LARGE($O$28:$O$95,4)</f>
        <v>0</v>
      </c>
      <c r="P6" s="101">
        <f>LARGE($P$28:$P$109,4)</f>
        <v>367.47304838709681</v>
      </c>
      <c r="Q6" s="101">
        <f>LARGE($Q$28:$Q$95,4)</f>
        <v>0</v>
      </c>
    </row>
    <row r="7" spans="5:17" x14ac:dyDescent="0.2">
      <c r="E7" s="102">
        <f t="shared" ref="E7:L7" si="0">COUNTIF(E3:E6,"&gt;0")</f>
        <v>0</v>
      </c>
      <c r="F7" s="102">
        <f t="shared" si="0"/>
        <v>0</v>
      </c>
      <c r="G7" s="102">
        <f t="shared" si="0"/>
        <v>4</v>
      </c>
      <c r="H7" s="102">
        <f t="shared" si="0"/>
        <v>4</v>
      </c>
      <c r="I7" s="102">
        <f t="shared" si="0"/>
        <v>0</v>
      </c>
      <c r="J7" s="102">
        <f t="shared" si="0"/>
        <v>4</v>
      </c>
      <c r="K7" s="102">
        <f t="shared" si="0"/>
        <v>2</v>
      </c>
      <c r="L7" s="102">
        <f t="shared" si="0"/>
        <v>0</v>
      </c>
      <c r="M7" s="102">
        <f>COUNTIF(M3:M6,"&gt;0")</f>
        <v>0</v>
      </c>
      <c r="N7" s="102">
        <f>COUNTIF(N3:N6,"&gt;0")</f>
        <v>0</v>
      </c>
      <c r="O7" s="102">
        <f>COUNTIF(O3:O6,"&gt;0")</f>
        <v>0</v>
      </c>
      <c r="P7" s="102">
        <f>COUNTIF(P3:P6,"&gt;0")</f>
        <v>4</v>
      </c>
      <c r="Q7" s="102">
        <f>COUNTIF(Q3:Q6,"&gt;0")</f>
        <v>1</v>
      </c>
    </row>
    <row r="8" spans="5:17" ht="15" x14ac:dyDescent="0.25">
      <c r="E8" s="103" t="str">
        <f t="shared" ref="E8:L8" si="1">IF(E7&gt;2,SUM(E3:E6),"")</f>
        <v/>
      </c>
      <c r="F8" s="103" t="str">
        <f t="shared" si="1"/>
        <v/>
      </c>
      <c r="G8" s="103">
        <f t="shared" si="1"/>
        <v>1742.1092062221608</v>
      </c>
      <c r="H8" s="103">
        <f t="shared" si="1"/>
        <v>2131.8271401178786</v>
      </c>
      <c r="I8" s="103" t="str">
        <f t="shared" si="1"/>
        <v/>
      </c>
      <c r="J8" s="103">
        <f t="shared" si="1"/>
        <v>1537.6392008237985</v>
      </c>
      <c r="K8" s="103" t="str">
        <f t="shared" si="1"/>
        <v/>
      </c>
      <c r="L8" s="103" t="str">
        <f t="shared" si="1"/>
        <v/>
      </c>
      <c r="M8" s="103" t="str">
        <f>IF(M7&gt;2,SUM(M3:M6),"")</f>
        <v/>
      </c>
      <c r="N8" s="103" t="str">
        <f>IF(N7&gt;2,SUM(N3:N6),"")</f>
        <v/>
      </c>
      <c r="O8" s="103" t="str">
        <f>IF(O7&gt;2,SUM(O3:O6),"")</f>
        <v/>
      </c>
      <c r="P8" s="103">
        <f>IF(P7&gt;2,SUM(P3:P6),"")</f>
        <v>1713.4635698454672</v>
      </c>
      <c r="Q8" s="103" t="str">
        <f>IF(Q7&gt;2,SUM(Q3:Q6),"")</f>
        <v/>
      </c>
    </row>
    <row r="9" spans="5:17" x14ac:dyDescent="0.2">
      <c r="E9" s="101">
        <f>LARGE($E$28:$E$95,5)</f>
        <v>0</v>
      </c>
      <c r="F9" s="101">
        <f>LARGE($F$28:$F$95,5)</f>
        <v>0</v>
      </c>
      <c r="G9" s="101">
        <f>LARGE($G$28:$G$109,5)</f>
        <v>406.90258064516127</v>
      </c>
      <c r="H9" s="101">
        <f>LARGE($H$28:$H$109,5)</f>
        <v>419.37201619433199</v>
      </c>
      <c r="I9" s="101">
        <f>LARGE($I$28:$I$95,5)</f>
        <v>0</v>
      </c>
      <c r="J9" s="101">
        <f>LARGE($J$28:$J$109,5)</f>
        <v>356.77427027027028</v>
      </c>
      <c r="K9" s="101">
        <f>LARGE($K$28:$K$95,5)</f>
        <v>0</v>
      </c>
      <c r="L9" s="101">
        <f>LARGE($L$28:$L$95,5)</f>
        <v>0</v>
      </c>
      <c r="M9" s="101">
        <f>LARGE($M$28:$M$95,5)</f>
        <v>0</v>
      </c>
      <c r="N9" s="101">
        <f>LARGE($N$28:$N$95,5)</f>
        <v>0</v>
      </c>
      <c r="O9" s="101">
        <f>LARGE($O$28:$O$95,5)</f>
        <v>0</v>
      </c>
      <c r="P9" s="101">
        <f>LARGE($P$28:$P$109,5)</f>
        <v>363.74686792452832</v>
      </c>
      <c r="Q9" s="101">
        <f>LARGE($Q$28:$Q$95,5)</f>
        <v>0</v>
      </c>
    </row>
    <row r="10" spans="5:17" x14ac:dyDescent="0.2">
      <c r="E10" s="101">
        <f>LARGE($E$28:$E$95,6)</f>
        <v>0</v>
      </c>
      <c r="F10" s="101">
        <f>LARGE($F$28:$F$95,6)</f>
        <v>0</v>
      </c>
      <c r="G10" s="101">
        <f>LARGE($G$28:$G$109,6)</f>
        <v>391.62085941644568</v>
      </c>
      <c r="H10" s="101">
        <f>LARGE($H$28:$H$109,6)</f>
        <v>416.07533470225871</v>
      </c>
      <c r="I10" s="101">
        <f>LARGE($I$28:$I$95,6)</f>
        <v>0</v>
      </c>
      <c r="J10" s="101">
        <f>LARGE($J$28:$J$109,6)</f>
        <v>352.92184615384622</v>
      </c>
      <c r="K10" s="101">
        <f>LARGE($K$28:$K$95,6)</f>
        <v>0</v>
      </c>
      <c r="L10" s="101">
        <f>LARGE($L$28:$L$95,6)</f>
        <v>0</v>
      </c>
      <c r="M10" s="101">
        <f>LARGE($M$28:$M$95,6)</f>
        <v>0</v>
      </c>
      <c r="N10" s="101">
        <f>LARGE($N$28:$N$95,6)</f>
        <v>0</v>
      </c>
      <c r="O10" s="101">
        <f>LARGE($O$28:$O$95,6)</f>
        <v>0</v>
      </c>
      <c r="P10" s="101">
        <f>LARGE($P$28:$P$109,6)</f>
        <v>360.24133333333333</v>
      </c>
      <c r="Q10" s="101">
        <f>LARGE($Q$28:$Q$95,6)</f>
        <v>0</v>
      </c>
    </row>
    <row r="11" spans="5:17" x14ac:dyDescent="0.2">
      <c r="E11" s="101">
        <f>LARGE($E$28:$E$95,7)</f>
        <v>0</v>
      </c>
      <c r="F11" s="101">
        <f>LARGE($F$28:$F$95,7)</f>
        <v>0</v>
      </c>
      <c r="G11" s="101">
        <f>LARGE($G$28:$G$109,7)</f>
        <v>0</v>
      </c>
      <c r="H11" s="101">
        <f>LARGE($H$28:$H$109,7)</f>
        <v>377.48285324232074</v>
      </c>
      <c r="I11" s="101">
        <f>LARGE($I$28:$I$95,7)</f>
        <v>0</v>
      </c>
      <c r="J11" s="101">
        <f>LARGE($J$28:$J$109,7)</f>
        <v>310.17389121338914</v>
      </c>
      <c r="K11" s="101">
        <f>LARGE($K$28:$K$95,7)</f>
        <v>0</v>
      </c>
      <c r="L11" s="101">
        <f>LARGE($L$28:$L$95,7)</f>
        <v>0</v>
      </c>
      <c r="M11" s="101">
        <f>LARGE($M$28:$M$95,7)</f>
        <v>0</v>
      </c>
      <c r="N11" s="101">
        <f>LARGE($N$28:$N$95,7)</f>
        <v>0</v>
      </c>
      <c r="O11" s="101">
        <f>LARGE($O$28:$O$95,7)</f>
        <v>0</v>
      </c>
      <c r="P11" s="101">
        <f>LARGE($P$28:$P$109,7)</f>
        <v>359.7544615384615</v>
      </c>
      <c r="Q11" s="101">
        <f>LARGE($Q$28:$Q$95,7)</f>
        <v>0</v>
      </c>
    </row>
    <row r="12" spans="5:17" x14ac:dyDescent="0.2">
      <c r="E12" s="101">
        <f>LARGE($E$28:$E$95,8)</f>
        <v>0</v>
      </c>
      <c r="F12" s="101">
        <f>LARGE($F$28:$F$95,8)</f>
        <v>0</v>
      </c>
      <c r="G12" s="101">
        <f>LARGE($G$28:$G$109,8)</f>
        <v>0</v>
      </c>
      <c r="H12" s="101">
        <f>LARGE($H$28:$H$109,8)</f>
        <v>367.44024365482238</v>
      </c>
      <c r="I12" s="101">
        <f>LARGE($I$28:$I$95,8)</f>
        <v>0</v>
      </c>
      <c r="J12" s="101">
        <f>LARGE($J$28:$J$109,8)</f>
        <v>0</v>
      </c>
      <c r="K12" s="101">
        <f>LARGE($K$28:$K$95,8)</f>
        <v>0</v>
      </c>
      <c r="L12" s="101">
        <f>LARGE($L$28:$L$95,8)</f>
        <v>0</v>
      </c>
      <c r="M12" s="101">
        <f>LARGE($M$28:$M$95,8)</f>
        <v>0</v>
      </c>
      <c r="N12" s="101">
        <f>LARGE($N$28:$N$95,8)</f>
        <v>0</v>
      </c>
      <c r="O12" s="101">
        <f>LARGE($O$28:$O$95,8)</f>
        <v>0</v>
      </c>
      <c r="P12" s="101">
        <f>LARGE($P$28:$P$109,8)</f>
        <v>353.11326315789472</v>
      </c>
      <c r="Q12" s="101">
        <f>LARGE($Q$28:$Q$95,8)</f>
        <v>0</v>
      </c>
    </row>
    <row r="13" spans="5:17" x14ac:dyDescent="0.2">
      <c r="E13" s="102">
        <f t="shared" ref="E13:L13" si="2">COUNTIF(E9:E12,"&gt;0")</f>
        <v>0</v>
      </c>
      <c r="F13" s="102">
        <f t="shared" si="2"/>
        <v>0</v>
      </c>
      <c r="G13" s="102">
        <f t="shared" si="2"/>
        <v>2</v>
      </c>
      <c r="H13" s="102">
        <f t="shared" si="2"/>
        <v>4</v>
      </c>
      <c r="I13" s="102">
        <f t="shared" si="2"/>
        <v>0</v>
      </c>
      <c r="J13" s="102">
        <f t="shared" si="2"/>
        <v>3</v>
      </c>
      <c r="K13" s="102">
        <f t="shared" si="2"/>
        <v>0</v>
      </c>
      <c r="L13" s="102">
        <f t="shared" si="2"/>
        <v>0</v>
      </c>
      <c r="M13" s="102">
        <f>COUNTIF(M9:M12,"&gt;0")</f>
        <v>0</v>
      </c>
      <c r="N13" s="102">
        <f>COUNTIF(N9:N12,"&gt;0")</f>
        <v>0</v>
      </c>
      <c r="O13" s="102">
        <f>COUNTIF(O9:O12,"&gt;0")</f>
        <v>0</v>
      </c>
      <c r="P13" s="102">
        <f>COUNTIF(P9:P12,"&gt;0")</f>
        <v>4</v>
      </c>
      <c r="Q13" s="102">
        <f>COUNTIF(Q9:Q12,"&gt;0")</f>
        <v>0</v>
      </c>
    </row>
    <row r="14" spans="5:17" ht="15" x14ac:dyDescent="0.25">
      <c r="E14" s="103" t="str">
        <f t="shared" ref="E14:L14" si="3">IF(E13&gt;2,SUM(E9:E12),"")</f>
        <v/>
      </c>
      <c r="F14" s="103" t="str">
        <f t="shared" si="3"/>
        <v/>
      </c>
      <c r="G14" s="103" t="str">
        <f t="shared" si="3"/>
        <v/>
      </c>
      <c r="H14" s="103">
        <f t="shared" si="3"/>
        <v>1580.3704477937338</v>
      </c>
      <c r="I14" s="103" t="str">
        <f t="shared" si="3"/>
        <v/>
      </c>
      <c r="J14" s="103">
        <f t="shared" si="3"/>
        <v>1019.8700076375058</v>
      </c>
      <c r="K14" s="103" t="str">
        <f t="shared" si="3"/>
        <v/>
      </c>
      <c r="L14" s="103" t="str">
        <f t="shared" si="3"/>
        <v/>
      </c>
      <c r="M14" s="103" t="str">
        <f>IF(M13&gt;2,SUM(M9:M12),"")</f>
        <v/>
      </c>
      <c r="N14" s="103" t="str">
        <f>IF(N13&gt;2,SUM(N9:N12),"")</f>
        <v/>
      </c>
      <c r="O14" s="103" t="str">
        <f>IF(O13&gt;2,SUM(O9:O12),"")</f>
        <v/>
      </c>
      <c r="P14" s="103">
        <f>IF(P13&gt;2,SUM(P9:P12),"")</f>
        <v>1436.855925954218</v>
      </c>
      <c r="Q14" s="103" t="str">
        <f>IF(Q13&gt;2,SUM(Q9:Q12),"")</f>
        <v/>
      </c>
    </row>
    <row r="15" spans="5:17" x14ac:dyDescent="0.2">
      <c r="E15" s="101">
        <f>LARGE($E$28:$E$95,9)</f>
        <v>0</v>
      </c>
      <c r="F15" s="101">
        <f>LARGE($F$28:$F$95,9)</f>
        <v>0</v>
      </c>
      <c r="G15" s="101">
        <f>LARGE($G$28:$G$109,9)</f>
        <v>0</v>
      </c>
      <c r="H15" s="101">
        <f>LARGE($H$28:$H$109,9)</f>
        <v>336.68399999999997</v>
      </c>
      <c r="I15" s="101">
        <f>LARGE($I$28:$I$95,9)</f>
        <v>0</v>
      </c>
      <c r="J15" s="101">
        <f>LARGE($J$28:$J$109,9)</f>
        <v>0</v>
      </c>
      <c r="K15" s="101">
        <f>LARGE($K$28:$K$95,9)</f>
        <v>0</v>
      </c>
      <c r="L15" s="101">
        <f>LARGE($L$28:$L$95,9)</f>
        <v>0</v>
      </c>
      <c r="M15" s="101">
        <f>LARGE($M$28:$M$95,9)</f>
        <v>0</v>
      </c>
      <c r="N15" s="101">
        <f>LARGE($N$28:$N$95,9)</f>
        <v>0</v>
      </c>
      <c r="O15" s="101">
        <f>LARGE($O$28:$O$95,9)</f>
        <v>0</v>
      </c>
      <c r="P15" s="101">
        <f>LARGE($P$28:$P$109,9)</f>
        <v>342.52236734693884</v>
      </c>
      <c r="Q15" s="101">
        <f>LARGE($Q$28:$Q$95,9)</f>
        <v>0</v>
      </c>
    </row>
    <row r="16" spans="5:17" x14ac:dyDescent="0.2">
      <c r="E16" s="101">
        <f>LARGE($E$28:$E$95,10)</f>
        <v>0</v>
      </c>
      <c r="F16" s="101">
        <f>LARGE($F$28:$F$95,10)</f>
        <v>0</v>
      </c>
      <c r="G16" s="101">
        <f>LARGE($G$28:$G$109,10)</f>
        <v>0</v>
      </c>
      <c r="H16" s="101">
        <f>LARGE($H$28:$H$109,10)</f>
        <v>314.35095302013417</v>
      </c>
      <c r="I16" s="101">
        <f>LARGE($I$28:$I$95,10)</f>
        <v>0</v>
      </c>
      <c r="J16" s="101">
        <f>LARGE($J$28:$J$109,10)</f>
        <v>0</v>
      </c>
      <c r="K16" s="101">
        <f>LARGE($K$28:$K$95,10)</f>
        <v>0</v>
      </c>
      <c r="L16" s="101">
        <f>LARGE($L$28:$L$95,10)</f>
        <v>0</v>
      </c>
      <c r="M16" s="101">
        <f>LARGE($M$28:$M$95,10)</f>
        <v>0</v>
      </c>
      <c r="N16" s="101">
        <f>LARGE($N$28:$N$95,10)</f>
        <v>0</v>
      </c>
      <c r="O16" s="101">
        <f>LARGE($O$28:$O$95,10)</f>
        <v>0</v>
      </c>
      <c r="P16" s="101">
        <f>LARGE($P$28:$P$109,10)</f>
        <v>331.21863157894734</v>
      </c>
      <c r="Q16" s="101">
        <f>LARGE($Q$28:$Q$95,10)</f>
        <v>0</v>
      </c>
    </row>
    <row r="17" spans="1:17" x14ac:dyDescent="0.2">
      <c r="E17" s="101">
        <f>LARGE($E$28:$E$95,11)</f>
        <v>0</v>
      </c>
      <c r="F17" s="101">
        <f>LARGE($F$28:$F$95,11)</f>
        <v>0</v>
      </c>
      <c r="G17" s="101">
        <f>LARGE($G$28:$G$109,11)</f>
        <v>0</v>
      </c>
      <c r="H17" s="101">
        <f>LARGE($H$28:$H$109,11)</f>
        <v>303.12031226765799</v>
      </c>
      <c r="I17" s="101">
        <f>LARGE($I$28:$I$95,11)</f>
        <v>0</v>
      </c>
      <c r="J17" s="101">
        <f>LARGE($J$28:$J$109,11)</f>
        <v>0</v>
      </c>
      <c r="K17" s="101">
        <f>LARGE($K$28:$K$95,11)</f>
        <v>0</v>
      </c>
      <c r="L17" s="101">
        <f>LARGE($L$28:$L$95,11)</f>
        <v>0</v>
      </c>
      <c r="M17" s="101">
        <f>LARGE($M$28:$M$95,11)</f>
        <v>0</v>
      </c>
      <c r="N17" s="101">
        <f>LARGE($N$28:$N$95,11)</f>
        <v>0</v>
      </c>
      <c r="O17" s="101">
        <f>LARGE($O$28:$O$95,11)</f>
        <v>0</v>
      </c>
      <c r="P17" s="101">
        <f>LARGE($P$28:$P$109,11)</f>
        <v>314.96829301533222</v>
      </c>
      <c r="Q17" s="101">
        <f>LARGE($Q$28:$Q$95,11)</f>
        <v>0</v>
      </c>
    </row>
    <row r="18" spans="1:17" x14ac:dyDescent="0.2">
      <c r="E18" s="101">
        <f>LARGE($E$28:$E$95,12)</f>
        <v>0</v>
      </c>
      <c r="F18" s="101">
        <f>LARGE($F$28:$F$95,12)</f>
        <v>0</v>
      </c>
      <c r="G18" s="101">
        <f>LARGE($G$28:$G$109,12)</f>
        <v>0</v>
      </c>
      <c r="H18" s="101">
        <f>LARGE($H$28:$H$109,12)</f>
        <v>0</v>
      </c>
      <c r="I18" s="101">
        <f>LARGE($I$28:$I$95,12)</f>
        <v>0</v>
      </c>
      <c r="J18" s="101">
        <f>LARGE($J$28:$J$109,12)</f>
        <v>0</v>
      </c>
      <c r="K18" s="101">
        <f>LARGE($K$28:$K$95,12)</f>
        <v>0</v>
      </c>
      <c r="L18" s="101">
        <f>LARGE($L$28:$L$95,12)</f>
        <v>0</v>
      </c>
      <c r="M18" s="101">
        <f>LARGE($M$28:$M$95,12)</f>
        <v>0</v>
      </c>
      <c r="N18" s="101">
        <f>LARGE($N$28:$N$95,12)</f>
        <v>0</v>
      </c>
      <c r="O18" s="101">
        <f>LARGE($O$28:$O$95,12)</f>
        <v>0</v>
      </c>
      <c r="P18" s="101">
        <f>LARGE($P$28:$P$109,12)</f>
        <v>302.83199999999999</v>
      </c>
      <c r="Q18" s="101">
        <f>LARGE($Q$28:$Q$95,12)</f>
        <v>0</v>
      </c>
    </row>
    <row r="19" spans="1:17" x14ac:dyDescent="0.2">
      <c r="E19" s="102">
        <f t="shared" ref="E19:L19" si="4">COUNTIF(E15:E18,"&gt;0")</f>
        <v>0</v>
      </c>
      <c r="F19" s="102">
        <f t="shared" si="4"/>
        <v>0</v>
      </c>
      <c r="G19" s="102">
        <f>COUNTIF(G15:G18,"&gt;0")</f>
        <v>0</v>
      </c>
      <c r="H19" s="102">
        <f t="shared" si="4"/>
        <v>3</v>
      </c>
      <c r="I19" s="102">
        <f t="shared" si="4"/>
        <v>0</v>
      </c>
      <c r="J19" s="102">
        <f t="shared" si="4"/>
        <v>0</v>
      </c>
      <c r="K19" s="102">
        <f t="shared" si="4"/>
        <v>0</v>
      </c>
      <c r="L19" s="102">
        <f t="shared" si="4"/>
        <v>0</v>
      </c>
      <c r="M19" s="102">
        <f>COUNTIF(M15:M18,"&gt;0")</f>
        <v>0</v>
      </c>
      <c r="N19" s="102">
        <f>COUNTIF(N15:N18,"&gt;0")</f>
        <v>0</v>
      </c>
      <c r="O19" s="102">
        <f>COUNTIF(O15:O18,"&gt;0")</f>
        <v>0</v>
      </c>
      <c r="P19" s="102">
        <f>COUNTIF(P15:P18,"&gt;0")</f>
        <v>4</v>
      </c>
      <c r="Q19" s="102">
        <f>COUNTIF(Q15:Q18,"&gt;0")</f>
        <v>0</v>
      </c>
    </row>
    <row r="20" spans="1:17" ht="15" x14ac:dyDescent="0.25">
      <c r="E20" s="103" t="str">
        <f t="shared" ref="E20:L20" si="5">IF(E19&gt;2,SUM(E15:E18),"")</f>
        <v/>
      </c>
      <c r="F20" s="103" t="str">
        <f t="shared" si="5"/>
        <v/>
      </c>
      <c r="G20" s="103" t="str">
        <f t="shared" si="5"/>
        <v/>
      </c>
      <c r="H20" s="103">
        <f t="shared" si="5"/>
        <v>954.15526528779219</v>
      </c>
      <c r="I20" s="103" t="str">
        <f t="shared" si="5"/>
        <v/>
      </c>
      <c r="J20" s="103" t="str">
        <f t="shared" si="5"/>
        <v/>
      </c>
      <c r="K20" s="103" t="str">
        <f t="shared" si="5"/>
        <v/>
      </c>
      <c r="L20" s="103" t="str">
        <f t="shared" si="5"/>
        <v/>
      </c>
      <c r="M20" s="103" t="str">
        <f>IF(M19&gt;2,SUM(M15:M18),"")</f>
        <v/>
      </c>
      <c r="N20" s="103" t="str">
        <f>IF(N19&gt;2,SUM(N15:N18),"")</f>
        <v/>
      </c>
      <c r="O20" s="103" t="str">
        <f>IF(O19&gt;2,SUM(O15:O18),"")</f>
        <v/>
      </c>
      <c r="P20" s="103">
        <f>IF(P19&gt;2,SUM(P15:P18),"")</f>
        <v>1291.5412919412183</v>
      </c>
      <c r="Q20" s="103" t="str">
        <f>IF(Q19&gt;2,SUM(Q15:Q18),"")</f>
        <v/>
      </c>
    </row>
    <row r="21" spans="1:17" x14ac:dyDescent="0.2">
      <c r="E21" s="101">
        <f>LARGE($G$28:$G$95,13)</f>
        <v>0</v>
      </c>
      <c r="F21" s="101">
        <f>LARGE($F$28:$F$95,13)</f>
        <v>0</v>
      </c>
      <c r="G21" s="101">
        <f>LARGE($G$28:$G$109,13)</f>
        <v>0</v>
      </c>
      <c r="H21" s="101">
        <f>LARGE($H$28:$H$109,13)</f>
        <v>0</v>
      </c>
      <c r="I21" s="101">
        <f>LARGE($I$28:$I$95,13)</f>
        <v>0</v>
      </c>
      <c r="J21" s="101">
        <f>LARGE($J$28:$J$109,13)</f>
        <v>0</v>
      </c>
      <c r="K21" s="101">
        <f>LARGE($K$28:$K$95,13)</f>
        <v>0</v>
      </c>
      <c r="L21" s="101">
        <f>LARGE($L$28:$L$95,13)</f>
        <v>0</v>
      </c>
      <c r="M21" s="101">
        <f>LARGE($M$28:$M$95,13)</f>
        <v>0</v>
      </c>
      <c r="N21" s="101">
        <f>LARGE($N$28:$N$95,13)</f>
        <v>0</v>
      </c>
      <c r="O21" s="101">
        <f>LARGE($O$28:$O$95,13)</f>
        <v>0</v>
      </c>
      <c r="P21" s="101">
        <f>LARGE($P$28:$P$109,13)</f>
        <v>281.56434334763946</v>
      </c>
      <c r="Q21" s="101">
        <f>LARGE($Q$28:$Q$95,13)</f>
        <v>0</v>
      </c>
    </row>
    <row r="22" spans="1:17" x14ac:dyDescent="0.2">
      <c r="E22" s="101">
        <f>LARGE($G$28:$G$95,14)</f>
        <v>0</v>
      </c>
      <c r="F22" s="101">
        <f>LARGE($F$28:$F$95,14)</f>
        <v>0</v>
      </c>
      <c r="G22" s="101">
        <f>LARGE($G$28:$G$109,14)</f>
        <v>0</v>
      </c>
      <c r="H22" s="101">
        <f>LARGE($H$28:$H$109,14)</f>
        <v>0</v>
      </c>
      <c r="I22" s="101">
        <f>LARGE($I$28:$I$95,14)</f>
        <v>0</v>
      </c>
      <c r="J22" s="101">
        <f>LARGE($J$28:$J$109,14)</f>
        <v>0</v>
      </c>
      <c r="K22" s="101">
        <f>LARGE($K$28:$K$95,14)</f>
        <v>0</v>
      </c>
      <c r="L22" s="101">
        <f>LARGE($L$28:$L$95,14)</f>
        <v>0</v>
      </c>
      <c r="M22" s="101">
        <f>LARGE($M$28:$M$95,14)</f>
        <v>0</v>
      </c>
      <c r="N22" s="101">
        <f>LARGE($N$28:$N$95,14)</f>
        <v>0</v>
      </c>
      <c r="O22" s="101">
        <f>LARGE($O$28:$O$95,14)</f>
        <v>0</v>
      </c>
      <c r="P22" s="101">
        <f>LARGE($P$28:$P$109,14)</f>
        <v>266.67852390057362</v>
      </c>
      <c r="Q22" s="101">
        <f>LARGE($Q$28:$Q$95,14)</f>
        <v>0</v>
      </c>
    </row>
    <row r="23" spans="1:17" x14ac:dyDescent="0.2">
      <c r="E23" s="101">
        <f>LARGE($G$28:$G$95,15)</f>
        <v>0</v>
      </c>
      <c r="F23" s="101">
        <f>LARGE($F$28:$F$95,15)</f>
        <v>0</v>
      </c>
      <c r="G23" s="101">
        <f>LARGE($G$28:$G$109,15)</f>
        <v>0</v>
      </c>
      <c r="H23" s="101">
        <f>LARGE($H$28:$H$109,15)</f>
        <v>0</v>
      </c>
      <c r="I23" s="101">
        <f>LARGE($I$28:$I$95,15)</f>
        <v>0</v>
      </c>
      <c r="J23" s="101">
        <f>LARGE($J$28:$J$109,15)</f>
        <v>0</v>
      </c>
      <c r="K23" s="101">
        <f>LARGE($K$28:$K$95,15)</f>
        <v>0</v>
      </c>
      <c r="L23" s="101">
        <f>LARGE($L$28:$L$95,15)</f>
        <v>0</v>
      </c>
      <c r="M23" s="101">
        <f>LARGE($M$28:$M$95,15)</f>
        <v>0</v>
      </c>
      <c r="N23" s="101">
        <f>LARGE($N$28:$N$95,15)</f>
        <v>0</v>
      </c>
      <c r="O23" s="101">
        <f>LARGE($O$28:$O$95,15)</f>
        <v>0</v>
      </c>
      <c r="P23" s="101">
        <f>LARGE($P$28:$P$109,15)</f>
        <v>257.60091089108909</v>
      </c>
      <c r="Q23" s="101">
        <f>LARGE($Q$28:$Q$95,15)</f>
        <v>0</v>
      </c>
    </row>
    <row r="24" spans="1:17" x14ac:dyDescent="0.2">
      <c r="E24" s="101">
        <f>LARGE($G$28:$G$95,16)</f>
        <v>0</v>
      </c>
      <c r="F24" s="101">
        <f>LARGE($F$28:$F$95,16)</f>
        <v>0</v>
      </c>
      <c r="G24" s="101">
        <f>LARGE($G$28:$G$109,16)</f>
        <v>0</v>
      </c>
      <c r="H24" s="101">
        <f>LARGE($H$28:$H$109,16)</f>
        <v>0</v>
      </c>
      <c r="I24" s="101">
        <f>LARGE($I$28:$I$95,16)</f>
        <v>0</v>
      </c>
      <c r="J24" s="101">
        <f>LARGE($J$28:$J$109,16)</f>
        <v>0</v>
      </c>
      <c r="K24" s="101">
        <f>LARGE($K$28:$K$95,16)</f>
        <v>0</v>
      </c>
      <c r="L24" s="101">
        <f>LARGE($L$28:$L$95,16)</f>
        <v>0</v>
      </c>
      <c r="M24" s="101">
        <f>LARGE($M$28:$M$95,16)</f>
        <v>0</v>
      </c>
      <c r="N24" s="101">
        <f>LARGE($N$28:$N$95,16)</f>
        <v>0</v>
      </c>
      <c r="O24" s="101">
        <f>LARGE($O$28:$O$95,16)</f>
        <v>0</v>
      </c>
      <c r="P24" s="101">
        <f>LARGE($P$28:$P$109,16)</f>
        <v>234.18000000000004</v>
      </c>
      <c r="Q24" s="101">
        <f>LARGE($Q$28:$Q$95,16)</f>
        <v>0</v>
      </c>
    </row>
    <row r="25" spans="1:17" x14ac:dyDescent="0.2">
      <c r="E25" s="102">
        <f t="shared" ref="E25:Q25" si="6">COUNTIF(E21:E24,"&gt;0")</f>
        <v>0</v>
      </c>
      <c r="F25" s="102">
        <f t="shared" si="6"/>
        <v>0</v>
      </c>
      <c r="G25" s="102">
        <f t="shared" si="6"/>
        <v>0</v>
      </c>
      <c r="H25" s="102">
        <f t="shared" si="6"/>
        <v>0</v>
      </c>
      <c r="I25" s="102">
        <f t="shared" si="6"/>
        <v>0</v>
      </c>
      <c r="J25" s="102">
        <f t="shared" si="6"/>
        <v>0</v>
      </c>
      <c r="K25" s="102">
        <f t="shared" si="6"/>
        <v>0</v>
      </c>
      <c r="L25" s="102">
        <f t="shared" si="6"/>
        <v>0</v>
      </c>
      <c r="M25" s="102">
        <f t="shared" si="6"/>
        <v>0</v>
      </c>
      <c r="N25" s="102">
        <f t="shared" si="6"/>
        <v>0</v>
      </c>
      <c r="O25" s="102">
        <f t="shared" si="6"/>
        <v>0</v>
      </c>
      <c r="P25" s="102">
        <f t="shared" ref="P25" si="7">COUNTIF(P21:P24,"&gt;0")</f>
        <v>4</v>
      </c>
      <c r="Q25" s="102">
        <f t="shared" si="6"/>
        <v>0</v>
      </c>
    </row>
    <row r="26" spans="1:17" ht="15" x14ac:dyDescent="0.25">
      <c r="E26" s="103" t="str">
        <f t="shared" ref="E26:L26" si="8">IF(E25&gt;2,SUM(E21:E24),"")</f>
        <v/>
      </c>
      <c r="F26" s="103" t="str">
        <f t="shared" si="8"/>
        <v/>
      </c>
      <c r="G26" s="103" t="str">
        <f t="shared" si="8"/>
        <v/>
      </c>
      <c r="H26" s="103" t="str">
        <f t="shared" si="8"/>
        <v/>
      </c>
      <c r="I26" s="103" t="str">
        <f t="shared" si="8"/>
        <v/>
      </c>
      <c r="J26" s="103" t="str">
        <f t="shared" si="8"/>
        <v/>
      </c>
      <c r="K26" s="103" t="str">
        <f t="shared" si="8"/>
        <v/>
      </c>
      <c r="L26" s="103" t="str">
        <f t="shared" si="8"/>
        <v/>
      </c>
      <c r="M26" s="103" t="str">
        <f>IF(M25&gt;2,SUM(M21:M24),"")</f>
        <v/>
      </c>
      <c r="N26" s="103" t="str">
        <f>IF(N25&gt;2,SUM(N21:N24),"")</f>
        <v/>
      </c>
      <c r="O26" s="103" t="str">
        <f>IF(O25&gt;2,SUM(O21:O24),"")</f>
        <v/>
      </c>
      <c r="P26" s="103">
        <f>IF(P25&gt;2,SUM(P21:P24),"")</f>
        <v>1040.0237781393023</v>
      </c>
      <c r="Q26" s="103" t="str">
        <f>IF(Q25&gt;2,SUM(Q21:Q24),"")</f>
        <v/>
      </c>
    </row>
    <row r="27" spans="1:17" ht="15" x14ac:dyDescent="0.25"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8" spans="1:17" x14ac:dyDescent="0.2">
      <c r="A28" s="58">
        <f>Jugendliga!B6</f>
        <v>0</v>
      </c>
      <c r="B28">
        <f>IF(A28="FTG Pfungstadt",1,IF(A28="AC Altrip",2,IF(A28="AC Mutterstadt",3,IF(A28="KSV Grünstadt",4,IF(A28="TSG Hassloch",5,IF(A28="KSC 07 Schifferstadt",6,IF(A28="AV 03 Speyer",7,IF(A28="KSV Langen",8,IF(A28="AC Kindsbach",9,IF(A28="VFL Rodalben",10,IF(A28="TSG Kaiserslautern",11,IF(A28="AC Weisenau",12,IF(A28="KTH Ehrang",13,)))))))))))))</f>
        <v>0</v>
      </c>
      <c r="C28" s="104">
        <f>Jugendliga!I6</f>
        <v>0</v>
      </c>
      <c r="E28" s="105">
        <f>IF(B28=1,C28,0)</f>
        <v>0</v>
      </c>
      <c r="F28" s="105">
        <f>IF(B28=2,C28,0)</f>
        <v>0</v>
      </c>
      <c r="G28" s="105">
        <f>IF(B28=3,C28,0)</f>
        <v>0</v>
      </c>
      <c r="H28" s="105">
        <f>IF(B28=4,C28,0)</f>
        <v>0</v>
      </c>
      <c r="I28" s="105">
        <f>IF(B28=5,C28,0)</f>
        <v>0</v>
      </c>
      <c r="J28" s="105">
        <f>IF(B28=6,C28,0)</f>
        <v>0</v>
      </c>
      <c r="K28" s="105">
        <f>IF(B28=7,C28,0)</f>
        <v>0</v>
      </c>
      <c r="L28" s="105">
        <f>IF(B28=8,C28,0)</f>
        <v>0</v>
      </c>
      <c r="M28" s="105">
        <f>IF(B28=9,C28,0)</f>
        <v>0</v>
      </c>
      <c r="N28" s="105">
        <f>IF(B28=10,C28,0)</f>
        <v>0</v>
      </c>
      <c r="O28" s="105">
        <f>IF(B28=11,C28,0)</f>
        <v>0</v>
      </c>
      <c r="P28" s="105">
        <f>IF(B28=13,C28,0)</f>
        <v>0</v>
      </c>
      <c r="Q28" s="105">
        <f>IF(B28=12,C28,0)</f>
        <v>0</v>
      </c>
    </row>
    <row r="29" spans="1:17" x14ac:dyDescent="0.2">
      <c r="A29" s="58" t="str">
        <f>Jugendliga!B7</f>
        <v>KTH Ehrang</v>
      </c>
      <c r="B29">
        <f t="shared" ref="B29" si="9">IF(A29="FTG Pfungstadt",1,IF(A29="AC Altrip",2,IF(A29="AC Mutterstadt",3,IF(A29="KSV Grünstadt",4,IF(A29="TSG Hassloch",5,IF(A29="KSC 07 Schifferstadt",6,IF(A29="AV 03 Speyer",7,IF(A29="KSV Langen",8,IF(A29="AC Kindsbach",9,IF(A29="VFL Rodalben",10,IF(A29="TSG Kaiserslautern",11,IF(A29="AC Weisenau",12,IF(A29="KTH Ehrang",13,)))))))))))))</f>
        <v>13</v>
      </c>
      <c r="C29" s="104">
        <f>Jugendliga!I7</f>
        <v>360.24133333333333</v>
      </c>
      <c r="E29" s="105">
        <f t="shared" ref="E29" si="10">IF(B29=1,C29,0)</f>
        <v>0</v>
      </c>
      <c r="F29" s="105">
        <f t="shared" ref="F29" si="11">IF(B29=2,C29,0)</f>
        <v>0</v>
      </c>
      <c r="G29" s="105">
        <f t="shared" ref="G29" si="12">IF(B29=3,C29,0)</f>
        <v>0</v>
      </c>
      <c r="H29" s="105">
        <f t="shared" ref="H29" si="13">IF(B29=4,C29,0)</f>
        <v>0</v>
      </c>
      <c r="I29" s="105">
        <f t="shared" ref="I29" si="14">IF(B29=5,C29,0)</f>
        <v>0</v>
      </c>
      <c r="J29" s="105">
        <f t="shared" ref="J29" si="15">IF(B29=6,C29,0)</f>
        <v>0</v>
      </c>
      <c r="K29" s="105">
        <f t="shared" ref="K29" si="16">IF(B29=7,C29,0)</f>
        <v>0</v>
      </c>
      <c r="L29" s="105">
        <f t="shared" ref="L29" si="17">IF(B29=8,C29,0)</f>
        <v>0</v>
      </c>
      <c r="M29" s="105">
        <f t="shared" ref="M29" si="18">IF(B29=9,C29,0)</f>
        <v>0</v>
      </c>
      <c r="N29" s="105">
        <f t="shared" ref="N29" si="19">IF(B29=10,C29,0)</f>
        <v>0</v>
      </c>
      <c r="O29" s="105">
        <f t="shared" ref="O29" si="20">IF(B29=11,C29,0)</f>
        <v>0</v>
      </c>
      <c r="P29" s="105">
        <f t="shared" ref="P29" si="21">IF(B29=13,C29,0)</f>
        <v>360.24133333333333</v>
      </c>
      <c r="Q29" s="105">
        <f t="shared" ref="Q29" si="22">IF(B29=12,C29,0)</f>
        <v>0</v>
      </c>
    </row>
    <row r="30" spans="1:17" x14ac:dyDescent="0.2">
      <c r="A30" s="58">
        <f>Jugendliga!B8</f>
        <v>0</v>
      </c>
      <c r="B30">
        <f t="shared" ref="B30:B87" si="23">IF(A30="FTG Pfungstadt",1,IF(A30="AC Altrip",2,IF(A30="AC Mutterstadt",3,IF(A30="KSV Grünstadt",4,IF(A30="TSG Hassloch",5,IF(A30="KSC 07 Schifferstadt",6,IF(A30="AV 03 Speyer",7,IF(A30="KSV Langen",8,IF(A30="AC Kindsbach",9,IF(A30="VFL Rodalben",10,IF(A30="TSG Kaiserslautern",11,IF(A30="AC Weisenau",12,IF(A30="KTH Ehrang",13,)))))))))))))</f>
        <v>0</v>
      </c>
      <c r="C30" s="104">
        <f>Jugendliga!I8</f>
        <v>0</v>
      </c>
      <c r="E30" s="105">
        <f t="shared" ref="E30:E87" si="24">IF(B30=1,C30,0)</f>
        <v>0</v>
      </c>
      <c r="F30" s="105">
        <f t="shared" ref="F30:F87" si="25">IF(B30=2,C30,0)</f>
        <v>0</v>
      </c>
      <c r="G30" s="105">
        <f t="shared" ref="G30:G87" si="26">IF(B30=3,C30,0)</f>
        <v>0</v>
      </c>
      <c r="H30" s="105">
        <f t="shared" ref="H30:H87" si="27">IF(B30=4,C30,0)</f>
        <v>0</v>
      </c>
      <c r="I30" s="105">
        <f t="shared" ref="I30:I87" si="28">IF(B30=5,C30,0)</f>
        <v>0</v>
      </c>
      <c r="J30" s="105">
        <f t="shared" ref="J30:J87" si="29">IF(B30=6,C30,0)</f>
        <v>0</v>
      </c>
      <c r="K30" s="105">
        <f t="shared" ref="K30:K87" si="30">IF(B30=7,C30,0)</f>
        <v>0</v>
      </c>
      <c r="L30" s="105">
        <f t="shared" ref="L30:L87" si="31">IF(B30=8,C30,0)</f>
        <v>0</v>
      </c>
      <c r="M30" s="105">
        <f t="shared" ref="M30:M87" si="32">IF(B30=9,C30,0)</f>
        <v>0</v>
      </c>
      <c r="N30" s="105">
        <f t="shared" ref="N30:N87" si="33">IF(B30=10,C30,0)</f>
        <v>0</v>
      </c>
      <c r="O30" s="105">
        <f t="shared" ref="O30:O87" si="34">IF(B30=11,C30,0)</f>
        <v>0</v>
      </c>
      <c r="P30" s="105">
        <f t="shared" ref="P30:P87" si="35">IF(B30=13,C30,0)</f>
        <v>0</v>
      </c>
      <c r="Q30" s="105">
        <f t="shared" ref="Q30:Q87" si="36">IF(B30=12,C30,0)</f>
        <v>0</v>
      </c>
    </row>
    <row r="31" spans="1:17" x14ac:dyDescent="0.2">
      <c r="A31" s="58" t="str">
        <f>Jugendliga!B9</f>
        <v>KSV Grünstadt</v>
      </c>
      <c r="B31">
        <f t="shared" si="23"/>
        <v>4</v>
      </c>
      <c r="C31" s="104">
        <f>Jugendliga!I9</f>
        <v>367.44024365482238</v>
      </c>
      <c r="E31" s="105">
        <f t="shared" si="24"/>
        <v>0</v>
      </c>
      <c r="F31" s="105">
        <f t="shared" si="25"/>
        <v>0</v>
      </c>
      <c r="G31" s="105">
        <f t="shared" si="26"/>
        <v>0</v>
      </c>
      <c r="H31" s="105">
        <f t="shared" si="27"/>
        <v>367.44024365482238</v>
      </c>
      <c r="I31" s="105">
        <f t="shared" si="28"/>
        <v>0</v>
      </c>
      <c r="J31" s="105">
        <f t="shared" si="29"/>
        <v>0</v>
      </c>
      <c r="K31" s="105">
        <f t="shared" si="30"/>
        <v>0</v>
      </c>
      <c r="L31" s="105">
        <f t="shared" si="31"/>
        <v>0</v>
      </c>
      <c r="M31" s="105">
        <f t="shared" si="32"/>
        <v>0</v>
      </c>
      <c r="N31" s="105">
        <f t="shared" si="33"/>
        <v>0</v>
      </c>
      <c r="O31" s="105">
        <f t="shared" si="34"/>
        <v>0</v>
      </c>
      <c r="P31" s="105">
        <f t="shared" si="35"/>
        <v>0</v>
      </c>
      <c r="Q31" s="105">
        <f t="shared" si="36"/>
        <v>0</v>
      </c>
    </row>
    <row r="32" spans="1:17" x14ac:dyDescent="0.2">
      <c r="A32" s="58" t="str">
        <f>Jugendliga!B10</f>
        <v>KSC 07 Schifferstadt</v>
      </c>
      <c r="B32">
        <f t="shared" si="23"/>
        <v>6</v>
      </c>
      <c r="C32" s="104">
        <f>Jugendliga!I10</f>
        <v>385.44797687861279</v>
      </c>
      <c r="E32" s="105">
        <f t="shared" si="24"/>
        <v>0</v>
      </c>
      <c r="F32" s="105">
        <f t="shared" si="25"/>
        <v>0</v>
      </c>
      <c r="G32" s="105">
        <f t="shared" si="26"/>
        <v>0</v>
      </c>
      <c r="H32" s="105">
        <f t="shared" si="27"/>
        <v>0</v>
      </c>
      <c r="I32" s="105">
        <f t="shared" si="28"/>
        <v>0</v>
      </c>
      <c r="J32" s="105">
        <f t="shared" si="29"/>
        <v>385.44797687861279</v>
      </c>
      <c r="K32" s="105">
        <f t="shared" si="30"/>
        <v>0</v>
      </c>
      <c r="L32" s="105">
        <f t="shared" si="31"/>
        <v>0</v>
      </c>
      <c r="M32" s="105">
        <f t="shared" si="32"/>
        <v>0</v>
      </c>
      <c r="N32" s="105">
        <f t="shared" si="33"/>
        <v>0</v>
      </c>
      <c r="O32" s="105">
        <f t="shared" si="34"/>
        <v>0</v>
      </c>
      <c r="P32" s="105">
        <f t="shared" si="35"/>
        <v>0</v>
      </c>
      <c r="Q32" s="105">
        <f t="shared" si="36"/>
        <v>0</v>
      </c>
    </row>
    <row r="33" spans="1:17" x14ac:dyDescent="0.2">
      <c r="A33" s="58" t="str">
        <f>Jugendliga!B11</f>
        <v>KSC 07 Schifferstadt</v>
      </c>
      <c r="B33">
        <f t="shared" si="23"/>
        <v>6</v>
      </c>
      <c r="C33" s="104">
        <f>Jugendliga!I11</f>
        <v>394.64237288135593</v>
      </c>
      <c r="E33" s="105">
        <f t="shared" si="24"/>
        <v>0</v>
      </c>
      <c r="F33" s="105">
        <f t="shared" si="25"/>
        <v>0</v>
      </c>
      <c r="G33" s="105">
        <f t="shared" si="26"/>
        <v>0</v>
      </c>
      <c r="H33" s="105">
        <f t="shared" si="27"/>
        <v>0</v>
      </c>
      <c r="I33" s="105">
        <f t="shared" si="28"/>
        <v>0</v>
      </c>
      <c r="J33" s="105">
        <f t="shared" si="29"/>
        <v>394.64237288135593</v>
      </c>
      <c r="K33" s="105">
        <f t="shared" si="30"/>
        <v>0</v>
      </c>
      <c r="L33" s="105">
        <f t="shared" si="31"/>
        <v>0</v>
      </c>
      <c r="M33" s="105">
        <f t="shared" si="32"/>
        <v>0</v>
      </c>
      <c r="N33" s="105">
        <f t="shared" si="33"/>
        <v>0</v>
      </c>
      <c r="O33" s="105">
        <f t="shared" si="34"/>
        <v>0</v>
      </c>
      <c r="P33" s="105">
        <f t="shared" si="35"/>
        <v>0</v>
      </c>
      <c r="Q33" s="105">
        <f t="shared" si="36"/>
        <v>0</v>
      </c>
    </row>
    <row r="34" spans="1:17" x14ac:dyDescent="0.2">
      <c r="A34" s="58" t="str">
        <f>Jugendliga!B12</f>
        <v>KTH Ehrang</v>
      </c>
      <c r="B34">
        <f t="shared" si="23"/>
        <v>13</v>
      </c>
      <c r="C34" s="104">
        <f>Jugendliga!I12</f>
        <v>257.60091089108909</v>
      </c>
      <c r="E34" s="105">
        <f t="shared" si="24"/>
        <v>0</v>
      </c>
      <c r="F34" s="105">
        <f t="shared" si="25"/>
        <v>0</v>
      </c>
      <c r="G34" s="105">
        <f t="shared" si="26"/>
        <v>0</v>
      </c>
      <c r="H34" s="105">
        <f t="shared" si="27"/>
        <v>0</v>
      </c>
      <c r="I34" s="105">
        <f t="shared" si="28"/>
        <v>0</v>
      </c>
      <c r="J34" s="105">
        <f t="shared" si="29"/>
        <v>0</v>
      </c>
      <c r="K34" s="105">
        <f t="shared" si="30"/>
        <v>0</v>
      </c>
      <c r="L34" s="105">
        <f t="shared" si="31"/>
        <v>0</v>
      </c>
      <c r="M34" s="105">
        <f t="shared" si="32"/>
        <v>0</v>
      </c>
      <c r="N34" s="105">
        <f t="shared" si="33"/>
        <v>0</v>
      </c>
      <c r="O34" s="105">
        <f t="shared" si="34"/>
        <v>0</v>
      </c>
      <c r="P34" s="105">
        <f t="shared" si="35"/>
        <v>257.60091089108909</v>
      </c>
      <c r="Q34" s="105">
        <f t="shared" si="36"/>
        <v>0</v>
      </c>
    </row>
    <row r="35" spans="1:17" x14ac:dyDescent="0.2">
      <c r="A35" s="58" t="str">
        <f>Jugendliga!B13</f>
        <v>KTH Ehrang</v>
      </c>
      <c r="B35">
        <f t="shared" si="23"/>
        <v>13</v>
      </c>
      <c r="C35" s="104">
        <f>Jugendliga!I13</f>
        <v>353.11326315789472</v>
      </c>
      <c r="E35" s="105">
        <f t="shared" si="24"/>
        <v>0</v>
      </c>
      <c r="F35" s="105">
        <f t="shared" si="25"/>
        <v>0</v>
      </c>
      <c r="G35" s="105">
        <f t="shared" si="26"/>
        <v>0</v>
      </c>
      <c r="H35" s="105">
        <f t="shared" si="27"/>
        <v>0</v>
      </c>
      <c r="I35" s="105">
        <f t="shared" si="28"/>
        <v>0</v>
      </c>
      <c r="J35" s="105">
        <f t="shared" si="29"/>
        <v>0</v>
      </c>
      <c r="K35" s="105">
        <f t="shared" si="30"/>
        <v>0</v>
      </c>
      <c r="L35" s="105">
        <f t="shared" si="31"/>
        <v>0</v>
      </c>
      <c r="M35" s="105">
        <f t="shared" si="32"/>
        <v>0</v>
      </c>
      <c r="N35" s="105">
        <f t="shared" si="33"/>
        <v>0</v>
      </c>
      <c r="O35" s="105">
        <f t="shared" si="34"/>
        <v>0</v>
      </c>
      <c r="P35" s="105">
        <f t="shared" si="35"/>
        <v>353.11326315789472</v>
      </c>
      <c r="Q35" s="105">
        <f t="shared" si="36"/>
        <v>0</v>
      </c>
    </row>
    <row r="36" spans="1:17" x14ac:dyDescent="0.2">
      <c r="A36" s="58" t="str">
        <f>Jugendliga!B14</f>
        <v>KTH Ehrang</v>
      </c>
      <c r="B36">
        <f t="shared" si="23"/>
        <v>13</v>
      </c>
      <c r="C36" s="104">
        <f>Jugendliga!I14</f>
        <v>359.7544615384615</v>
      </c>
      <c r="E36" s="105">
        <f t="shared" si="24"/>
        <v>0</v>
      </c>
      <c r="F36" s="105">
        <f t="shared" si="25"/>
        <v>0</v>
      </c>
      <c r="G36" s="105">
        <f t="shared" si="26"/>
        <v>0</v>
      </c>
      <c r="H36" s="105">
        <f t="shared" si="27"/>
        <v>0</v>
      </c>
      <c r="I36" s="105">
        <f t="shared" si="28"/>
        <v>0</v>
      </c>
      <c r="J36" s="105">
        <f t="shared" si="29"/>
        <v>0</v>
      </c>
      <c r="K36" s="105">
        <f t="shared" si="30"/>
        <v>0</v>
      </c>
      <c r="L36" s="105">
        <f t="shared" si="31"/>
        <v>0</v>
      </c>
      <c r="M36" s="105">
        <f t="shared" si="32"/>
        <v>0</v>
      </c>
      <c r="N36" s="105">
        <f t="shared" si="33"/>
        <v>0</v>
      </c>
      <c r="O36" s="105">
        <f t="shared" si="34"/>
        <v>0</v>
      </c>
      <c r="P36" s="105">
        <f t="shared" si="35"/>
        <v>359.7544615384615</v>
      </c>
      <c r="Q36" s="105">
        <f t="shared" si="36"/>
        <v>0</v>
      </c>
    </row>
    <row r="37" spans="1:17" x14ac:dyDescent="0.2">
      <c r="A37" s="58" t="str">
        <f>Jugendliga!B15</f>
        <v>AC Weisenau</v>
      </c>
      <c r="B37">
        <f t="shared" si="23"/>
        <v>12</v>
      </c>
      <c r="C37" s="104">
        <f>Jugendliga!I15</f>
        <v>446.74484210526322</v>
      </c>
      <c r="E37" s="105">
        <f t="shared" si="24"/>
        <v>0</v>
      </c>
      <c r="F37" s="105">
        <f t="shared" si="25"/>
        <v>0</v>
      </c>
      <c r="G37" s="105">
        <f t="shared" si="26"/>
        <v>0</v>
      </c>
      <c r="H37" s="105">
        <f t="shared" si="27"/>
        <v>0</v>
      </c>
      <c r="I37" s="105">
        <f t="shared" si="28"/>
        <v>0</v>
      </c>
      <c r="J37" s="105">
        <f t="shared" si="29"/>
        <v>0</v>
      </c>
      <c r="K37" s="105">
        <f t="shared" si="30"/>
        <v>0</v>
      </c>
      <c r="L37" s="105">
        <f t="shared" si="31"/>
        <v>0</v>
      </c>
      <c r="M37" s="105">
        <f t="shared" si="32"/>
        <v>0</v>
      </c>
      <c r="N37" s="105">
        <f t="shared" si="33"/>
        <v>0</v>
      </c>
      <c r="O37" s="105">
        <f t="shared" si="34"/>
        <v>0</v>
      </c>
      <c r="P37" s="105">
        <f t="shared" si="35"/>
        <v>0</v>
      </c>
      <c r="Q37" s="105">
        <f t="shared" si="36"/>
        <v>446.74484210526322</v>
      </c>
    </row>
    <row r="38" spans="1:17" x14ac:dyDescent="0.2">
      <c r="A38" s="58" t="str">
        <f>Jugendliga!B16</f>
        <v>AC Mutterstadt</v>
      </c>
      <c r="B38">
        <f t="shared" si="23"/>
        <v>3</v>
      </c>
      <c r="C38" s="104">
        <f>Jugendliga!I16</f>
        <v>447.74482758620695</v>
      </c>
      <c r="E38" s="105">
        <f t="shared" si="24"/>
        <v>0</v>
      </c>
      <c r="F38" s="105">
        <f t="shared" si="25"/>
        <v>0</v>
      </c>
      <c r="G38" s="105">
        <f t="shared" si="26"/>
        <v>447.74482758620695</v>
      </c>
      <c r="H38" s="105">
        <f t="shared" si="27"/>
        <v>0</v>
      </c>
      <c r="I38" s="105">
        <f t="shared" si="28"/>
        <v>0</v>
      </c>
      <c r="J38" s="105">
        <f t="shared" si="29"/>
        <v>0</v>
      </c>
      <c r="K38" s="105">
        <f t="shared" si="30"/>
        <v>0</v>
      </c>
      <c r="L38" s="105">
        <f t="shared" si="31"/>
        <v>0</v>
      </c>
      <c r="M38" s="105">
        <f t="shared" si="32"/>
        <v>0</v>
      </c>
      <c r="N38" s="105">
        <f t="shared" si="33"/>
        <v>0</v>
      </c>
      <c r="O38" s="105">
        <f t="shared" si="34"/>
        <v>0</v>
      </c>
      <c r="P38" s="105">
        <f t="shared" si="35"/>
        <v>0</v>
      </c>
      <c r="Q38" s="105">
        <f t="shared" si="36"/>
        <v>0</v>
      </c>
    </row>
    <row r="39" spans="1:17" x14ac:dyDescent="0.2">
      <c r="A39" s="58" t="str">
        <f>Jugendliga!B17</f>
        <v>KSV Grünstadt</v>
      </c>
      <c r="B39">
        <f t="shared" si="23"/>
        <v>4</v>
      </c>
      <c r="C39" s="104">
        <f>Jugendliga!I17</f>
        <v>303.12031226765799</v>
      </c>
      <c r="E39" s="105">
        <f t="shared" si="24"/>
        <v>0</v>
      </c>
      <c r="F39" s="105">
        <f t="shared" si="25"/>
        <v>0</v>
      </c>
      <c r="G39" s="105">
        <f t="shared" si="26"/>
        <v>0</v>
      </c>
      <c r="H39" s="105">
        <f t="shared" si="27"/>
        <v>303.12031226765799</v>
      </c>
      <c r="I39" s="105">
        <f t="shared" si="28"/>
        <v>0</v>
      </c>
      <c r="J39" s="105">
        <f t="shared" si="29"/>
        <v>0</v>
      </c>
      <c r="K39" s="105">
        <f t="shared" si="30"/>
        <v>0</v>
      </c>
      <c r="L39" s="105">
        <f t="shared" si="31"/>
        <v>0</v>
      </c>
      <c r="M39" s="105">
        <f t="shared" si="32"/>
        <v>0</v>
      </c>
      <c r="N39" s="105">
        <f t="shared" si="33"/>
        <v>0</v>
      </c>
      <c r="O39" s="105">
        <f t="shared" si="34"/>
        <v>0</v>
      </c>
      <c r="P39" s="105">
        <f t="shared" si="35"/>
        <v>0</v>
      </c>
      <c r="Q39" s="105">
        <f t="shared" si="36"/>
        <v>0</v>
      </c>
    </row>
    <row r="40" spans="1:17" x14ac:dyDescent="0.2">
      <c r="A40" s="58" t="str">
        <f>Jugendliga!B18</f>
        <v>KSV Grünstadt</v>
      </c>
      <c r="B40">
        <f t="shared" si="23"/>
        <v>4</v>
      </c>
      <c r="C40" s="104">
        <f>Jugendliga!I18</f>
        <v>419.37201619433199</v>
      </c>
      <c r="E40" s="105">
        <f t="shared" si="24"/>
        <v>0</v>
      </c>
      <c r="F40" s="105">
        <f t="shared" si="25"/>
        <v>0</v>
      </c>
      <c r="G40" s="105">
        <f t="shared" si="26"/>
        <v>0</v>
      </c>
      <c r="H40" s="105">
        <f t="shared" si="27"/>
        <v>419.37201619433199</v>
      </c>
      <c r="I40" s="105">
        <f t="shared" si="28"/>
        <v>0</v>
      </c>
      <c r="J40" s="105">
        <f t="shared" si="29"/>
        <v>0</v>
      </c>
      <c r="K40" s="105">
        <f t="shared" si="30"/>
        <v>0</v>
      </c>
      <c r="L40" s="105">
        <f t="shared" si="31"/>
        <v>0</v>
      </c>
      <c r="M40" s="105">
        <f t="shared" si="32"/>
        <v>0</v>
      </c>
      <c r="N40" s="105">
        <f t="shared" si="33"/>
        <v>0</v>
      </c>
      <c r="O40" s="105">
        <f t="shared" si="34"/>
        <v>0</v>
      </c>
      <c r="P40" s="105">
        <f t="shared" si="35"/>
        <v>0</v>
      </c>
      <c r="Q40" s="105">
        <f t="shared" si="36"/>
        <v>0</v>
      </c>
    </row>
    <row r="41" spans="1:17" x14ac:dyDescent="0.2">
      <c r="A41" s="58">
        <f>Jugendliga!B19</f>
        <v>0</v>
      </c>
      <c r="B41">
        <f t="shared" si="23"/>
        <v>0</v>
      </c>
      <c r="C41" s="104">
        <f>Jugendliga!I19</f>
        <v>0</v>
      </c>
      <c r="E41" s="105">
        <f t="shared" si="24"/>
        <v>0</v>
      </c>
      <c r="F41" s="105">
        <f t="shared" si="25"/>
        <v>0</v>
      </c>
      <c r="G41" s="105">
        <f t="shared" si="26"/>
        <v>0</v>
      </c>
      <c r="H41" s="105">
        <f t="shared" si="27"/>
        <v>0</v>
      </c>
      <c r="I41" s="105">
        <f t="shared" si="28"/>
        <v>0</v>
      </c>
      <c r="J41" s="105">
        <f t="shared" si="29"/>
        <v>0</v>
      </c>
      <c r="K41" s="105">
        <f t="shared" si="30"/>
        <v>0</v>
      </c>
      <c r="L41" s="105">
        <f t="shared" si="31"/>
        <v>0</v>
      </c>
      <c r="M41" s="105">
        <f t="shared" si="32"/>
        <v>0</v>
      </c>
      <c r="N41" s="105">
        <f t="shared" si="33"/>
        <v>0</v>
      </c>
      <c r="O41" s="105">
        <f t="shared" si="34"/>
        <v>0</v>
      </c>
      <c r="P41" s="105">
        <f t="shared" si="35"/>
        <v>0</v>
      </c>
      <c r="Q41" s="105">
        <f t="shared" si="36"/>
        <v>0</v>
      </c>
    </row>
    <row r="42" spans="1:17" x14ac:dyDescent="0.2">
      <c r="A42" s="58" t="str">
        <f>Jugendliga!B20</f>
        <v>AC Mutterstadt</v>
      </c>
      <c r="B42">
        <f t="shared" si="23"/>
        <v>3</v>
      </c>
      <c r="C42" s="104">
        <f>Jugendliga!I20</f>
        <v>423.92538461538459</v>
      </c>
      <c r="E42" s="105">
        <f t="shared" si="24"/>
        <v>0</v>
      </c>
      <c r="F42" s="105">
        <f t="shared" si="25"/>
        <v>0</v>
      </c>
      <c r="G42" s="105">
        <f t="shared" si="26"/>
        <v>423.92538461538459</v>
      </c>
      <c r="H42" s="105">
        <f t="shared" si="27"/>
        <v>0</v>
      </c>
      <c r="I42" s="105">
        <f t="shared" si="28"/>
        <v>0</v>
      </c>
      <c r="J42" s="105">
        <f t="shared" si="29"/>
        <v>0</v>
      </c>
      <c r="K42" s="105">
        <f t="shared" si="30"/>
        <v>0</v>
      </c>
      <c r="L42" s="105">
        <f t="shared" si="31"/>
        <v>0</v>
      </c>
      <c r="M42" s="105">
        <f t="shared" si="32"/>
        <v>0</v>
      </c>
      <c r="N42" s="105">
        <f t="shared" si="33"/>
        <v>0</v>
      </c>
      <c r="O42" s="105">
        <f t="shared" si="34"/>
        <v>0</v>
      </c>
      <c r="P42" s="105">
        <f t="shared" si="35"/>
        <v>0</v>
      </c>
      <c r="Q42" s="105">
        <f t="shared" si="36"/>
        <v>0</v>
      </c>
    </row>
    <row r="43" spans="1:17" x14ac:dyDescent="0.2">
      <c r="A43" s="58" t="str">
        <f>Jugendliga!B21</f>
        <v>KTH Ehrang</v>
      </c>
      <c r="B43">
        <f t="shared" si="23"/>
        <v>13</v>
      </c>
      <c r="C43" s="104">
        <f>Jugendliga!I21</f>
        <v>302.83199999999999</v>
      </c>
      <c r="E43" s="105">
        <f t="shared" si="24"/>
        <v>0</v>
      </c>
      <c r="F43" s="105">
        <f t="shared" si="25"/>
        <v>0</v>
      </c>
      <c r="G43" s="105">
        <f t="shared" si="26"/>
        <v>0</v>
      </c>
      <c r="H43" s="105">
        <f t="shared" si="27"/>
        <v>0</v>
      </c>
      <c r="I43" s="105">
        <f t="shared" si="28"/>
        <v>0</v>
      </c>
      <c r="J43" s="105">
        <f t="shared" si="29"/>
        <v>0</v>
      </c>
      <c r="K43" s="105">
        <f t="shared" si="30"/>
        <v>0</v>
      </c>
      <c r="L43" s="105">
        <f t="shared" si="31"/>
        <v>0</v>
      </c>
      <c r="M43" s="105">
        <f t="shared" si="32"/>
        <v>0</v>
      </c>
      <c r="N43" s="105">
        <f t="shared" si="33"/>
        <v>0</v>
      </c>
      <c r="O43" s="105">
        <f t="shared" si="34"/>
        <v>0</v>
      </c>
      <c r="P43" s="105">
        <f t="shared" si="35"/>
        <v>302.83199999999999</v>
      </c>
      <c r="Q43" s="105">
        <f t="shared" si="36"/>
        <v>0</v>
      </c>
    </row>
    <row r="44" spans="1:17" x14ac:dyDescent="0.2">
      <c r="A44" s="58" t="str">
        <f>Jugendliga!B22</f>
        <v>KTH Ehrang</v>
      </c>
      <c r="B44">
        <f t="shared" si="23"/>
        <v>13</v>
      </c>
      <c r="C44" s="104">
        <f>Jugendliga!I22</f>
        <v>331.21863157894734</v>
      </c>
      <c r="E44" s="105">
        <f t="shared" si="24"/>
        <v>0</v>
      </c>
      <c r="F44" s="105">
        <f t="shared" si="25"/>
        <v>0</v>
      </c>
      <c r="G44" s="105">
        <f t="shared" si="26"/>
        <v>0</v>
      </c>
      <c r="H44" s="105">
        <f t="shared" si="27"/>
        <v>0</v>
      </c>
      <c r="I44" s="105">
        <f t="shared" si="28"/>
        <v>0</v>
      </c>
      <c r="J44" s="105">
        <f t="shared" si="29"/>
        <v>0</v>
      </c>
      <c r="K44" s="105">
        <f t="shared" si="30"/>
        <v>0</v>
      </c>
      <c r="L44" s="105">
        <f t="shared" si="31"/>
        <v>0</v>
      </c>
      <c r="M44" s="105">
        <f t="shared" si="32"/>
        <v>0</v>
      </c>
      <c r="N44" s="105">
        <f t="shared" si="33"/>
        <v>0</v>
      </c>
      <c r="O44" s="105">
        <f t="shared" si="34"/>
        <v>0</v>
      </c>
      <c r="P44" s="105">
        <f t="shared" si="35"/>
        <v>331.21863157894734</v>
      </c>
      <c r="Q44" s="105">
        <f t="shared" si="36"/>
        <v>0</v>
      </c>
    </row>
    <row r="45" spans="1:17" x14ac:dyDescent="0.2">
      <c r="A45" s="58" t="str">
        <f>Jugendliga!B23</f>
        <v>KSC 07 Schifferstadt</v>
      </c>
      <c r="B45">
        <f t="shared" si="23"/>
        <v>6</v>
      </c>
      <c r="C45" s="104">
        <f>Jugendliga!I23</f>
        <v>385.01600000000002</v>
      </c>
      <c r="E45" s="105">
        <f t="shared" si="24"/>
        <v>0</v>
      </c>
      <c r="F45" s="105">
        <f t="shared" si="25"/>
        <v>0</v>
      </c>
      <c r="G45" s="105">
        <f t="shared" si="26"/>
        <v>0</v>
      </c>
      <c r="H45" s="105">
        <f t="shared" si="27"/>
        <v>0</v>
      </c>
      <c r="I45" s="105">
        <f t="shared" si="28"/>
        <v>0</v>
      </c>
      <c r="J45" s="105">
        <f t="shared" si="29"/>
        <v>385.01600000000002</v>
      </c>
      <c r="K45" s="105">
        <f t="shared" si="30"/>
        <v>0</v>
      </c>
      <c r="L45" s="105">
        <f t="shared" si="31"/>
        <v>0</v>
      </c>
      <c r="M45" s="105">
        <f t="shared" si="32"/>
        <v>0</v>
      </c>
      <c r="N45" s="105">
        <f t="shared" si="33"/>
        <v>0</v>
      </c>
      <c r="O45" s="105">
        <f t="shared" si="34"/>
        <v>0</v>
      </c>
      <c r="P45" s="105">
        <f t="shared" si="35"/>
        <v>0</v>
      </c>
      <c r="Q45" s="105">
        <f t="shared" si="36"/>
        <v>0</v>
      </c>
    </row>
    <row r="46" spans="1:17" x14ac:dyDescent="0.2">
      <c r="A46" s="58" t="str">
        <f>Jugendliga!B24</f>
        <v>AC Mutterstadt</v>
      </c>
      <c r="B46">
        <f t="shared" si="23"/>
        <v>3</v>
      </c>
      <c r="C46" s="104">
        <f>Jugendliga!I24</f>
        <v>411.52083185840706</v>
      </c>
      <c r="E46" s="105">
        <f t="shared" si="24"/>
        <v>0</v>
      </c>
      <c r="F46" s="105">
        <f t="shared" si="25"/>
        <v>0</v>
      </c>
      <c r="G46" s="105">
        <f t="shared" si="26"/>
        <v>411.52083185840706</v>
      </c>
      <c r="H46" s="105">
        <f t="shared" si="27"/>
        <v>0</v>
      </c>
      <c r="I46" s="105">
        <f t="shared" si="28"/>
        <v>0</v>
      </c>
      <c r="J46" s="105">
        <f t="shared" si="29"/>
        <v>0</v>
      </c>
      <c r="K46" s="105">
        <f t="shared" si="30"/>
        <v>0</v>
      </c>
      <c r="L46" s="105">
        <f t="shared" si="31"/>
        <v>0</v>
      </c>
      <c r="M46" s="105">
        <f t="shared" si="32"/>
        <v>0</v>
      </c>
      <c r="N46" s="105">
        <f t="shared" si="33"/>
        <v>0</v>
      </c>
      <c r="O46" s="105">
        <f t="shared" si="34"/>
        <v>0</v>
      </c>
      <c r="P46" s="105">
        <f t="shared" si="35"/>
        <v>0</v>
      </c>
      <c r="Q46" s="105">
        <f t="shared" si="36"/>
        <v>0</v>
      </c>
    </row>
    <row r="47" spans="1:17" x14ac:dyDescent="0.2">
      <c r="A47" s="58" t="str">
        <f>Jugendliga!B25</f>
        <v>AC Mutterstadt</v>
      </c>
      <c r="B47">
        <f t="shared" si="23"/>
        <v>3</v>
      </c>
      <c r="C47" s="104">
        <f>Jugendliga!I25</f>
        <v>458.91816216216222</v>
      </c>
      <c r="E47" s="105">
        <f t="shared" si="24"/>
        <v>0</v>
      </c>
      <c r="F47" s="105">
        <f t="shared" si="25"/>
        <v>0</v>
      </c>
      <c r="G47" s="105">
        <f t="shared" si="26"/>
        <v>458.91816216216222</v>
      </c>
      <c r="H47" s="105">
        <f t="shared" si="27"/>
        <v>0</v>
      </c>
      <c r="I47" s="105">
        <f t="shared" si="28"/>
        <v>0</v>
      </c>
      <c r="J47" s="105">
        <f t="shared" si="29"/>
        <v>0</v>
      </c>
      <c r="K47" s="105">
        <f t="shared" si="30"/>
        <v>0</v>
      </c>
      <c r="L47" s="105">
        <f t="shared" si="31"/>
        <v>0</v>
      </c>
      <c r="M47" s="105">
        <f t="shared" si="32"/>
        <v>0</v>
      </c>
      <c r="N47" s="105">
        <f t="shared" si="33"/>
        <v>0</v>
      </c>
      <c r="O47" s="105">
        <f t="shared" si="34"/>
        <v>0</v>
      </c>
      <c r="P47" s="105">
        <f t="shared" si="35"/>
        <v>0</v>
      </c>
      <c r="Q47" s="105">
        <f t="shared" si="36"/>
        <v>0</v>
      </c>
    </row>
    <row r="48" spans="1:17" x14ac:dyDescent="0.2">
      <c r="A48" s="58" t="str">
        <f>Jugendliga!B26</f>
        <v>KTH Ehrang</v>
      </c>
      <c r="B48">
        <f t="shared" si="23"/>
        <v>13</v>
      </c>
      <c r="C48" s="104">
        <f>Jugendliga!I26</f>
        <v>234.18000000000004</v>
      </c>
      <c r="E48" s="105">
        <f t="shared" si="24"/>
        <v>0</v>
      </c>
      <c r="F48" s="105">
        <f t="shared" si="25"/>
        <v>0</v>
      </c>
      <c r="G48" s="105">
        <f t="shared" si="26"/>
        <v>0</v>
      </c>
      <c r="H48" s="105">
        <f t="shared" si="27"/>
        <v>0</v>
      </c>
      <c r="I48" s="105">
        <f t="shared" si="28"/>
        <v>0</v>
      </c>
      <c r="J48" s="105">
        <f t="shared" si="29"/>
        <v>0</v>
      </c>
      <c r="K48" s="105">
        <f t="shared" si="30"/>
        <v>0</v>
      </c>
      <c r="L48" s="105">
        <f t="shared" si="31"/>
        <v>0</v>
      </c>
      <c r="M48" s="105">
        <f t="shared" si="32"/>
        <v>0</v>
      </c>
      <c r="N48" s="105">
        <f t="shared" si="33"/>
        <v>0</v>
      </c>
      <c r="O48" s="105">
        <f t="shared" si="34"/>
        <v>0</v>
      </c>
      <c r="P48" s="105">
        <f t="shared" si="35"/>
        <v>234.18000000000004</v>
      </c>
      <c r="Q48" s="105">
        <f t="shared" si="36"/>
        <v>0</v>
      </c>
    </row>
    <row r="49" spans="1:17" x14ac:dyDescent="0.2">
      <c r="A49" s="58" t="str">
        <f>Jugendliga!B27</f>
        <v>KTH Ehrang</v>
      </c>
      <c r="B49">
        <f t="shared" si="23"/>
        <v>13</v>
      </c>
      <c r="C49" s="104">
        <f>Jugendliga!I27</f>
        <v>379.34149806949813</v>
      </c>
      <c r="E49" s="105">
        <f t="shared" si="24"/>
        <v>0</v>
      </c>
      <c r="F49" s="105">
        <f t="shared" si="25"/>
        <v>0</v>
      </c>
      <c r="G49" s="105">
        <f t="shared" si="26"/>
        <v>0</v>
      </c>
      <c r="H49" s="105">
        <f t="shared" si="27"/>
        <v>0</v>
      </c>
      <c r="I49" s="105">
        <f t="shared" si="28"/>
        <v>0</v>
      </c>
      <c r="J49" s="105">
        <f t="shared" si="29"/>
        <v>0</v>
      </c>
      <c r="K49" s="105">
        <f t="shared" si="30"/>
        <v>0</v>
      </c>
      <c r="L49" s="105">
        <f t="shared" si="31"/>
        <v>0</v>
      </c>
      <c r="M49" s="105">
        <f t="shared" si="32"/>
        <v>0</v>
      </c>
      <c r="N49" s="105">
        <f t="shared" si="33"/>
        <v>0</v>
      </c>
      <c r="O49" s="105">
        <f t="shared" si="34"/>
        <v>0</v>
      </c>
      <c r="P49" s="105">
        <f t="shared" si="35"/>
        <v>379.34149806949813</v>
      </c>
      <c r="Q49" s="105">
        <f t="shared" si="36"/>
        <v>0</v>
      </c>
    </row>
    <row r="50" spans="1:17" x14ac:dyDescent="0.2">
      <c r="A50" s="58" t="str">
        <f>Jugendliga!B28</f>
        <v>AV 03 Speyer</v>
      </c>
      <c r="B50">
        <f t="shared" si="23"/>
        <v>7</v>
      </c>
      <c r="C50" s="104">
        <f>Jugendliga!I28</f>
        <v>508.29557142857146</v>
      </c>
      <c r="E50" s="105">
        <f t="shared" si="24"/>
        <v>0</v>
      </c>
      <c r="F50" s="105">
        <f t="shared" si="25"/>
        <v>0</v>
      </c>
      <c r="G50" s="105">
        <f t="shared" si="26"/>
        <v>0</v>
      </c>
      <c r="H50" s="105">
        <f t="shared" si="27"/>
        <v>0</v>
      </c>
      <c r="I50" s="105">
        <f t="shared" si="28"/>
        <v>0</v>
      </c>
      <c r="J50" s="105">
        <f t="shared" si="29"/>
        <v>0</v>
      </c>
      <c r="K50" s="105">
        <f t="shared" si="30"/>
        <v>508.29557142857146</v>
      </c>
      <c r="L50" s="105">
        <f t="shared" si="31"/>
        <v>0</v>
      </c>
      <c r="M50" s="105">
        <f t="shared" si="32"/>
        <v>0</v>
      </c>
      <c r="N50" s="105">
        <f t="shared" si="33"/>
        <v>0</v>
      </c>
      <c r="O50" s="105">
        <f t="shared" si="34"/>
        <v>0</v>
      </c>
      <c r="P50" s="105">
        <f t="shared" si="35"/>
        <v>0</v>
      </c>
      <c r="Q50" s="105">
        <f t="shared" si="36"/>
        <v>0</v>
      </c>
    </row>
    <row r="51" spans="1:17" x14ac:dyDescent="0.2">
      <c r="A51" s="58" t="str">
        <f>Jugendliga!B29</f>
        <v>KSC 07 Schifferstadt</v>
      </c>
      <c r="B51">
        <f t="shared" si="23"/>
        <v>6</v>
      </c>
      <c r="C51" s="104">
        <f>Jugendliga!I29</f>
        <v>352.92184615384622</v>
      </c>
      <c r="E51" s="105">
        <f t="shared" si="24"/>
        <v>0</v>
      </c>
      <c r="F51" s="105">
        <f t="shared" si="25"/>
        <v>0</v>
      </c>
      <c r="G51" s="105">
        <f t="shared" si="26"/>
        <v>0</v>
      </c>
      <c r="H51" s="105">
        <f t="shared" si="27"/>
        <v>0</v>
      </c>
      <c r="I51" s="105">
        <f t="shared" si="28"/>
        <v>0</v>
      </c>
      <c r="J51" s="105">
        <f t="shared" si="29"/>
        <v>352.92184615384622</v>
      </c>
      <c r="K51" s="105">
        <f t="shared" si="30"/>
        <v>0</v>
      </c>
      <c r="L51" s="105">
        <f t="shared" si="31"/>
        <v>0</v>
      </c>
      <c r="M51" s="105">
        <f t="shared" si="32"/>
        <v>0</v>
      </c>
      <c r="N51" s="105">
        <f t="shared" si="33"/>
        <v>0</v>
      </c>
      <c r="O51" s="105">
        <f t="shared" si="34"/>
        <v>0</v>
      </c>
      <c r="P51" s="105">
        <f t="shared" si="35"/>
        <v>0</v>
      </c>
      <c r="Q51" s="105">
        <f t="shared" si="36"/>
        <v>0</v>
      </c>
    </row>
    <row r="52" spans="1:17" x14ac:dyDescent="0.2">
      <c r="A52" s="58" t="str">
        <f>Jugendliga!B30</f>
        <v>KSC 07 Schifferstadt</v>
      </c>
      <c r="B52">
        <f t="shared" si="23"/>
        <v>6</v>
      </c>
      <c r="C52" s="104">
        <f>Jugendliga!I30</f>
        <v>356.77427027027028</v>
      </c>
      <c r="E52" s="105">
        <f t="shared" si="24"/>
        <v>0</v>
      </c>
      <c r="F52" s="105">
        <f t="shared" si="25"/>
        <v>0</v>
      </c>
      <c r="G52" s="105">
        <f t="shared" si="26"/>
        <v>0</v>
      </c>
      <c r="H52" s="105">
        <f t="shared" si="27"/>
        <v>0</v>
      </c>
      <c r="I52" s="105">
        <f t="shared" si="28"/>
        <v>0</v>
      </c>
      <c r="J52" s="105">
        <f t="shared" si="29"/>
        <v>356.77427027027028</v>
      </c>
      <c r="K52" s="105">
        <f t="shared" si="30"/>
        <v>0</v>
      </c>
      <c r="L52" s="105">
        <f t="shared" si="31"/>
        <v>0</v>
      </c>
      <c r="M52" s="105">
        <f t="shared" si="32"/>
        <v>0</v>
      </c>
      <c r="N52" s="105">
        <f t="shared" si="33"/>
        <v>0</v>
      </c>
      <c r="O52" s="105">
        <f t="shared" si="34"/>
        <v>0</v>
      </c>
      <c r="P52" s="105">
        <f t="shared" si="35"/>
        <v>0</v>
      </c>
      <c r="Q52" s="105">
        <f t="shared" si="36"/>
        <v>0</v>
      </c>
    </row>
    <row r="53" spans="1:17" x14ac:dyDescent="0.2">
      <c r="A53" s="58" t="str">
        <f>Jugendliga!B31</f>
        <v>KTH Ehrang</v>
      </c>
      <c r="B53">
        <f t="shared" si="23"/>
        <v>13</v>
      </c>
      <c r="C53" s="104">
        <f>Jugendliga!I31</f>
        <v>281.56434334763946</v>
      </c>
      <c r="E53" s="105">
        <f t="shared" si="24"/>
        <v>0</v>
      </c>
      <c r="F53" s="105">
        <f t="shared" si="25"/>
        <v>0</v>
      </c>
      <c r="G53" s="105">
        <f t="shared" si="26"/>
        <v>0</v>
      </c>
      <c r="H53" s="105">
        <f t="shared" si="27"/>
        <v>0</v>
      </c>
      <c r="I53" s="105">
        <f t="shared" si="28"/>
        <v>0</v>
      </c>
      <c r="J53" s="105">
        <f t="shared" si="29"/>
        <v>0</v>
      </c>
      <c r="K53" s="105">
        <f t="shared" si="30"/>
        <v>0</v>
      </c>
      <c r="L53" s="105">
        <f t="shared" si="31"/>
        <v>0</v>
      </c>
      <c r="M53" s="105">
        <f t="shared" si="32"/>
        <v>0</v>
      </c>
      <c r="N53" s="105">
        <f t="shared" si="33"/>
        <v>0</v>
      </c>
      <c r="O53" s="105">
        <f t="shared" si="34"/>
        <v>0</v>
      </c>
      <c r="P53" s="105">
        <f t="shared" si="35"/>
        <v>281.56434334763946</v>
      </c>
      <c r="Q53" s="105">
        <f t="shared" si="36"/>
        <v>0</v>
      </c>
    </row>
    <row r="54" spans="1:17" x14ac:dyDescent="0.2">
      <c r="A54" s="58" t="str">
        <f>Jugendliga!B32</f>
        <v>KSC 07 Schifferstadt</v>
      </c>
      <c r="B54">
        <f t="shared" si="23"/>
        <v>6</v>
      </c>
      <c r="C54" s="104">
        <f>Jugendliga!I32</f>
        <v>372.53285106382981</v>
      </c>
      <c r="E54" s="105">
        <f t="shared" si="24"/>
        <v>0</v>
      </c>
      <c r="F54" s="105">
        <f t="shared" si="25"/>
        <v>0</v>
      </c>
      <c r="G54" s="105">
        <f t="shared" si="26"/>
        <v>0</v>
      </c>
      <c r="H54" s="105">
        <f t="shared" si="27"/>
        <v>0</v>
      </c>
      <c r="I54" s="105">
        <f t="shared" si="28"/>
        <v>0</v>
      </c>
      <c r="J54" s="105">
        <f t="shared" si="29"/>
        <v>372.53285106382981</v>
      </c>
      <c r="K54" s="105">
        <f t="shared" si="30"/>
        <v>0</v>
      </c>
      <c r="L54" s="105">
        <f t="shared" si="31"/>
        <v>0</v>
      </c>
      <c r="M54" s="105">
        <f t="shared" si="32"/>
        <v>0</v>
      </c>
      <c r="N54" s="105">
        <f t="shared" si="33"/>
        <v>0</v>
      </c>
      <c r="O54" s="105">
        <f t="shared" si="34"/>
        <v>0</v>
      </c>
      <c r="P54" s="105">
        <f t="shared" si="35"/>
        <v>0</v>
      </c>
      <c r="Q54" s="105">
        <f t="shared" si="36"/>
        <v>0</v>
      </c>
    </row>
    <row r="55" spans="1:17" x14ac:dyDescent="0.2">
      <c r="A55" s="58" t="str">
        <f>Jugendliga!B33</f>
        <v>KSV Grünstadt</v>
      </c>
      <c r="B55">
        <f t="shared" si="23"/>
        <v>4</v>
      </c>
      <c r="C55" s="104">
        <f>Jugendliga!I33</f>
        <v>314.35095302013417</v>
      </c>
      <c r="E55" s="105">
        <f t="shared" si="24"/>
        <v>0</v>
      </c>
      <c r="F55" s="105">
        <f t="shared" si="25"/>
        <v>0</v>
      </c>
      <c r="G55" s="105">
        <f t="shared" si="26"/>
        <v>0</v>
      </c>
      <c r="H55" s="105">
        <f t="shared" si="27"/>
        <v>314.35095302013417</v>
      </c>
      <c r="I55" s="105">
        <f t="shared" si="28"/>
        <v>0</v>
      </c>
      <c r="J55" s="105">
        <f t="shared" si="29"/>
        <v>0</v>
      </c>
      <c r="K55" s="105">
        <f t="shared" si="30"/>
        <v>0</v>
      </c>
      <c r="L55" s="105">
        <f t="shared" si="31"/>
        <v>0</v>
      </c>
      <c r="M55" s="105">
        <f t="shared" si="32"/>
        <v>0</v>
      </c>
      <c r="N55" s="105">
        <f t="shared" si="33"/>
        <v>0</v>
      </c>
      <c r="O55" s="105">
        <f t="shared" si="34"/>
        <v>0</v>
      </c>
      <c r="P55" s="105">
        <f t="shared" si="35"/>
        <v>0</v>
      </c>
      <c r="Q55" s="105">
        <f t="shared" si="36"/>
        <v>0</v>
      </c>
    </row>
    <row r="56" spans="1:17" x14ac:dyDescent="0.2">
      <c r="A56" s="58" t="str">
        <f>Jugendliga!B34</f>
        <v>KSC 07 Schifferstadt</v>
      </c>
      <c r="B56">
        <f t="shared" si="23"/>
        <v>6</v>
      </c>
      <c r="C56" s="104">
        <f>Jugendliga!I34</f>
        <v>310.17389121338914</v>
      </c>
      <c r="E56" s="105">
        <f t="shared" si="24"/>
        <v>0</v>
      </c>
      <c r="F56" s="105">
        <f t="shared" si="25"/>
        <v>0</v>
      </c>
      <c r="G56" s="105">
        <f t="shared" si="26"/>
        <v>0</v>
      </c>
      <c r="H56" s="105">
        <f t="shared" si="27"/>
        <v>0</v>
      </c>
      <c r="I56" s="105">
        <f t="shared" si="28"/>
        <v>0</v>
      </c>
      <c r="J56" s="105">
        <f t="shared" si="29"/>
        <v>310.17389121338914</v>
      </c>
      <c r="K56" s="105">
        <f t="shared" si="30"/>
        <v>0</v>
      </c>
      <c r="L56" s="105">
        <f t="shared" si="31"/>
        <v>0</v>
      </c>
      <c r="M56" s="105">
        <f t="shared" si="32"/>
        <v>0</v>
      </c>
      <c r="N56" s="105">
        <f t="shared" si="33"/>
        <v>0</v>
      </c>
      <c r="O56" s="105">
        <f t="shared" si="34"/>
        <v>0</v>
      </c>
      <c r="P56" s="105">
        <f t="shared" si="35"/>
        <v>0</v>
      </c>
      <c r="Q56" s="105">
        <f t="shared" si="36"/>
        <v>0</v>
      </c>
    </row>
    <row r="57" spans="1:17" x14ac:dyDescent="0.2">
      <c r="A57" s="58">
        <f>Jugendliga!B35</f>
        <v>0</v>
      </c>
      <c r="B57">
        <f t="shared" si="23"/>
        <v>0</v>
      </c>
      <c r="C57" s="104">
        <f>Jugendliga!I35</f>
        <v>0</v>
      </c>
      <c r="E57" s="105">
        <f t="shared" si="24"/>
        <v>0</v>
      </c>
      <c r="F57" s="105">
        <f t="shared" si="25"/>
        <v>0</v>
      </c>
      <c r="G57" s="105">
        <f t="shared" si="26"/>
        <v>0</v>
      </c>
      <c r="H57" s="105">
        <f t="shared" si="27"/>
        <v>0</v>
      </c>
      <c r="I57" s="105">
        <f t="shared" si="28"/>
        <v>0</v>
      </c>
      <c r="J57" s="105">
        <f t="shared" si="29"/>
        <v>0</v>
      </c>
      <c r="K57" s="105">
        <f t="shared" si="30"/>
        <v>0</v>
      </c>
      <c r="L57" s="105">
        <f t="shared" si="31"/>
        <v>0</v>
      </c>
      <c r="M57" s="105">
        <f t="shared" si="32"/>
        <v>0</v>
      </c>
      <c r="N57" s="105">
        <f t="shared" si="33"/>
        <v>0</v>
      </c>
      <c r="O57" s="105">
        <f t="shared" si="34"/>
        <v>0</v>
      </c>
      <c r="P57" s="105">
        <f t="shared" si="35"/>
        <v>0</v>
      </c>
      <c r="Q57" s="105">
        <f t="shared" si="36"/>
        <v>0</v>
      </c>
    </row>
    <row r="58" spans="1:17" x14ac:dyDescent="0.2">
      <c r="A58" s="58">
        <f>Jugendliga!B36</f>
        <v>0</v>
      </c>
      <c r="B58">
        <f t="shared" si="23"/>
        <v>0</v>
      </c>
      <c r="C58" s="104">
        <f>Jugendliga!I36</f>
        <v>0</v>
      </c>
      <c r="E58" s="105">
        <f t="shared" si="24"/>
        <v>0</v>
      </c>
      <c r="F58" s="105">
        <f t="shared" si="25"/>
        <v>0</v>
      </c>
      <c r="G58" s="105">
        <f t="shared" si="26"/>
        <v>0</v>
      </c>
      <c r="H58" s="105">
        <f t="shared" si="27"/>
        <v>0</v>
      </c>
      <c r="I58" s="105">
        <f t="shared" si="28"/>
        <v>0</v>
      </c>
      <c r="J58" s="105">
        <f t="shared" si="29"/>
        <v>0</v>
      </c>
      <c r="K58" s="105">
        <f t="shared" si="30"/>
        <v>0</v>
      </c>
      <c r="L58" s="105">
        <f t="shared" si="31"/>
        <v>0</v>
      </c>
      <c r="M58" s="105">
        <f t="shared" si="32"/>
        <v>0</v>
      </c>
      <c r="N58" s="105">
        <f t="shared" si="33"/>
        <v>0</v>
      </c>
      <c r="O58" s="105">
        <f t="shared" si="34"/>
        <v>0</v>
      </c>
      <c r="P58" s="105">
        <f t="shared" si="35"/>
        <v>0</v>
      </c>
      <c r="Q58" s="105">
        <f t="shared" si="36"/>
        <v>0</v>
      </c>
    </row>
    <row r="59" spans="1:17" x14ac:dyDescent="0.2">
      <c r="A59" s="58">
        <f>Jugendliga!B40</f>
        <v>0</v>
      </c>
      <c r="B59">
        <f t="shared" si="23"/>
        <v>0</v>
      </c>
      <c r="C59" s="104">
        <f>Jugendliga!I40</f>
        <v>0</v>
      </c>
      <c r="E59" s="105">
        <f t="shared" si="24"/>
        <v>0</v>
      </c>
      <c r="F59" s="105">
        <f t="shared" si="25"/>
        <v>0</v>
      </c>
      <c r="G59" s="105">
        <f t="shared" si="26"/>
        <v>0</v>
      </c>
      <c r="H59" s="105">
        <f t="shared" si="27"/>
        <v>0</v>
      </c>
      <c r="I59" s="105">
        <f t="shared" si="28"/>
        <v>0</v>
      </c>
      <c r="J59" s="105">
        <f t="shared" si="29"/>
        <v>0</v>
      </c>
      <c r="K59" s="105">
        <f t="shared" si="30"/>
        <v>0</v>
      </c>
      <c r="L59" s="105">
        <f t="shared" si="31"/>
        <v>0</v>
      </c>
      <c r="M59" s="105">
        <f t="shared" si="32"/>
        <v>0</v>
      </c>
      <c r="N59" s="105">
        <f t="shared" si="33"/>
        <v>0</v>
      </c>
      <c r="O59" s="105">
        <f t="shared" si="34"/>
        <v>0</v>
      </c>
      <c r="P59" s="105">
        <f t="shared" si="35"/>
        <v>0</v>
      </c>
      <c r="Q59" s="105">
        <f t="shared" si="36"/>
        <v>0</v>
      </c>
    </row>
    <row r="60" spans="1:17" x14ac:dyDescent="0.2">
      <c r="A60" s="58" t="str">
        <f>Jugendliga!B41</f>
        <v>AC Mutterstadt</v>
      </c>
      <c r="B60">
        <f t="shared" si="23"/>
        <v>3</v>
      </c>
      <c r="C60" s="104">
        <f>Jugendliga!I41</f>
        <v>391.62085941644568</v>
      </c>
      <c r="E60" s="105">
        <f t="shared" si="24"/>
        <v>0</v>
      </c>
      <c r="F60" s="105">
        <f t="shared" si="25"/>
        <v>0</v>
      </c>
      <c r="G60" s="105">
        <f t="shared" si="26"/>
        <v>391.62085941644568</v>
      </c>
      <c r="H60" s="105">
        <f t="shared" si="27"/>
        <v>0</v>
      </c>
      <c r="I60" s="105">
        <f t="shared" si="28"/>
        <v>0</v>
      </c>
      <c r="J60" s="105">
        <f t="shared" si="29"/>
        <v>0</v>
      </c>
      <c r="K60" s="105">
        <f t="shared" si="30"/>
        <v>0</v>
      </c>
      <c r="L60" s="105">
        <f t="shared" si="31"/>
        <v>0</v>
      </c>
      <c r="M60" s="105">
        <f t="shared" si="32"/>
        <v>0</v>
      </c>
      <c r="N60" s="105">
        <f t="shared" si="33"/>
        <v>0</v>
      </c>
      <c r="O60" s="105">
        <f t="shared" si="34"/>
        <v>0</v>
      </c>
      <c r="P60" s="105">
        <f t="shared" si="35"/>
        <v>0</v>
      </c>
      <c r="Q60" s="105">
        <f t="shared" si="36"/>
        <v>0</v>
      </c>
    </row>
    <row r="61" spans="1:17" x14ac:dyDescent="0.2">
      <c r="A61" s="58" t="str">
        <f>Jugendliga!B42</f>
        <v>KSV Grünstadt</v>
      </c>
      <c r="B61">
        <f t="shared" si="23"/>
        <v>4</v>
      </c>
      <c r="C61" s="104">
        <f>Jugendliga!I42</f>
        <v>377.48285324232074</v>
      </c>
      <c r="E61" s="105">
        <f t="shared" si="24"/>
        <v>0</v>
      </c>
      <c r="F61" s="105">
        <f t="shared" si="25"/>
        <v>0</v>
      </c>
      <c r="G61" s="105">
        <f t="shared" si="26"/>
        <v>0</v>
      </c>
      <c r="H61" s="105">
        <f t="shared" si="27"/>
        <v>377.48285324232074</v>
      </c>
      <c r="I61" s="105">
        <f t="shared" si="28"/>
        <v>0</v>
      </c>
      <c r="J61" s="105">
        <f t="shared" si="29"/>
        <v>0</v>
      </c>
      <c r="K61" s="105">
        <f t="shared" si="30"/>
        <v>0</v>
      </c>
      <c r="L61" s="105">
        <f t="shared" si="31"/>
        <v>0</v>
      </c>
      <c r="M61" s="105">
        <f t="shared" si="32"/>
        <v>0</v>
      </c>
      <c r="N61" s="105">
        <f t="shared" si="33"/>
        <v>0</v>
      </c>
      <c r="O61" s="105">
        <f t="shared" si="34"/>
        <v>0</v>
      </c>
      <c r="P61" s="105">
        <f t="shared" si="35"/>
        <v>0</v>
      </c>
      <c r="Q61" s="105">
        <f t="shared" si="36"/>
        <v>0</v>
      </c>
    </row>
    <row r="62" spans="1:17" x14ac:dyDescent="0.2">
      <c r="A62" s="58" t="str">
        <f>Jugendliga!B43</f>
        <v>KSV Grünstadt</v>
      </c>
      <c r="B62">
        <f t="shared" si="23"/>
        <v>4</v>
      </c>
      <c r="C62" s="104">
        <f>Jugendliga!I43</f>
        <v>416.07533470225871</v>
      </c>
      <c r="E62" s="105">
        <f t="shared" si="24"/>
        <v>0</v>
      </c>
      <c r="F62" s="105">
        <f t="shared" si="25"/>
        <v>0</v>
      </c>
      <c r="G62" s="105">
        <f t="shared" si="26"/>
        <v>0</v>
      </c>
      <c r="H62" s="105">
        <f t="shared" si="27"/>
        <v>416.07533470225871</v>
      </c>
      <c r="I62" s="105">
        <f t="shared" si="28"/>
        <v>0</v>
      </c>
      <c r="J62" s="105">
        <f t="shared" si="29"/>
        <v>0</v>
      </c>
      <c r="K62" s="105">
        <f t="shared" si="30"/>
        <v>0</v>
      </c>
      <c r="L62" s="105">
        <f t="shared" si="31"/>
        <v>0</v>
      </c>
      <c r="M62" s="105">
        <f t="shared" si="32"/>
        <v>0</v>
      </c>
      <c r="N62" s="105">
        <f t="shared" si="33"/>
        <v>0</v>
      </c>
      <c r="O62" s="105">
        <f t="shared" si="34"/>
        <v>0</v>
      </c>
      <c r="P62" s="105">
        <f t="shared" si="35"/>
        <v>0</v>
      </c>
      <c r="Q62" s="105">
        <f t="shared" si="36"/>
        <v>0</v>
      </c>
    </row>
    <row r="63" spans="1:17" x14ac:dyDescent="0.2">
      <c r="A63" s="58" t="str">
        <f>Jugendliga!B44</f>
        <v>KTH Ehrang</v>
      </c>
      <c r="B63">
        <f t="shared" si="23"/>
        <v>13</v>
      </c>
      <c r="C63" s="104">
        <f>Jugendliga!I44</f>
        <v>342.52236734693884</v>
      </c>
      <c r="E63" s="105">
        <f t="shared" si="24"/>
        <v>0</v>
      </c>
      <c r="F63" s="105">
        <f t="shared" si="25"/>
        <v>0</v>
      </c>
      <c r="G63" s="105">
        <f t="shared" si="26"/>
        <v>0</v>
      </c>
      <c r="H63" s="105">
        <f t="shared" si="27"/>
        <v>0</v>
      </c>
      <c r="I63" s="105">
        <f t="shared" si="28"/>
        <v>0</v>
      </c>
      <c r="J63" s="105">
        <f t="shared" si="29"/>
        <v>0</v>
      </c>
      <c r="K63" s="105">
        <f t="shared" si="30"/>
        <v>0</v>
      </c>
      <c r="L63" s="105">
        <f t="shared" si="31"/>
        <v>0</v>
      </c>
      <c r="M63" s="105">
        <f t="shared" si="32"/>
        <v>0</v>
      </c>
      <c r="N63" s="105">
        <f t="shared" si="33"/>
        <v>0</v>
      </c>
      <c r="O63" s="105">
        <f t="shared" si="34"/>
        <v>0</v>
      </c>
      <c r="P63" s="105">
        <f t="shared" si="35"/>
        <v>342.52236734693884</v>
      </c>
      <c r="Q63" s="105">
        <f t="shared" si="36"/>
        <v>0</v>
      </c>
    </row>
    <row r="64" spans="1:17" x14ac:dyDescent="0.2">
      <c r="A64" s="58" t="str">
        <f>Jugendliga!B45</f>
        <v>KTH Ehrang</v>
      </c>
      <c r="B64">
        <f t="shared" si="23"/>
        <v>13</v>
      </c>
      <c r="C64" s="104">
        <f>Jugendliga!I45</f>
        <v>266.67852390057362</v>
      </c>
      <c r="E64" s="105">
        <f t="shared" si="24"/>
        <v>0</v>
      </c>
      <c r="F64" s="105">
        <f t="shared" si="25"/>
        <v>0</v>
      </c>
      <c r="G64" s="105">
        <f t="shared" si="26"/>
        <v>0</v>
      </c>
      <c r="H64" s="105">
        <f t="shared" si="27"/>
        <v>0</v>
      </c>
      <c r="I64" s="105">
        <f t="shared" si="28"/>
        <v>0</v>
      </c>
      <c r="J64" s="105">
        <f t="shared" si="29"/>
        <v>0</v>
      </c>
      <c r="K64" s="105">
        <f t="shared" si="30"/>
        <v>0</v>
      </c>
      <c r="L64" s="105">
        <f t="shared" si="31"/>
        <v>0</v>
      </c>
      <c r="M64" s="105">
        <f t="shared" si="32"/>
        <v>0</v>
      </c>
      <c r="N64" s="105">
        <f t="shared" si="33"/>
        <v>0</v>
      </c>
      <c r="O64" s="105">
        <f t="shared" si="34"/>
        <v>0</v>
      </c>
      <c r="P64" s="105">
        <f t="shared" si="35"/>
        <v>266.67852390057362</v>
      </c>
      <c r="Q64" s="105">
        <f t="shared" si="36"/>
        <v>0</v>
      </c>
    </row>
    <row r="65" spans="1:17" x14ac:dyDescent="0.2">
      <c r="A65" s="58" t="str">
        <f>Jugendliga!B46</f>
        <v>KTH Ehrang</v>
      </c>
      <c r="B65">
        <f t="shared" si="23"/>
        <v>13</v>
      </c>
      <c r="C65" s="104">
        <f>Jugendliga!I46</f>
        <v>363.74686792452832</v>
      </c>
      <c r="E65" s="105">
        <f t="shared" si="24"/>
        <v>0</v>
      </c>
      <c r="F65" s="105">
        <f t="shared" si="25"/>
        <v>0</v>
      </c>
      <c r="G65" s="105">
        <f t="shared" si="26"/>
        <v>0</v>
      </c>
      <c r="H65" s="105">
        <f t="shared" si="27"/>
        <v>0</v>
      </c>
      <c r="I65" s="105">
        <f t="shared" si="28"/>
        <v>0</v>
      </c>
      <c r="J65" s="105">
        <f t="shared" si="29"/>
        <v>0</v>
      </c>
      <c r="K65" s="105">
        <f t="shared" si="30"/>
        <v>0</v>
      </c>
      <c r="L65" s="105">
        <f t="shared" si="31"/>
        <v>0</v>
      </c>
      <c r="M65" s="105">
        <f t="shared" si="32"/>
        <v>0</v>
      </c>
      <c r="N65" s="105">
        <f t="shared" si="33"/>
        <v>0</v>
      </c>
      <c r="O65" s="105">
        <f t="shared" si="34"/>
        <v>0</v>
      </c>
      <c r="P65" s="105">
        <f t="shared" si="35"/>
        <v>363.74686792452832</v>
      </c>
      <c r="Q65" s="105">
        <f t="shared" si="36"/>
        <v>0</v>
      </c>
    </row>
    <row r="66" spans="1:17" x14ac:dyDescent="0.2">
      <c r="A66" s="58" t="str">
        <f>Jugendliga!B47</f>
        <v>KTH Ehrang</v>
      </c>
      <c r="B66">
        <f t="shared" si="23"/>
        <v>13</v>
      </c>
      <c r="C66" s="104">
        <f>Jugendliga!I47</f>
        <v>314.96829301533222</v>
      </c>
      <c r="E66" s="105">
        <f t="shared" si="24"/>
        <v>0</v>
      </c>
      <c r="F66" s="105">
        <f t="shared" si="25"/>
        <v>0</v>
      </c>
      <c r="G66" s="105">
        <f t="shared" si="26"/>
        <v>0</v>
      </c>
      <c r="H66" s="105">
        <f t="shared" si="27"/>
        <v>0</v>
      </c>
      <c r="I66" s="105">
        <f t="shared" si="28"/>
        <v>0</v>
      </c>
      <c r="J66" s="105">
        <f t="shared" si="29"/>
        <v>0</v>
      </c>
      <c r="K66" s="105">
        <f t="shared" si="30"/>
        <v>0</v>
      </c>
      <c r="L66" s="105">
        <f t="shared" si="31"/>
        <v>0</v>
      </c>
      <c r="M66" s="105">
        <f t="shared" si="32"/>
        <v>0</v>
      </c>
      <c r="N66" s="105">
        <f t="shared" si="33"/>
        <v>0</v>
      </c>
      <c r="O66" s="105">
        <f t="shared" si="34"/>
        <v>0</v>
      </c>
      <c r="P66" s="105">
        <f t="shared" si="35"/>
        <v>314.96829301533222</v>
      </c>
      <c r="Q66" s="105">
        <f t="shared" si="36"/>
        <v>0</v>
      </c>
    </row>
    <row r="67" spans="1:17" x14ac:dyDescent="0.2">
      <c r="A67" s="58" t="str">
        <f>Jugendliga!B48</f>
        <v>KSV Grünstadt</v>
      </c>
      <c r="B67">
        <f t="shared" si="23"/>
        <v>4</v>
      </c>
      <c r="C67" s="104">
        <f>Jugendliga!I48</f>
        <v>336.68399999999997</v>
      </c>
      <c r="E67" s="105">
        <f t="shared" si="24"/>
        <v>0</v>
      </c>
      <c r="F67" s="105">
        <f t="shared" si="25"/>
        <v>0</v>
      </c>
      <c r="G67" s="105">
        <f t="shared" si="26"/>
        <v>0</v>
      </c>
      <c r="H67" s="105">
        <f t="shared" si="27"/>
        <v>336.68399999999997</v>
      </c>
      <c r="I67" s="105">
        <f t="shared" si="28"/>
        <v>0</v>
      </c>
      <c r="J67" s="105">
        <f t="shared" si="29"/>
        <v>0</v>
      </c>
      <c r="K67" s="105">
        <f t="shared" si="30"/>
        <v>0</v>
      </c>
      <c r="L67" s="105">
        <f t="shared" si="31"/>
        <v>0</v>
      </c>
      <c r="M67" s="105">
        <f t="shared" si="32"/>
        <v>0</v>
      </c>
      <c r="N67" s="105">
        <f t="shared" si="33"/>
        <v>0</v>
      </c>
      <c r="O67" s="105">
        <f t="shared" si="34"/>
        <v>0</v>
      </c>
      <c r="P67" s="105">
        <f t="shared" si="35"/>
        <v>0</v>
      </c>
      <c r="Q67" s="105">
        <f t="shared" si="36"/>
        <v>0</v>
      </c>
    </row>
    <row r="68" spans="1:17" x14ac:dyDescent="0.2">
      <c r="A68" s="58">
        <f>Jugendliga!B49</f>
        <v>0</v>
      </c>
      <c r="B68">
        <f t="shared" si="23"/>
        <v>0</v>
      </c>
      <c r="C68" s="104">
        <f>Jugendliga!I49</f>
        <v>0</v>
      </c>
      <c r="E68" s="105">
        <f t="shared" si="24"/>
        <v>0</v>
      </c>
      <c r="F68" s="105">
        <f t="shared" si="25"/>
        <v>0</v>
      </c>
      <c r="G68" s="105">
        <f t="shared" si="26"/>
        <v>0</v>
      </c>
      <c r="H68" s="105">
        <f t="shared" si="27"/>
        <v>0</v>
      </c>
      <c r="I68" s="105">
        <f t="shared" si="28"/>
        <v>0</v>
      </c>
      <c r="J68" s="105">
        <f t="shared" si="29"/>
        <v>0</v>
      </c>
      <c r="K68" s="105">
        <f t="shared" si="30"/>
        <v>0</v>
      </c>
      <c r="L68" s="105">
        <f t="shared" si="31"/>
        <v>0</v>
      </c>
      <c r="M68" s="105">
        <f t="shared" si="32"/>
        <v>0</v>
      </c>
      <c r="N68" s="105">
        <f t="shared" si="33"/>
        <v>0</v>
      </c>
      <c r="O68" s="105">
        <f t="shared" si="34"/>
        <v>0</v>
      </c>
      <c r="P68" s="105">
        <f t="shared" si="35"/>
        <v>0</v>
      </c>
      <c r="Q68" s="105">
        <f t="shared" si="36"/>
        <v>0</v>
      </c>
    </row>
    <row r="69" spans="1:17" x14ac:dyDescent="0.2">
      <c r="A69" s="58">
        <f>Jugendliga!B50</f>
        <v>0</v>
      </c>
      <c r="B69">
        <f t="shared" si="23"/>
        <v>0</v>
      </c>
      <c r="C69" s="104">
        <f>Jugendliga!I50</f>
        <v>0</v>
      </c>
      <c r="E69" s="105">
        <f t="shared" si="24"/>
        <v>0</v>
      </c>
      <c r="F69" s="105">
        <f t="shared" si="25"/>
        <v>0</v>
      </c>
      <c r="G69" s="105">
        <f t="shared" si="26"/>
        <v>0</v>
      </c>
      <c r="H69" s="105">
        <f t="shared" si="27"/>
        <v>0</v>
      </c>
      <c r="I69" s="105">
        <f t="shared" si="28"/>
        <v>0</v>
      </c>
      <c r="J69" s="105">
        <f t="shared" si="29"/>
        <v>0</v>
      </c>
      <c r="K69" s="105">
        <f t="shared" si="30"/>
        <v>0</v>
      </c>
      <c r="L69" s="105">
        <f t="shared" si="31"/>
        <v>0</v>
      </c>
      <c r="M69" s="105">
        <f t="shared" si="32"/>
        <v>0</v>
      </c>
      <c r="N69" s="105">
        <f t="shared" si="33"/>
        <v>0</v>
      </c>
      <c r="O69" s="105">
        <f t="shared" si="34"/>
        <v>0</v>
      </c>
      <c r="P69" s="105">
        <f t="shared" si="35"/>
        <v>0</v>
      </c>
      <c r="Q69" s="105">
        <f t="shared" si="36"/>
        <v>0</v>
      </c>
    </row>
    <row r="70" spans="1:17" x14ac:dyDescent="0.2">
      <c r="A70" s="58" t="str">
        <f>Jugendliga!B51</f>
        <v>KSV Grünstadt</v>
      </c>
      <c r="B70">
        <f t="shared" si="23"/>
        <v>4</v>
      </c>
      <c r="C70" s="104">
        <f>Jugendliga!I51</f>
        <v>432.18384905660383</v>
      </c>
      <c r="E70" s="105">
        <f t="shared" si="24"/>
        <v>0</v>
      </c>
      <c r="F70" s="105">
        <f t="shared" si="25"/>
        <v>0</v>
      </c>
      <c r="G70" s="105">
        <f t="shared" si="26"/>
        <v>0</v>
      </c>
      <c r="H70" s="105">
        <f t="shared" si="27"/>
        <v>432.18384905660383</v>
      </c>
      <c r="I70" s="105">
        <f t="shared" si="28"/>
        <v>0</v>
      </c>
      <c r="J70" s="105">
        <f t="shared" si="29"/>
        <v>0</v>
      </c>
      <c r="K70" s="105">
        <f t="shared" si="30"/>
        <v>0</v>
      </c>
      <c r="L70" s="105">
        <f t="shared" si="31"/>
        <v>0</v>
      </c>
      <c r="M70" s="105">
        <f t="shared" si="32"/>
        <v>0</v>
      </c>
      <c r="N70" s="105">
        <f t="shared" si="33"/>
        <v>0</v>
      </c>
      <c r="O70" s="105">
        <f t="shared" si="34"/>
        <v>0</v>
      </c>
      <c r="P70" s="105">
        <f t="shared" si="35"/>
        <v>0</v>
      </c>
      <c r="Q70" s="105">
        <f t="shared" si="36"/>
        <v>0</v>
      </c>
    </row>
    <row r="71" spans="1:17" x14ac:dyDescent="0.2">
      <c r="A71" s="58" t="str">
        <f>Jugendliga!B52</f>
        <v>KSV Grünstadt</v>
      </c>
      <c r="B71">
        <f t="shared" si="23"/>
        <v>4</v>
      </c>
      <c r="C71" s="104">
        <f>Jugendliga!I52</f>
        <v>485.67870967741931</v>
      </c>
      <c r="E71" s="105">
        <f t="shared" si="24"/>
        <v>0</v>
      </c>
      <c r="F71" s="105">
        <f t="shared" si="25"/>
        <v>0</v>
      </c>
      <c r="G71" s="105">
        <f t="shared" si="26"/>
        <v>0</v>
      </c>
      <c r="H71" s="105">
        <f t="shared" si="27"/>
        <v>485.67870967741931</v>
      </c>
      <c r="I71" s="105">
        <f t="shared" si="28"/>
        <v>0</v>
      </c>
      <c r="J71" s="105">
        <f t="shared" si="29"/>
        <v>0</v>
      </c>
      <c r="K71" s="105">
        <f t="shared" si="30"/>
        <v>0</v>
      </c>
      <c r="L71" s="105">
        <f t="shared" si="31"/>
        <v>0</v>
      </c>
      <c r="M71" s="105">
        <f t="shared" si="32"/>
        <v>0</v>
      </c>
      <c r="N71" s="105">
        <f t="shared" si="33"/>
        <v>0</v>
      </c>
      <c r="O71" s="105">
        <f t="shared" si="34"/>
        <v>0</v>
      </c>
      <c r="P71" s="105">
        <f t="shared" si="35"/>
        <v>0</v>
      </c>
      <c r="Q71" s="105">
        <f t="shared" si="36"/>
        <v>0</v>
      </c>
    </row>
    <row r="72" spans="1:17" x14ac:dyDescent="0.2">
      <c r="A72" s="58" t="str">
        <f>Jugendliga!B53</f>
        <v>KTH Ehrang</v>
      </c>
      <c r="B72">
        <f t="shared" si="23"/>
        <v>13</v>
      </c>
      <c r="C72" s="104">
        <f>Jugendliga!I53</f>
        <v>367.47304838709681</v>
      </c>
      <c r="E72" s="105">
        <f t="shared" si="24"/>
        <v>0</v>
      </c>
      <c r="F72" s="105">
        <f t="shared" si="25"/>
        <v>0</v>
      </c>
      <c r="G72" s="105">
        <f t="shared" si="26"/>
        <v>0</v>
      </c>
      <c r="H72" s="105">
        <f t="shared" si="27"/>
        <v>0</v>
      </c>
      <c r="I72" s="105">
        <f t="shared" si="28"/>
        <v>0</v>
      </c>
      <c r="J72" s="105">
        <f t="shared" si="29"/>
        <v>0</v>
      </c>
      <c r="K72" s="105">
        <f t="shared" si="30"/>
        <v>0</v>
      </c>
      <c r="L72" s="105">
        <f t="shared" si="31"/>
        <v>0</v>
      </c>
      <c r="M72" s="105">
        <f t="shared" si="32"/>
        <v>0</v>
      </c>
      <c r="N72" s="105">
        <f t="shared" si="33"/>
        <v>0</v>
      </c>
      <c r="O72" s="105">
        <f t="shared" si="34"/>
        <v>0</v>
      </c>
      <c r="P72" s="105">
        <f t="shared" si="35"/>
        <v>367.47304838709681</v>
      </c>
      <c r="Q72" s="105">
        <f t="shared" si="36"/>
        <v>0</v>
      </c>
    </row>
    <row r="73" spans="1:17" x14ac:dyDescent="0.2">
      <c r="A73" s="58" t="str">
        <f>Jugendliga!B54</f>
        <v>KTH Ehrang</v>
      </c>
      <c r="B73">
        <f t="shared" si="23"/>
        <v>13</v>
      </c>
      <c r="C73" s="104">
        <f>Jugendliga!I54</f>
        <v>377.40173871733964</v>
      </c>
      <c r="E73" s="105">
        <f t="shared" si="24"/>
        <v>0</v>
      </c>
      <c r="F73" s="105">
        <f t="shared" si="25"/>
        <v>0</v>
      </c>
      <c r="G73" s="105">
        <f t="shared" si="26"/>
        <v>0</v>
      </c>
      <c r="H73" s="105">
        <f t="shared" si="27"/>
        <v>0</v>
      </c>
      <c r="I73" s="105">
        <f t="shared" si="28"/>
        <v>0</v>
      </c>
      <c r="J73" s="105">
        <f t="shared" si="29"/>
        <v>0</v>
      </c>
      <c r="K73" s="105">
        <f t="shared" si="30"/>
        <v>0</v>
      </c>
      <c r="L73" s="105">
        <f t="shared" si="31"/>
        <v>0</v>
      </c>
      <c r="M73" s="105">
        <f t="shared" si="32"/>
        <v>0</v>
      </c>
      <c r="N73" s="105">
        <f t="shared" si="33"/>
        <v>0</v>
      </c>
      <c r="O73" s="105">
        <f t="shared" si="34"/>
        <v>0</v>
      </c>
      <c r="P73" s="105">
        <f t="shared" si="35"/>
        <v>377.40173871733964</v>
      </c>
      <c r="Q73" s="105">
        <f t="shared" si="36"/>
        <v>0</v>
      </c>
    </row>
    <row r="74" spans="1:17" x14ac:dyDescent="0.2">
      <c r="A74" s="58" t="str">
        <f>Jugendliga!B55</f>
        <v>AC Mutterstadt</v>
      </c>
      <c r="B74">
        <f t="shared" si="23"/>
        <v>3</v>
      </c>
      <c r="C74" s="104">
        <f>Jugendliga!I55</f>
        <v>406.90258064516127</v>
      </c>
      <c r="E74" s="105">
        <f t="shared" si="24"/>
        <v>0</v>
      </c>
      <c r="F74" s="105">
        <f t="shared" si="25"/>
        <v>0</v>
      </c>
      <c r="G74" s="105">
        <f t="shared" si="26"/>
        <v>406.90258064516127</v>
      </c>
      <c r="H74" s="105">
        <f t="shared" si="27"/>
        <v>0</v>
      </c>
      <c r="I74" s="105">
        <f t="shared" si="28"/>
        <v>0</v>
      </c>
      <c r="J74" s="105">
        <f t="shared" si="29"/>
        <v>0</v>
      </c>
      <c r="K74" s="105">
        <f t="shared" si="30"/>
        <v>0</v>
      </c>
      <c r="L74" s="105">
        <f t="shared" si="31"/>
        <v>0</v>
      </c>
      <c r="M74" s="105">
        <f t="shared" si="32"/>
        <v>0</v>
      </c>
      <c r="N74" s="105">
        <f t="shared" si="33"/>
        <v>0</v>
      </c>
      <c r="O74" s="105">
        <f t="shared" si="34"/>
        <v>0</v>
      </c>
      <c r="P74" s="105">
        <f t="shared" si="35"/>
        <v>0</v>
      </c>
      <c r="Q74" s="105">
        <f t="shared" si="36"/>
        <v>0</v>
      </c>
    </row>
    <row r="75" spans="1:17" x14ac:dyDescent="0.2">
      <c r="A75" s="58" t="str">
        <f>Jugendliga!B56</f>
        <v>AV 03 Speyer</v>
      </c>
      <c r="B75">
        <f t="shared" si="23"/>
        <v>7</v>
      </c>
      <c r="C75" s="104">
        <f>Jugendliga!I56</f>
        <v>522.95619928825624</v>
      </c>
      <c r="E75" s="105">
        <f t="shared" si="24"/>
        <v>0</v>
      </c>
      <c r="F75" s="105">
        <f t="shared" si="25"/>
        <v>0</v>
      </c>
      <c r="G75" s="105">
        <f t="shared" si="26"/>
        <v>0</v>
      </c>
      <c r="H75" s="105">
        <f t="shared" si="27"/>
        <v>0</v>
      </c>
      <c r="I75" s="105">
        <f t="shared" si="28"/>
        <v>0</v>
      </c>
      <c r="J75" s="105">
        <f t="shared" si="29"/>
        <v>0</v>
      </c>
      <c r="K75" s="105">
        <f t="shared" si="30"/>
        <v>522.95619928825624</v>
      </c>
      <c r="L75" s="105">
        <f t="shared" si="31"/>
        <v>0</v>
      </c>
      <c r="M75" s="105">
        <f t="shared" si="32"/>
        <v>0</v>
      </c>
      <c r="N75" s="105">
        <f t="shared" si="33"/>
        <v>0</v>
      </c>
      <c r="O75" s="105">
        <f t="shared" si="34"/>
        <v>0</v>
      </c>
      <c r="P75" s="105">
        <f t="shared" si="35"/>
        <v>0</v>
      </c>
      <c r="Q75" s="105">
        <f t="shared" si="36"/>
        <v>0</v>
      </c>
    </row>
    <row r="76" spans="1:17" x14ac:dyDescent="0.2">
      <c r="A76" s="58">
        <f>Jugendliga!B57</f>
        <v>0</v>
      </c>
      <c r="B76">
        <f t="shared" si="23"/>
        <v>0</v>
      </c>
      <c r="C76" s="104">
        <f>Jugendliga!I57</f>
        <v>0</v>
      </c>
      <c r="E76" s="105">
        <f t="shared" si="24"/>
        <v>0</v>
      </c>
      <c r="F76" s="105">
        <f t="shared" si="25"/>
        <v>0</v>
      </c>
      <c r="G76" s="105">
        <f t="shared" si="26"/>
        <v>0</v>
      </c>
      <c r="H76" s="105">
        <f t="shared" si="27"/>
        <v>0</v>
      </c>
      <c r="I76" s="105">
        <f t="shared" si="28"/>
        <v>0</v>
      </c>
      <c r="J76" s="105">
        <f t="shared" si="29"/>
        <v>0</v>
      </c>
      <c r="K76" s="105">
        <f t="shared" si="30"/>
        <v>0</v>
      </c>
      <c r="L76" s="105">
        <f t="shared" si="31"/>
        <v>0</v>
      </c>
      <c r="M76" s="105">
        <f t="shared" si="32"/>
        <v>0</v>
      </c>
      <c r="N76" s="105">
        <f t="shared" si="33"/>
        <v>0</v>
      </c>
      <c r="O76" s="105">
        <f t="shared" si="34"/>
        <v>0</v>
      </c>
      <c r="P76" s="105">
        <f t="shared" si="35"/>
        <v>0</v>
      </c>
      <c r="Q76" s="105">
        <f t="shared" si="36"/>
        <v>0</v>
      </c>
    </row>
    <row r="77" spans="1:17" x14ac:dyDescent="0.2">
      <c r="A77" s="58">
        <f>Jugendliga!B58</f>
        <v>0</v>
      </c>
      <c r="B77">
        <f t="shared" si="23"/>
        <v>0</v>
      </c>
      <c r="C77" s="104">
        <f>Jugendliga!I58</f>
        <v>0</v>
      </c>
      <c r="E77" s="105">
        <f t="shared" si="24"/>
        <v>0</v>
      </c>
      <c r="F77" s="105">
        <f t="shared" si="25"/>
        <v>0</v>
      </c>
      <c r="G77" s="105">
        <f t="shared" si="26"/>
        <v>0</v>
      </c>
      <c r="H77" s="105">
        <f t="shared" si="27"/>
        <v>0</v>
      </c>
      <c r="I77" s="105">
        <f t="shared" si="28"/>
        <v>0</v>
      </c>
      <c r="J77" s="105">
        <f t="shared" si="29"/>
        <v>0</v>
      </c>
      <c r="K77" s="105">
        <f t="shared" si="30"/>
        <v>0</v>
      </c>
      <c r="L77" s="105">
        <f t="shared" si="31"/>
        <v>0</v>
      </c>
      <c r="M77" s="105">
        <f t="shared" si="32"/>
        <v>0</v>
      </c>
      <c r="N77" s="105">
        <f t="shared" si="33"/>
        <v>0</v>
      </c>
      <c r="O77" s="105">
        <f t="shared" si="34"/>
        <v>0</v>
      </c>
      <c r="P77" s="105">
        <f t="shared" si="35"/>
        <v>0</v>
      </c>
      <c r="Q77" s="105">
        <f t="shared" si="36"/>
        <v>0</v>
      </c>
    </row>
    <row r="78" spans="1:17" x14ac:dyDescent="0.2">
      <c r="A78" s="58">
        <f>Jugendliga!B59</f>
        <v>0</v>
      </c>
      <c r="B78">
        <f t="shared" si="23"/>
        <v>0</v>
      </c>
      <c r="C78" s="104">
        <f>Jugendliga!I59</f>
        <v>0</v>
      </c>
      <c r="E78" s="105">
        <f t="shared" si="24"/>
        <v>0</v>
      </c>
      <c r="F78" s="105">
        <f t="shared" si="25"/>
        <v>0</v>
      </c>
      <c r="G78" s="105">
        <f t="shared" si="26"/>
        <v>0</v>
      </c>
      <c r="H78" s="105">
        <f t="shared" si="27"/>
        <v>0</v>
      </c>
      <c r="I78" s="105">
        <f t="shared" si="28"/>
        <v>0</v>
      </c>
      <c r="J78" s="105">
        <f t="shared" si="29"/>
        <v>0</v>
      </c>
      <c r="K78" s="105">
        <f t="shared" si="30"/>
        <v>0</v>
      </c>
      <c r="L78" s="105">
        <f t="shared" si="31"/>
        <v>0</v>
      </c>
      <c r="M78" s="105">
        <f t="shared" si="32"/>
        <v>0</v>
      </c>
      <c r="N78" s="105">
        <f t="shared" si="33"/>
        <v>0</v>
      </c>
      <c r="O78" s="105">
        <f t="shared" si="34"/>
        <v>0</v>
      </c>
      <c r="P78" s="105">
        <f t="shared" si="35"/>
        <v>0</v>
      </c>
      <c r="Q78" s="105">
        <f t="shared" si="36"/>
        <v>0</v>
      </c>
    </row>
    <row r="79" spans="1:17" x14ac:dyDescent="0.2">
      <c r="A79" s="58">
        <f>Jugendliga!B60</f>
        <v>0</v>
      </c>
      <c r="B79">
        <f t="shared" si="23"/>
        <v>0</v>
      </c>
      <c r="C79" s="104">
        <f>Jugendliga!I60</f>
        <v>0</v>
      </c>
      <c r="E79" s="105">
        <f t="shared" si="24"/>
        <v>0</v>
      </c>
      <c r="F79" s="105">
        <f t="shared" si="25"/>
        <v>0</v>
      </c>
      <c r="G79" s="105">
        <f t="shared" si="26"/>
        <v>0</v>
      </c>
      <c r="H79" s="105">
        <f t="shared" si="27"/>
        <v>0</v>
      </c>
      <c r="I79" s="105">
        <f t="shared" si="28"/>
        <v>0</v>
      </c>
      <c r="J79" s="105">
        <f t="shared" si="29"/>
        <v>0</v>
      </c>
      <c r="K79" s="105">
        <f t="shared" si="30"/>
        <v>0</v>
      </c>
      <c r="L79" s="105">
        <f t="shared" si="31"/>
        <v>0</v>
      </c>
      <c r="M79" s="105">
        <f t="shared" si="32"/>
        <v>0</v>
      </c>
      <c r="N79" s="105">
        <f t="shared" si="33"/>
        <v>0</v>
      </c>
      <c r="O79" s="105">
        <f t="shared" si="34"/>
        <v>0</v>
      </c>
      <c r="P79" s="105">
        <f t="shared" si="35"/>
        <v>0</v>
      </c>
      <c r="Q79" s="105">
        <f t="shared" si="36"/>
        <v>0</v>
      </c>
    </row>
    <row r="80" spans="1:17" x14ac:dyDescent="0.2">
      <c r="A80" s="58">
        <f>Jugendliga!B61</f>
        <v>0</v>
      </c>
      <c r="B80">
        <f t="shared" si="23"/>
        <v>0</v>
      </c>
      <c r="C80" s="104">
        <f>Jugendliga!I61</f>
        <v>0</v>
      </c>
      <c r="E80" s="105">
        <f t="shared" si="24"/>
        <v>0</v>
      </c>
      <c r="F80" s="105">
        <f t="shared" si="25"/>
        <v>0</v>
      </c>
      <c r="G80" s="105">
        <f t="shared" si="26"/>
        <v>0</v>
      </c>
      <c r="H80" s="105">
        <f t="shared" si="27"/>
        <v>0</v>
      </c>
      <c r="I80" s="105">
        <f t="shared" si="28"/>
        <v>0</v>
      </c>
      <c r="J80" s="105">
        <f t="shared" si="29"/>
        <v>0</v>
      </c>
      <c r="K80" s="105">
        <f t="shared" si="30"/>
        <v>0</v>
      </c>
      <c r="L80" s="105">
        <f t="shared" si="31"/>
        <v>0</v>
      </c>
      <c r="M80" s="105">
        <f t="shared" si="32"/>
        <v>0</v>
      </c>
      <c r="N80" s="105">
        <f t="shared" si="33"/>
        <v>0</v>
      </c>
      <c r="O80" s="105">
        <f t="shared" si="34"/>
        <v>0</v>
      </c>
      <c r="P80" s="105">
        <f t="shared" si="35"/>
        <v>0</v>
      </c>
      <c r="Q80" s="105">
        <f t="shared" si="36"/>
        <v>0</v>
      </c>
    </row>
    <row r="81" spans="1:17" x14ac:dyDescent="0.2">
      <c r="A81" s="58">
        <f>Jugendliga!B65</f>
        <v>0</v>
      </c>
      <c r="B81">
        <f t="shared" si="23"/>
        <v>0</v>
      </c>
      <c r="C81" s="104">
        <f>Jugendliga!I65</f>
        <v>0</v>
      </c>
      <c r="E81" s="105">
        <f t="shared" si="24"/>
        <v>0</v>
      </c>
      <c r="F81" s="105">
        <f t="shared" si="25"/>
        <v>0</v>
      </c>
      <c r="G81" s="105">
        <f t="shared" si="26"/>
        <v>0</v>
      </c>
      <c r="H81" s="105">
        <f t="shared" si="27"/>
        <v>0</v>
      </c>
      <c r="I81" s="105">
        <f t="shared" si="28"/>
        <v>0</v>
      </c>
      <c r="J81" s="105">
        <f t="shared" si="29"/>
        <v>0</v>
      </c>
      <c r="K81" s="105">
        <f t="shared" si="30"/>
        <v>0</v>
      </c>
      <c r="L81" s="105">
        <f t="shared" si="31"/>
        <v>0</v>
      </c>
      <c r="M81" s="105">
        <f t="shared" si="32"/>
        <v>0</v>
      </c>
      <c r="N81" s="105">
        <f t="shared" si="33"/>
        <v>0</v>
      </c>
      <c r="O81" s="105">
        <f t="shared" si="34"/>
        <v>0</v>
      </c>
      <c r="P81" s="105">
        <f t="shared" si="35"/>
        <v>0</v>
      </c>
      <c r="Q81" s="105">
        <f t="shared" si="36"/>
        <v>0</v>
      </c>
    </row>
    <row r="82" spans="1:17" x14ac:dyDescent="0.2">
      <c r="A82" s="58" t="str">
        <f>Jugendliga!B66</f>
        <v>KTH Ehrang</v>
      </c>
      <c r="B82">
        <f t="shared" si="23"/>
        <v>13</v>
      </c>
      <c r="C82" s="104">
        <f>Jugendliga!I66</f>
        <v>589.24728467153284</v>
      </c>
      <c r="E82" s="105">
        <f t="shared" si="24"/>
        <v>0</v>
      </c>
      <c r="F82" s="105">
        <f t="shared" si="25"/>
        <v>0</v>
      </c>
      <c r="G82" s="105">
        <f t="shared" si="26"/>
        <v>0</v>
      </c>
      <c r="H82" s="105">
        <f t="shared" si="27"/>
        <v>0</v>
      </c>
      <c r="I82" s="105">
        <f t="shared" si="28"/>
        <v>0</v>
      </c>
      <c r="J82" s="105">
        <f t="shared" si="29"/>
        <v>0</v>
      </c>
      <c r="K82" s="105">
        <f t="shared" si="30"/>
        <v>0</v>
      </c>
      <c r="L82" s="105">
        <f t="shared" si="31"/>
        <v>0</v>
      </c>
      <c r="M82" s="105">
        <f t="shared" si="32"/>
        <v>0</v>
      </c>
      <c r="N82" s="105">
        <f t="shared" si="33"/>
        <v>0</v>
      </c>
      <c r="O82" s="105">
        <f t="shared" si="34"/>
        <v>0</v>
      </c>
      <c r="P82" s="105">
        <f t="shared" si="35"/>
        <v>589.24728467153284</v>
      </c>
      <c r="Q82" s="105">
        <f t="shared" si="36"/>
        <v>0</v>
      </c>
    </row>
    <row r="83" spans="1:17" x14ac:dyDescent="0.2">
      <c r="A83" s="58">
        <f>Jugendliga!B67</f>
        <v>0</v>
      </c>
      <c r="B83">
        <f t="shared" si="23"/>
        <v>0</v>
      </c>
      <c r="C83" s="104">
        <f>Jugendliga!I67</f>
        <v>0</v>
      </c>
      <c r="E83" s="105">
        <f t="shared" si="24"/>
        <v>0</v>
      </c>
      <c r="F83" s="105">
        <f t="shared" si="25"/>
        <v>0</v>
      </c>
      <c r="G83" s="105">
        <f t="shared" si="26"/>
        <v>0</v>
      </c>
      <c r="H83" s="105">
        <f t="shared" si="27"/>
        <v>0</v>
      </c>
      <c r="I83" s="105">
        <f t="shared" si="28"/>
        <v>0</v>
      </c>
      <c r="J83" s="105">
        <f t="shared" si="29"/>
        <v>0</v>
      </c>
      <c r="K83" s="105">
        <f t="shared" si="30"/>
        <v>0</v>
      </c>
      <c r="L83" s="105">
        <f t="shared" si="31"/>
        <v>0</v>
      </c>
      <c r="M83" s="105">
        <f t="shared" si="32"/>
        <v>0</v>
      </c>
      <c r="N83" s="105">
        <f t="shared" si="33"/>
        <v>0</v>
      </c>
      <c r="O83" s="105">
        <f t="shared" si="34"/>
        <v>0</v>
      </c>
      <c r="P83" s="105">
        <f t="shared" si="35"/>
        <v>0</v>
      </c>
      <c r="Q83" s="105">
        <f t="shared" si="36"/>
        <v>0</v>
      </c>
    </row>
    <row r="84" spans="1:17" x14ac:dyDescent="0.2">
      <c r="A84" s="58">
        <f>Jugendliga!B68</f>
        <v>0</v>
      </c>
      <c r="B84">
        <f t="shared" si="23"/>
        <v>0</v>
      </c>
      <c r="C84" s="104">
        <f>Jugendliga!I68</f>
        <v>0</v>
      </c>
      <c r="E84" s="105">
        <f t="shared" si="24"/>
        <v>0</v>
      </c>
      <c r="F84" s="105">
        <f t="shared" si="25"/>
        <v>0</v>
      </c>
      <c r="G84" s="105">
        <f t="shared" si="26"/>
        <v>0</v>
      </c>
      <c r="H84" s="105">
        <f t="shared" si="27"/>
        <v>0</v>
      </c>
      <c r="I84" s="105">
        <f t="shared" si="28"/>
        <v>0</v>
      </c>
      <c r="J84" s="105">
        <f t="shared" si="29"/>
        <v>0</v>
      </c>
      <c r="K84" s="105">
        <f t="shared" si="30"/>
        <v>0</v>
      </c>
      <c r="L84" s="105">
        <f t="shared" si="31"/>
        <v>0</v>
      </c>
      <c r="M84" s="105">
        <f t="shared" si="32"/>
        <v>0</v>
      </c>
      <c r="N84" s="105">
        <f t="shared" si="33"/>
        <v>0</v>
      </c>
      <c r="O84" s="105">
        <f t="shared" si="34"/>
        <v>0</v>
      </c>
      <c r="P84" s="105">
        <f t="shared" si="35"/>
        <v>0</v>
      </c>
      <c r="Q84" s="105">
        <f t="shared" si="36"/>
        <v>0</v>
      </c>
    </row>
    <row r="85" spans="1:17" x14ac:dyDescent="0.2">
      <c r="A85" s="58" t="str">
        <f>Jugendliga!B69</f>
        <v>KSV Grünstadt</v>
      </c>
      <c r="B85">
        <f t="shared" si="23"/>
        <v>4</v>
      </c>
      <c r="C85" s="104">
        <f>Jugendliga!I69</f>
        <v>566.20463534675616</v>
      </c>
      <c r="E85" s="105">
        <f t="shared" si="24"/>
        <v>0</v>
      </c>
      <c r="F85" s="105">
        <f t="shared" si="25"/>
        <v>0</v>
      </c>
      <c r="G85" s="105">
        <f t="shared" si="26"/>
        <v>0</v>
      </c>
      <c r="H85" s="105">
        <f t="shared" si="27"/>
        <v>566.20463534675616</v>
      </c>
      <c r="I85" s="105">
        <f t="shared" si="28"/>
        <v>0</v>
      </c>
      <c r="J85" s="105">
        <f t="shared" si="29"/>
        <v>0</v>
      </c>
      <c r="K85" s="105">
        <f t="shared" si="30"/>
        <v>0</v>
      </c>
      <c r="L85" s="105">
        <f t="shared" si="31"/>
        <v>0</v>
      </c>
      <c r="M85" s="105">
        <f t="shared" si="32"/>
        <v>0</v>
      </c>
      <c r="N85" s="105">
        <f t="shared" si="33"/>
        <v>0</v>
      </c>
      <c r="O85" s="105">
        <f t="shared" si="34"/>
        <v>0</v>
      </c>
      <c r="P85" s="105">
        <f t="shared" si="35"/>
        <v>0</v>
      </c>
      <c r="Q85" s="105">
        <f t="shared" si="36"/>
        <v>0</v>
      </c>
    </row>
    <row r="86" spans="1:17" x14ac:dyDescent="0.2">
      <c r="A86" s="58" t="str">
        <f>Jugendliga!B70</f>
        <v>KSV Grünstadt</v>
      </c>
      <c r="B86">
        <f t="shared" si="23"/>
        <v>4</v>
      </c>
      <c r="C86" s="104">
        <f>Jugendliga!I70</f>
        <v>647.75994603709955</v>
      </c>
      <c r="E86" s="105">
        <f t="shared" si="24"/>
        <v>0</v>
      </c>
      <c r="F86" s="105">
        <f t="shared" si="25"/>
        <v>0</v>
      </c>
      <c r="G86" s="105">
        <f t="shared" si="26"/>
        <v>0</v>
      </c>
      <c r="H86" s="105">
        <f t="shared" si="27"/>
        <v>647.75994603709955</v>
      </c>
      <c r="I86" s="105">
        <f t="shared" si="28"/>
        <v>0</v>
      </c>
      <c r="J86" s="105">
        <f t="shared" si="29"/>
        <v>0</v>
      </c>
      <c r="K86" s="105">
        <f t="shared" si="30"/>
        <v>0</v>
      </c>
      <c r="L86" s="105">
        <f t="shared" si="31"/>
        <v>0</v>
      </c>
      <c r="M86" s="105">
        <f t="shared" si="32"/>
        <v>0</v>
      </c>
      <c r="N86" s="105">
        <f t="shared" si="33"/>
        <v>0</v>
      </c>
      <c r="O86" s="105">
        <f t="shared" si="34"/>
        <v>0</v>
      </c>
      <c r="P86" s="105">
        <f t="shared" si="35"/>
        <v>0</v>
      </c>
      <c r="Q86" s="105">
        <f t="shared" si="36"/>
        <v>0</v>
      </c>
    </row>
    <row r="87" spans="1:17" x14ac:dyDescent="0.2">
      <c r="A87" s="58">
        <f>Jugendliga!B71</f>
        <v>0</v>
      </c>
      <c r="B87">
        <f t="shared" si="23"/>
        <v>0</v>
      </c>
      <c r="C87" s="104">
        <f>Jugendliga!I71</f>
        <v>0</v>
      </c>
      <c r="E87" s="105">
        <f t="shared" si="24"/>
        <v>0</v>
      </c>
      <c r="F87" s="105">
        <f t="shared" si="25"/>
        <v>0</v>
      </c>
      <c r="G87" s="105">
        <f t="shared" si="26"/>
        <v>0</v>
      </c>
      <c r="H87" s="105">
        <f t="shared" si="27"/>
        <v>0</v>
      </c>
      <c r="I87" s="105">
        <f t="shared" si="28"/>
        <v>0</v>
      </c>
      <c r="J87" s="105">
        <f t="shared" si="29"/>
        <v>0</v>
      </c>
      <c r="K87" s="105">
        <f t="shared" si="30"/>
        <v>0</v>
      </c>
      <c r="L87" s="105">
        <f t="shared" si="31"/>
        <v>0</v>
      </c>
      <c r="M87" s="105">
        <f t="shared" si="32"/>
        <v>0</v>
      </c>
      <c r="N87" s="105">
        <f t="shared" si="33"/>
        <v>0</v>
      </c>
      <c r="O87" s="105">
        <f t="shared" si="34"/>
        <v>0</v>
      </c>
      <c r="P87" s="105">
        <f t="shared" si="35"/>
        <v>0</v>
      </c>
      <c r="Q87" s="105">
        <f t="shared" si="36"/>
        <v>0</v>
      </c>
    </row>
    <row r="88" spans="1:17" x14ac:dyDescent="0.2">
      <c r="A88" s="58">
        <f>Jugendliga!B72</f>
        <v>0</v>
      </c>
      <c r="B88">
        <f t="shared" ref="B88:B109" si="37">IF(A88="FTG Pfungstadt",1,IF(A88="AC Altrip",2,IF(A88="AC Mutterstadt",3,IF(A88="KSV Grünstadt",4,IF(A88="TSG Hassloch",5,IF(A88="KSC 07 Schifferstadt",6,IF(A88="AV 03 Speyer",7,IF(A88="KSV Langen",8,IF(A88="AC Kindsbach",9,IF(A88="VFL Rodalben",10,IF(A88="TSG Kaiserslautern",11,IF(A88="AC Weisenau",12,IF(A88="KTH Ehrang",13,)))))))))))))</f>
        <v>0</v>
      </c>
      <c r="C88" s="104">
        <f>Jugendliga!I72</f>
        <v>0</v>
      </c>
      <c r="E88" s="105">
        <f t="shared" ref="E88:E109" si="38">IF(B88=1,C88,0)</f>
        <v>0</v>
      </c>
      <c r="F88" s="105">
        <f t="shared" ref="F88:F109" si="39">IF(B88=2,C88,0)</f>
        <v>0</v>
      </c>
      <c r="G88" s="105">
        <f t="shared" ref="G88:G109" si="40">IF(B88=3,C88,0)</f>
        <v>0</v>
      </c>
      <c r="H88" s="105">
        <f t="shared" ref="H88:H109" si="41">IF(B88=4,C88,0)</f>
        <v>0</v>
      </c>
      <c r="I88" s="105">
        <f t="shared" ref="I88:I109" si="42">IF(B88=5,C88,0)</f>
        <v>0</v>
      </c>
      <c r="J88" s="105">
        <f t="shared" ref="J88:J109" si="43">IF(B88=6,C88,0)</f>
        <v>0</v>
      </c>
      <c r="K88" s="105">
        <f t="shared" ref="K88:K109" si="44">IF(B88=7,C88,0)</f>
        <v>0</v>
      </c>
      <c r="L88" s="105">
        <f t="shared" ref="L88:L109" si="45">IF(B88=8,C88,0)</f>
        <v>0</v>
      </c>
      <c r="M88" s="105">
        <f t="shared" ref="M88:M109" si="46">IF(B88=9,C88,0)</f>
        <v>0</v>
      </c>
      <c r="N88" s="105">
        <f t="shared" ref="N88:N109" si="47">IF(B88=10,C88,0)</f>
        <v>0</v>
      </c>
      <c r="O88" s="105">
        <f t="shared" ref="O88:O109" si="48">IF(B88=11,C88,0)</f>
        <v>0</v>
      </c>
      <c r="P88" s="105">
        <f t="shared" ref="P88:P109" si="49">IF(B88=13,C88,0)</f>
        <v>0</v>
      </c>
      <c r="Q88" s="105">
        <f t="shared" ref="Q88:Q109" si="50">IF(B88=12,C88,0)</f>
        <v>0</v>
      </c>
    </row>
    <row r="89" spans="1:17" x14ac:dyDescent="0.2">
      <c r="A89" s="58">
        <f>Jugendliga!B73</f>
        <v>0</v>
      </c>
      <c r="B89">
        <f t="shared" si="37"/>
        <v>0</v>
      </c>
      <c r="C89" s="104">
        <f>Jugendliga!I73</f>
        <v>0</v>
      </c>
      <c r="E89" s="105">
        <f t="shared" si="38"/>
        <v>0</v>
      </c>
      <c r="F89" s="105">
        <f t="shared" si="39"/>
        <v>0</v>
      </c>
      <c r="G89" s="105">
        <f t="shared" si="40"/>
        <v>0</v>
      </c>
      <c r="H89" s="105">
        <f t="shared" si="41"/>
        <v>0</v>
      </c>
      <c r="I89" s="105">
        <f t="shared" si="42"/>
        <v>0</v>
      </c>
      <c r="J89" s="105">
        <f t="shared" si="43"/>
        <v>0</v>
      </c>
      <c r="K89" s="105">
        <f t="shared" si="44"/>
        <v>0</v>
      </c>
      <c r="L89" s="105">
        <f t="shared" si="45"/>
        <v>0</v>
      </c>
      <c r="M89" s="105">
        <f t="shared" si="46"/>
        <v>0</v>
      </c>
      <c r="N89" s="105">
        <f t="shared" si="47"/>
        <v>0</v>
      </c>
      <c r="O89" s="105">
        <f t="shared" si="48"/>
        <v>0</v>
      </c>
      <c r="P89" s="105">
        <f t="shared" si="49"/>
        <v>0</v>
      </c>
      <c r="Q89" s="105">
        <f t="shared" si="50"/>
        <v>0</v>
      </c>
    </row>
    <row r="90" spans="1:17" x14ac:dyDescent="0.2">
      <c r="A90" s="58">
        <f>Jugendliga!B74</f>
        <v>0</v>
      </c>
      <c r="B90">
        <f t="shared" si="37"/>
        <v>0</v>
      </c>
      <c r="C90" s="104">
        <f>Jugendliga!I74</f>
        <v>0</v>
      </c>
      <c r="E90" s="105">
        <f t="shared" si="38"/>
        <v>0</v>
      </c>
      <c r="F90" s="105">
        <f t="shared" si="39"/>
        <v>0</v>
      </c>
      <c r="G90" s="105">
        <f t="shared" si="40"/>
        <v>0</v>
      </c>
      <c r="H90" s="105">
        <f t="shared" si="41"/>
        <v>0</v>
      </c>
      <c r="I90" s="105">
        <f t="shared" si="42"/>
        <v>0</v>
      </c>
      <c r="J90" s="105">
        <f t="shared" si="43"/>
        <v>0</v>
      </c>
      <c r="K90" s="105">
        <f t="shared" si="44"/>
        <v>0</v>
      </c>
      <c r="L90" s="105">
        <f t="shared" si="45"/>
        <v>0</v>
      </c>
      <c r="M90" s="105">
        <f t="shared" si="46"/>
        <v>0</v>
      </c>
      <c r="N90" s="105">
        <f t="shared" si="47"/>
        <v>0</v>
      </c>
      <c r="O90" s="105">
        <f t="shared" si="48"/>
        <v>0</v>
      </c>
      <c r="P90" s="105">
        <f t="shared" si="49"/>
        <v>0</v>
      </c>
      <c r="Q90" s="105">
        <f t="shared" si="50"/>
        <v>0</v>
      </c>
    </row>
    <row r="91" spans="1:17" x14ac:dyDescent="0.2">
      <c r="A91" s="58">
        <f>Jugendliga!B75</f>
        <v>0</v>
      </c>
      <c r="B91">
        <f t="shared" si="37"/>
        <v>0</v>
      </c>
      <c r="C91" s="104">
        <f>Jugendliga!I75</f>
        <v>0</v>
      </c>
      <c r="E91" s="105">
        <f t="shared" si="38"/>
        <v>0</v>
      </c>
      <c r="F91" s="105">
        <f t="shared" si="39"/>
        <v>0</v>
      </c>
      <c r="G91" s="105">
        <f t="shared" si="40"/>
        <v>0</v>
      </c>
      <c r="H91" s="105">
        <f t="shared" si="41"/>
        <v>0</v>
      </c>
      <c r="I91" s="105">
        <f t="shared" si="42"/>
        <v>0</v>
      </c>
      <c r="J91" s="105">
        <f t="shared" si="43"/>
        <v>0</v>
      </c>
      <c r="K91" s="105">
        <f t="shared" si="44"/>
        <v>0</v>
      </c>
      <c r="L91" s="105">
        <f t="shared" si="45"/>
        <v>0</v>
      </c>
      <c r="M91" s="105">
        <f t="shared" si="46"/>
        <v>0</v>
      </c>
      <c r="N91" s="105">
        <f t="shared" si="47"/>
        <v>0</v>
      </c>
      <c r="O91" s="105">
        <f t="shared" si="48"/>
        <v>0</v>
      </c>
      <c r="P91" s="105">
        <f t="shared" si="49"/>
        <v>0</v>
      </c>
      <c r="Q91" s="105">
        <f t="shared" si="50"/>
        <v>0</v>
      </c>
    </row>
    <row r="92" spans="1:17" x14ac:dyDescent="0.2">
      <c r="A92" s="58">
        <f>Jugendliga!B76</f>
        <v>0</v>
      </c>
      <c r="B92">
        <f t="shared" si="37"/>
        <v>0</v>
      </c>
      <c r="C92" s="104">
        <f>Jugendliga!I76</f>
        <v>0</v>
      </c>
      <c r="E92" s="105">
        <f t="shared" si="38"/>
        <v>0</v>
      </c>
      <c r="F92" s="105">
        <f t="shared" si="39"/>
        <v>0</v>
      </c>
      <c r="G92" s="105">
        <f t="shared" si="40"/>
        <v>0</v>
      </c>
      <c r="H92" s="105">
        <f t="shared" si="41"/>
        <v>0</v>
      </c>
      <c r="I92" s="105">
        <f t="shared" si="42"/>
        <v>0</v>
      </c>
      <c r="J92" s="105">
        <f t="shared" si="43"/>
        <v>0</v>
      </c>
      <c r="K92" s="105">
        <f t="shared" si="44"/>
        <v>0</v>
      </c>
      <c r="L92" s="105">
        <f t="shared" si="45"/>
        <v>0</v>
      </c>
      <c r="M92" s="105">
        <f t="shared" si="46"/>
        <v>0</v>
      </c>
      <c r="N92" s="105">
        <f t="shared" si="47"/>
        <v>0</v>
      </c>
      <c r="O92" s="105">
        <f t="shared" si="48"/>
        <v>0</v>
      </c>
      <c r="P92" s="105">
        <f t="shared" si="49"/>
        <v>0</v>
      </c>
      <c r="Q92" s="105">
        <f t="shared" si="50"/>
        <v>0</v>
      </c>
    </row>
    <row r="93" spans="1:17" x14ac:dyDescent="0.2">
      <c r="A93" s="58">
        <f>Jugendliga!B77</f>
        <v>0</v>
      </c>
      <c r="B93">
        <f t="shared" si="37"/>
        <v>0</v>
      </c>
      <c r="C93" s="104">
        <f>Jugendliga!I77</f>
        <v>0</v>
      </c>
      <c r="E93" s="105">
        <f t="shared" si="38"/>
        <v>0</v>
      </c>
      <c r="F93" s="105">
        <f t="shared" si="39"/>
        <v>0</v>
      </c>
      <c r="G93" s="105">
        <f t="shared" si="40"/>
        <v>0</v>
      </c>
      <c r="H93" s="105">
        <f t="shared" si="41"/>
        <v>0</v>
      </c>
      <c r="I93" s="105">
        <f t="shared" si="42"/>
        <v>0</v>
      </c>
      <c r="J93" s="105">
        <f t="shared" si="43"/>
        <v>0</v>
      </c>
      <c r="K93" s="105">
        <f t="shared" si="44"/>
        <v>0</v>
      </c>
      <c r="L93" s="105">
        <f t="shared" si="45"/>
        <v>0</v>
      </c>
      <c r="M93" s="105">
        <f t="shared" si="46"/>
        <v>0</v>
      </c>
      <c r="N93" s="105">
        <f t="shared" si="47"/>
        <v>0</v>
      </c>
      <c r="O93" s="105">
        <f t="shared" si="48"/>
        <v>0</v>
      </c>
      <c r="P93" s="105">
        <f t="shared" si="49"/>
        <v>0</v>
      </c>
      <c r="Q93" s="105">
        <f t="shared" si="50"/>
        <v>0</v>
      </c>
    </row>
    <row r="94" spans="1:17" x14ac:dyDescent="0.2">
      <c r="A94" s="58">
        <f>Jugendliga!B78</f>
        <v>0</v>
      </c>
      <c r="B94">
        <f t="shared" si="37"/>
        <v>0</v>
      </c>
      <c r="C94" s="104">
        <f>Jugendliga!I78</f>
        <v>0</v>
      </c>
      <c r="E94" s="105">
        <f t="shared" si="38"/>
        <v>0</v>
      </c>
      <c r="F94" s="105">
        <f t="shared" si="39"/>
        <v>0</v>
      </c>
      <c r="G94" s="105">
        <f t="shared" si="40"/>
        <v>0</v>
      </c>
      <c r="H94" s="105">
        <f t="shared" si="41"/>
        <v>0</v>
      </c>
      <c r="I94" s="105">
        <f t="shared" si="42"/>
        <v>0</v>
      </c>
      <c r="J94" s="105">
        <f t="shared" si="43"/>
        <v>0</v>
      </c>
      <c r="K94" s="105">
        <f t="shared" si="44"/>
        <v>0</v>
      </c>
      <c r="L94" s="105">
        <f t="shared" si="45"/>
        <v>0</v>
      </c>
      <c r="M94" s="105">
        <f t="shared" si="46"/>
        <v>0</v>
      </c>
      <c r="N94" s="105">
        <f t="shared" si="47"/>
        <v>0</v>
      </c>
      <c r="O94" s="105">
        <f t="shared" si="48"/>
        <v>0</v>
      </c>
      <c r="P94" s="105">
        <f t="shared" si="49"/>
        <v>0</v>
      </c>
      <c r="Q94" s="105">
        <f t="shared" si="50"/>
        <v>0</v>
      </c>
    </row>
    <row r="95" spans="1:17" x14ac:dyDescent="0.2">
      <c r="A95" s="58">
        <f>Jugendliga!B79</f>
        <v>0</v>
      </c>
      <c r="B95">
        <f t="shared" si="37"/>
        <v>0</v>
      </c>
      <c r="C95" s="104">
        <f>Jugendliga!I79</f>
        <v>0</v>
      </c>
      <c r="E95" s="105">
        <f t="shared" si="38"/>
        <v>0</v>
      </c>
      <c r="F95" s="105">
        <f t="shared" si="39"/>
        <v>0</v>
      </c>
      <c r="G95" s="105">
        <f t="shared" si="40"/>
        <v>0</v>
      </c>
      <c r="H95" s="105">
        <f t="shared" si="41"/>
        <v>0</v>
      </c>
      <c r="I95" s="105">
        <f t="shared" si="42"/>
        <v>0</v>
      </c>
      <c r="J95" s="105">
        <f t="shared" si="43"/>
        <v>0</v>
      </c>
      <c r="K95" s="105">
        <f t="shared" si="44"/>
        <v>0</v>
      </c>
      <c r="L95" s="105">
        <f t="shared" si="45"/>
        <v>0</v>
      </c>
      <c r="M95" s="105">
        <f t="shared" si="46"/>
        <v>0</v>
      </c>
      <c r="N95" s="105">
        <f t="shared" si="47"/>
        <v>0</v>
      </c>
      <c r="O95" s="105">
        <f t="shared" si="48"/>
        <v>0</v>
      </c>
      <c r="P95" s="105">
        <f t="shared" si="49"/>
        <v>0</v>
      </c>
      <c r="Q95" s="105">
        <f t="shared" si="50"/>
        <v>0</v>
      </c>
    </row>
    <row r="96" spans="1:17" x14ac:dyDescent="0.2">
      <c r="A96" s="58">
        <f>Jugendliga!B80</f>
        <v>0</v>
      </c>
      <c r="B96">
        <f t="shared" si="37"/>
        <v>0</v>
      </c>
      <c r="C96" s="104">
        <f>Jugendliga!I80</f>
        <v>0</v>
      </c>
      <c r="E96" s="105">
        <f t="shared" si="38"/>
        <v>0</v>
      </c>
      <c r="F96" s="105">
        <f t="shared" si="39"/>
        <v>0</v>
      </c>
      <c r="G96" s="105">
        <f t="shared" si="40"/>
        <v>0</v>
      </c>
      <c r="H96" s="105">
        <f t="shared" si="41"/>
        <v>0</v>
      </c>
      <c r="I96" s="105">
        <f t="shared" si="42"/>
        <v>0</v>
      </c>
      <c r="J96" s="105">
        <f t="shared" si="43"/>
        <v>0</v>
      </c>
      <c r="K96" s="105">
        <f t="shared" si="44"/>
        <v>0</v>
      </c>
      <c r="L96" s="105">
        <f t="shared" si="45"/>
        <v>0</v>
      </c>
      <c r="M96" s="105">
        <f t="shared" si="46"/>
        <v>0</v>
      </c>
      <c r="N96" s="105">
        <f t="shared" si="47"/>
        <v>0</v>
      </c>
      <c r="O96" s="105">
        <f t="shared" si="48"/>
        <v>0</v>
      </c>
      <c r="P96" s="105">
        <f t="shared" si="49"/>
        <v>0</v>
      </c>
      <c r="Q96" s="105">
        <f t="shared" si="50"/>
        <v>0</v>
      </c>
    </row>
    <row r="97" spans="1:17" x14ac:dyDescent="0.2">
      <c r="A97" s="58">
        <f>Jugendliga!B81</f>
        <v>0</v>
      </c>
      <c r="B97">
        <f t="shared" si="37"/>
        <v>0</v>
      </c>
      <c r="C97" s="104">
        <f>Jugendliga!I81</f>
        <v>0</v>
      </c>
      <c r="E97" s="105">
        <f t="shared" si="38"/>
        <v>0</v>
      </c>
      <c r="F97" s="105">
        <f t="shared" si="39"/>
        <v>0</v>
      </c>
      <c r="G97" s="105">
        <f t="shared" si="40"/>
        <v>0</v>
      </c>
      <c r="H97" s="105">
        <f t="shared" si="41"/>
        <v>0</v>
      </c>
      <c r="I97" s="105">
        <f t="shared" si="42"/>
        <v>0</v>
      </c>
      <c r="J97" s="105">
        <f t="shared" si="43"/>
        <v>0</v>
      </c>
      <c r="K97" s="105">
        <f t="shared" si="44"/>
        <v>0</v>
      </c>
      <c r="L97" s="105">
        <f t="shared" si="45"/>
        <v>0</v>
      </c>
      <c r="M97" s="105">
        <f t="shared" si="46"/>
        <v>0</v>
      </c>
      <c r="N97" s="105">
        <f t="shared" si="47"/>
        <v>0</v>
      </c>
      <c r="O97" s="105">
        <f t="shared" si="48"/>
        <v>0</v>
      </c>
      <c r="P97" s="105">
        <f t="shared" si="49"/>
        <v>0</v>
      </c>
      <c r="Q97" s="105">
        <f t="shared" si="50"/>
        <v>0</v>
      </c>
    </row>
    <row r="98" spans="1:17" x14ac:dyDescent="0.2">
      <c r="A98" s="58">
        <f>Jugendliga!B82</f>
        <v>0</v>
      </c>
      <c r="B98">
        <f t="shared" si="37"/>
        <v>0</v>
      </c>
      <c r="C98" s="104">
        <f>Jugendliga!I82</f>
        <v>0</v>
      </c>
      <c r="E98" s="105">
        <f t="shared" si="38"/>
        <v>0</v>
      </c>
      <c r="F98" s="105">
        <f t="shared" si="39"/>
        <v>0</v>
      </c>
      <c r="G98" s="105">
        <f t="shared" si="40"/>
        <v>0</v>
      </c>
      <c r="H98" s="105">
        <f t="shared" si="41"/>
        <v>0</v>
      </c>
      <c r="I98" s="105">
        <f t="shared" si="42"/>
        <v>0</v>
      </c>
      <c r="J98" s="105">
        <f t="shared" si="43"/>
        <v>0</v>
      </c>
      <c r="K98" s="105">
        <f t="shared" si="44"/>
        <v>0</v>
      </c>
      <c r="L98" s="105">
        <f t="shared" si="45"/>
        <v>0</v>
      </c>
      <c r="M98" s="105">
        <f t="shared" si="46"/>
        <v>0</v>
      </c>
      <c r="N98" s="105">
        <f t="shared" si="47"/>
        <v>0</v>
      </c>
      <c r="O98" s="105">
        <f t="shared" si="48"/>
        <v>0</v>
      </c>
      <c r="P98" s="105">
        <f t="shared" si="49"/>
        <v>0</v>
      </c>
      <c r="Q98" s="105">
        <f t="shared" si="50"/>
        <v>0</v>
      </c>
    </row>
    <row r="99" spans="1:17" x14ac:dyDescent="0.2">
      <c r="A99" s="58">
        <f>Jugendliga!B83</f>
        <v>0</v>
      </c>
      <c r="B99">
        <f t="shared" si="37"/>
        <v>0</v>
      </c>
      <c r="C99" s="104">
        <f>Jugendliga!I83</f>
        <v>0</v>
      </c>
      <c r="E99" s="105">
        <f t="shared" si="38"/>
        <v>0</v>
      </c>
      <c r="F99" s="105">
        <f t="shared" si="39"/>
        <v>0</v>
      </c>
      <c r="G99" s="105">
        <f t="shared" si="40"/>
        <v>0</v>
      </c>
      <c r="H99" s="105">
        <f t="shared" si="41"/>
        <v>0</v>
      </c>
      <c r="I99" s="105">
        <f t="shared" si="42"/>
        <v>0</v>
      </c>
      <c r="J99" s="105">
        <f t="shared" si="43"/>
        <v>0</v>
      </c>
      <c r="K99" s="105">
        <f t="shared" si="44"/>
        <v>0</v>
      </c>
      <c r="L99" s="105">
        <f t="shared" si="45"/>
        <v>0</v>
      </c>
      <c r="M99" s="105">
        <f t="shared" si="46"/>
        <v>0</v>
      </c>
      <c r="N99" s="105">
        <f t="shared" si="47"/>
        <v>0</v>
      </c>
      <c r="O99" s="105">
        <f t="shared" si="48"/>
        <v>0</v>
      </c>
      <c r="P99" s="105">
        <f t="shared" si="49"/>
        <v>0</v>
      </c>
      <c r="Q99" s="105">
        <f t="shared" si="50"/>
        <v>0</v>
      </c>
    </row>
    <row r="100" spans="1:17" x14ac:dyDescent="0.2">
      <c r="A100" s="58">
        <f>Jugendliga!B84</f>
        <v>0</v>
      </c>
      <c r="B100">
        <f t="shared" si="37"/>
        <v>0</v>
      </c>
      <c r="C100" s="104">
        <f>Jugendliga!I84</f>
        <v>0</v>
      </c>
      <c r="E100" s="105">
        <f t="shared" si="38"/>
        <v>0</v>
      </c>
      <c r="F100" s="105">
        <f t="shared" si="39"/>
        <v>0</v>
      </c>
      <c r="G100" s="105">
        <f t="shared" si="40"/>
        <v>0</v>
      </c>
      <c r="H100" s="105">
        <f t="shared" si="41"/>
        <v>0</v>
      </c>
      <c r="I100" s="105">
        <f t="shared" si="42"/>
        <v>0</v>
      </c>
      <c r="J100" s="105">
        <f t="shared" si="43"/>
        <v>0</v>
      </c>
      <c r="K100" s="105">
        <f t="shared" si="44"/>
        <v>0</v>
      </c>
      <c r="L100" s="105">
        <f t="shared" si="45"/>
        <v>0</v>
      </c>
      <c r="M100" s="105">
        <f t="shared" si="46"/>
        <v>0</v>
      </c>
      <c r="N100" s="105">
        <f t="shared" si="47"/>
        <v>0</v>
      </c>
      <c r="O100" s="105">
        <f t="shared" si="48"/>
        <v>0</v>
      </c>
      <c r="P100" s="105">
        <f t="shared" si="49"/>
        <v>0</v>
      </c>
      <c r="Q100" s="105">
        <f t="shared" si="50"/>
        <v>0</v>
      </c>
    </row>
    <row r="101" spans="1:17" x14ac:dyDescent="0.2">
      <c r="A101" s="58">
        <f>Jugendliga!B85</f>
        <v>0</v>
      </c>
      <c r="B101">
        <f t="shared" si="37"/>
        <v>0</v>
      </c>
      <c r="C101" s="104">
        <f>Jugendliga!I85</f>
        <v>0</v>
      </c>
      <c r="E101" s="105">
        <f t="shared" si="38"/>
        <v>0</v>
      </c>
      <c r="F101" s="105">
        <f t="shared" si="39"/>
        <v>0</v>
      </c>
      <c r="G101" s="105">
        <f t="shared" si="40"/>
        <v>0</v>
      </c>
      <c r="H101" s="105">
        <f t="shared" si="41"/>
        <v>0</v>
      </c>
      <c r="I101" s="105">
        <f t="shared" si="42"/>
        <v>0</v>
      </c>
      <c r="J101" s="105">
        <f t="shared" si="43"/>
        <v>0</v>
      </c>
      <c r="K101" s="105">
        <f t="shared" si="44"/>
        <v>0</v>
      </c>
      <c r="L101" s="105">
        <f t="shared" si="45"/>
        <v>0</v>
      </c>
      <c r="M101" s="105">
        <f t="shared" si="46"/>
        <v>0</v>
      </c>
      <c r="N101" s="105">
        <f t="shared" si="47"/>
        <v>0</v>
      </c>
      <c r="O101" s="105">
        <f t="shared" si="48"/>
        <v>0</v>
      </c>
      <c r="P101" s="105">
        <f t="shared" si="49"/>
        <v>0</v>
      </c>
      <c r="Q101" s="105">
        <f t="shared" si="50"/>
        <v>0</v>
      </c>
    </row>
    <row r="102" spans="1:17" x14ac:dyDescent="0.2">
      <c r="A102" s="58">
        <f>Jugendliga!B86</f>
        <v>0</v>
      </c>
      <c r="B102">
        <f t="shared" si="37"/>
        <v>0</v>
      </c>
      <c r="C102" s="104">
        <f>Jugendliga!I86</f>
        <v>0</v>
      </c>
      <c r="E102" s="105">
        <f t="shared" si="38"/>
        <v>0</v>
      </c>
      <c r="F102" s="105">
        <f t="shared" si="39"/>
        <v>0</v>
      </c>
      <c r="G102" s="105">
        <f t="shared" si="40"/>
        <v>0</v>
      </c>
      <c r="H102" s="105">
        <f t="shared" si="41"/>
        <v>0</v>
      </c>
      <c r="I102" s="105">
        <f t="shared" si="42"/>
        <v>0</v>
      </c>
      <c r="J102" s="105">
        <f t="shared" si="43"/>
        <v>0</v>
      </c>
      <c r="K102" s="105">
        <f t="shared" si="44"/>
        <v>0</v>
      </c>
      <c r="L102" s="105">
        <f t="shared" si="45"/>
        <v>0</v>
      </c>
      <c r="M102" s="105">
        <f t="shared" si="46"/>
        <v>0</v>
      </c>
      <c r="N102" s="105">
        <f t="shared" si="47"/>
        <v>0</v>
      </c>
      <c r="O102" s="105">
        <f t="shared" si="48"/>
        <v>0</v>
      </c>
      <c r="P102" s="105">
        <f t="shared" si="49"/>
        <v>0</v>
      </c>
      <c r="Q102" s="105">
        <f t="shared" si="50"/>
        <v>0</v>
      </c>
    </row>
    <row r="103" spans="1:17" x14ac:dyDescent="0.2">
      <c r="A103" s="58">
        <f>Jugendliga!B87</f>
        <v>0</v>
      </c>
      <c r="B103">
        <f t="shared" si="37"/>
        <v>0</v>
      </c>
      <c r="C103" s="104">
        <f>Jugendliga!I87</f>
        <v>0</v>
      </c>
      <c r="E103" s="105">
        <f t="shared" si="38"/>
        <v>0</v>
      </c>
      <c r="F103" s="105">
        <f t="shared" si="39"/>
        <v>0</v>
      </c>
      <c r="G103" s="105">
        <f t="shared" si="40"/>
        <v>0</v>
      </c>
      <c r="H103" s="105">
        <f t="shared" si="41"/>
        <v>0</v>
      </c>
      <c r="I103" s="105">
        <f t="shared" si="42"/>
        <v>0</v>
      </c>
      <c r="J103" s="105">
        <f t="shared" si="43"/>
        <v>0</v>
      </c>
      <c r="K103" s="105">
        <f t="shared" si="44"/>
        <v>0</v>
      </c>
      <c r="L103" s="105">
        <f t="shared" si="45"/>
        <v>0</v>
      </c>
      <c r="M103" s="105">
        <f t="shared" si="46"/>
        <v>0</v>
      </c>
      <c r="N103" s="105">
        <f t="shared" si="47"/>
        <v>0</v>
      </c>
      <c r="O103" s="105">
        <f t="shared" si="48"/>
        <v>0</v>
      </c>
      <c r="P103" s="105">
        <f t="shared" si="49"/>
        <v>0</v>
      </c>
      <c r="Q103" s="105">
        <f t="shared" si="50"/>
        <v>0</v>
      </c>
    </row>
    <row r="104" spans="1:17" x14ac:dyDescent="0.2">
      <c r="A104" s="58">
        <f>Jugendliga!B88</f>
        <v>0</v>
      </c>
      <c r="B104">
        <f t="shared" si="37"/>
        <v>0</v>
      </c>
      <c r="C104" s="104">
        <f>Jugendliga!I88</f>
        <v>0</v>
      </c>
      <c r="E104" s="105">
        <f t="shared" si="38"/>
        <v>0</v>
      </c>
      <c r="F104" s="105">
        <f t="shared" si="39"/>
        <v>0</v>
      </c>
      <c r="G104" s="105">
        <f t="shared" si="40"/>
        <v>0</v>
      </c>
      <c r="H104" s="105">
        <f t="shared" si="41"/>
        <v>0</v>
      </c>
      <c r="I104" s="105">
        <f t="shared" si="42"/>
        <v>0</v>
      </c>
      <c r="J104" s="105">
        <f t="shared" si="43"/>
        <v>0</v>
      </c>
      <c r="K104" s="105">
        <f t="shared" si="44"/>
        <v>0</v>
      </c>
      <c r="L104" s="105">
        <f t="shared" si="45"/>
        <v>0</v>
      </c>
      <c r="M104" s="105">
        <f t="shared" si="46"/>
        <v>0</v>
      </c>
      <c r="N104" s="105">
        <f t="shared" si="47"/>
        <v>0</v>
      </c>
      <c r="O104" s="105">
        <f t="shared" si="48"/>
        <v>0</v>
      </c>
      <c r="P104" s="105">
        <f t="shared" si="49"/>
        <v>0</v>
      </c>
      <c r="Q104" s="105">
        <f t="shared" si="50"/>
        <v>0</v>
      </c>
    </row>
    <row r="105" spans="1:17" x14ac:dyDescent="0.2">
      <c r="A105" s="58">
        <f>Jugendliga!B89</f>
        <v>0</v>
      </c>
      <c r="B105">
        <f t="shared" si="37"/>
        <v>0</v>
      </c>
      <c r="C105" s="104">
        <f>Jugendliga!I89</f>
        <v>0</v>
      </c>
      <c r="E105" s="105">
        <f t="shared" si="38"/>
        <v>0</v>
      </c>
      <c r="F105" s="105">
        <f t="shared" si="39"/>
        <v>0</v>
      </c>
      <c r="G105" s="105">
        <f t="shared" si="40"/>
        <v>0</v>
      </c>
      <c r="H105" s="105">
        <f t="shared" si="41"/>
        <v>0</v>
      </c>
      <c r="I105" s="105">
        <f t="shared" si="42"/>
        <v>0</v>
      </c>
      <c r="J105" s="105">
        <f t="shared" si="43"/>
        <v>0</v>
      </c>
      <c r="K105" s="105">
        <f t="shared" si="44"/>
        <v>0</v>
      </c>
      <c r="L105" s="105">
        <f t="shared" si="45"/>
        <v>0</v>
      </c>
      <c r="M105" s="105">
        <f t="shared" si="46"/>
        <v>0</v>
      </c>
      <c r="N105" s="105">
        <f t="shared" si="47"/>
        <v>0</v>
      </c>
      <c r="O105" s="105">
        <f t="shared" si="48"/>
        <v>0</v>
      </c>
      <c r="P105" s="105">
        <f t="shared" si="49"/>
        <v>0</v>
      </c>
      <c r="Q105" s="105">
        <f t="shared" si="50"/>
        <v>0</v>
      </c>
    </row>
    <row r="106" spans="1:17" x14ac:dyDescent="0.2">
      <c r="A106" s="58">
        <f>Jugendliga!B90</f>
        <v>0</v>
      </c>
      <c r="B106">
        <f t="shared" si="37"/>
        <v>0</v>
      </c>
      <c r="C106" s="104">
        <f>Jugendliga!I90</f>
        <v>0</v>
      </c>
      <c r="E106" s="105">
        <f t="shared" si="38"/>
        <v>0</v>
      </c>
      <c r="F106" s="105">
        <f t="shared" si="39"/>
        <v>0</v>
      </c>
      <c r="G106" s="105">
        <f t="shared" si="40"/>
        <v>0</v>
      </c>
      <c r="H106" s="105">
        <f t="shared" si="41"/>
        <v>0</v>
      </c>
      <c r="I106" s="105">
        <f t="shared" si="42"/>
        <v>0</v>
      </c>
      <c r="J106" s="105">
        <f t="shared" si="43"/>
        <v>0</v>
      </c>
      <c r="K106" s="105">
        <f t="shared" si="44"/>
        <v>0</v>
      </c>
      <c r="L106" s="105">
        <f t="shared" si="45"/>
        <v>0</v>
      </c>
      <c r="M106" s="105">
        <f t="shared" si="46"/>
        <v>0</v>
      </c>
      <c r="N106" s="105">
        <f t="shared" si="47"/>
        <v>0</v>
      </c>
      <c r="O106" s="105">
        <f t="shared" si="48"/>
        <v>0</v>
      </c>
      <c r="P106" s="105">
        <f t="shared" si="49"/>
        <v>0</v>
      </c>
      <c r="Q106" s="105">
        <f t="shared" si="50"/>
        <v>0</v>
      </c>
    </row>
    <row r="107" spans="1:17" x14ac:dyDescent="0.2">
      <c r="A107" s="58">
        <f>Jugendliga!B91</f>
        <v>0</v>
      </c>
      <c r="B107">
        <f t="shared" si="37"/>
        <v>0</v>
      </c>
      <c r="C107" s="104">
        <f>Jugendliga!I91</f>
        <v>0</v>
      </c>
      <c r="E107" s="105">
        <f t="shared" si="38"/>
        <v>0</v>
      </c>
      <c r="F107" s="105">
        <f t="shared" si="39"/>
        <v>0</v>
      </c>
      <c r="G107" s="105">
        <f t="shared" si="40"/>
        <v>0</v>
      </c>
      <c r="H107" s="105">
        <f t="shared" si="41"/>
        <v>0</v>
      </c>
      <c r="I107" s="105">
        <f t="shared" si="42"/>
        <v>0</v>
      </c>
      <c r="J107" s="105">
        <f t="shared" si="43"/>
        <v>0</v>
      </c>
      <c r="K107" s="105">
        <f t="shared" si="44"/>
        <v>0</v>
      </c>
      <c r="L107" s="105">
        <f t="shared" si="45"/>
        <v>0</v>
      </c>
      <c r="M107" s="105">
        <f t="shared" si="46"/>
        <v>0</v>
      </c>
      <c r="N107" s="105">
        <f t="shared" si="47"/>
        <v>0</v>
      </c>
      <c r="O107" s="105">
        <f t="shared" si="48"/>
        <v>0</v>
      </c>
      <c r="P107" s="105">
        <f t="shared" si="49"/>
        <v>0</v>
      </c>
      <c r="Q107" s="105">
        <f t="shared" si="50"/>
        <v>0</v>
      </c>
    </row>
    <row r="108" spans="1:17" x14ac:dyDescent="0.2">
      <c r="A108" s="58">
        <f>Jugendliga!B92</f>
        <v>0</v>
      </c>
      <c r="B108">
        <f t="shared" si="37"/>
        <v>0</v>
      </c>
      <c r="C108" s="104">
        <f>Jugendliga!I92</f>
        <v>0</v>
      </c>
      <c r="E108" s="105">
        <f t="shared" si="38"/>
        <v>0</v>
      </c>
      <c r="F108" s="105">
        <f t="shared" si="39"/>
        <v>0</v>
      </c>
      <c r="G108" s="105">
        <f t="shared" si="40"/>
        <v>0</v>
      </c>
      <c r="H108" s="105">
        <f t="shared" si="41"/>
        <v>0</v>
      </c>
      <c r="I108" s="105">
        <f t="shared" si="42"/>
        <v>0</v>
      </c>
      <c r="J108" s="105">
        <f t="shared" si="43"/>
        <v>0</v>
      </c>
      <c r="K108" s="105">
        <f t="shared" si="44"/>
        <v>0</v>
      </c>
      <c r="L108" s="105">
        <f t="shared" si="45"/>
        <v>0</v>
      </c>
      <c r="M108" s="105">
        <f t="shared" si="46"/>
        <v>0</v>
      </c>
      <c r="N108" s="105">
        <f t="shared" si="47"/>
        <v>0</v>
      </c>
      <c r="O108" s="105">
        <f t="shared" si="48"/>
        <v>0</v>
      </c>
      <c r="P108" s="105">
        <f t="shared" si="49"/>
        <v>0</v>
      </c>
      <c r="Q108" s="105">
        <f t="shared" si="50"/>
        <v>0</v>
      </c>
    </row>
    <row r="109" spans="1:17" x14ac:dyDescent="0.2">
      <c r="A109" s="58">
        <f>Jugendliga!B93</f>
        <v>0</v>
      </c>
      <c r="B109">
        <f t="shared" si="37"/>
        <v>0</v>
      </c>
      <c r="C109" s="104">
        <f>Jugendliga!I93</f>
        <v>0</v>
      </c>
      <c r="E109" s="105">
        <f t="shared" si="38"/>
        <v>0</v>
      </c>
      <c r="F109" s="105">
        <f t="shared" si="39"/>
        <v>0</v>
      </c>
      <c r="G109" s="105">
        <f t="shared" si="40"/>
        <v>0</v>
      </c>
      <c r="H109" s="105">
        <f t="shared" si="41"/>
        <v>0</v>
      </c>
      <c r="I109" s="105">
        <f t="shared" si="42"/>
        <v>0</v>
      </c>
      <c r="J109" s="105">
        <f t="shared" si="43"/>
        <v>0</v>
      </c>
      <c r="K109" s="105">
        <f t="shared" si="44"/>
        <v>0</v>
      </c>
      <c r="L109" s="105">
        <f t="shared" si="45"/>
        <v>0</v>
      </c>
      <c r="M109" s="105">
        <f t="shared" si="46"/>
        <v>0</v>
      </c>
      <c r="N109" s="105">
        <f t="shared" si="47"/>
        <v>0</v>
      </c>
      <c r="O109" s="105">
        <f t="shared" si="48"/>
        <v>0</v>
      </c>
      <c r="P109" s="105">
        <f t="shared" si="49"/>
        <v>0</v>
      </c>
      <c r="Q109" s="105">
        <f t="shared" si="50"/>
        <v>0</v>
      </c>
    </row>
  </sheetData>
  <sheetProtection selectLockedCells="1" selectUnlockedCells="1"/>
  <conditionalFormatting sqref="E3:Q109 A28:A109">
    <cfRule type="cellIs" dxfId="1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70" workbookViewId="0">
      <selection activeCell="C110" sqref="C110"/>
    </sheetView>
  </sheetViews>
  <sheetFormatPr baseColWidth="10" defaultColWidth="10.7109375" defaultRowHeight="12.75" outlineLevelRow="1" x14ac:dyDescent="0.2"/>
  <cols>
    <col min="1" max="1" width="27.7109375" style="1" customWidth="1"/>
    <col min="2" max="2" width="13.5703125" style="1" customWidth="1"/>
    <col min="3" max="4" width="7.85546875" style="1" customWidth="1"/>
    <col min="5" max="5" width="5.28515625" style="1" customWidth="1"/>
    <col min="6" max="16384" width="10.7109375" style="1"/>
  </cols>
  <sheetData>
    <row r="1" spans="1:7" ht="18" x14ac:dyDescent="0.25">
      <c r="A1" s="106" t="str">
        <f>Jugendliga!A1</f>
        <v>Jugendliga Rheinland-Pfalz/Hessen</v>
      </c>
      <c r="B1" s="107"/>
      <c r="C1" s="108"/>
      <c r="D1" s="331">
        <f>Jugendliga!L1</f>
        <v>43814</v>
      </c>
      <c r="E1" s="331"/>
      <c r="F1" s="331"/>
      <c r="G1" s="107"/>
    </row>
    <row r="2" spans="1:7" ht="18" x14ac:dyDescent="0.25">
      <c r="A2" s="109" t="str">
        <f>Jugendliga!A3</f>
        <v>E-Jugend</v>
      </c>
      <c r="C2" s="110"/>
      <c r="D2" s="331" t="str">
        <f>Jugendliga!AA1</f>
        <v>Mutterstadt</v>
      </c>
      <c r="E2" s="331"/>
      <c r="F2" s="331"/>
    </row>
    <row r="3" spans="1:7" x14ac:dyDescent="0.2">
      <c r="A3" s="111">
        <f>[1]Jugendliga!A4</f>
        <v>0</v>
      </c>
      <c r="C3" s="110"/>
      <c r="D3" s="110"/>
      <c r="E3" s="110"/>
    </row>
    <row r="4" spans="1:7" x14ac:dyDescent="0.2">
      <c r="A4" s="111" t="str">
        <f>Jugendliga!A5</f>
        <v>Name</v>
      </c>
      <c r="B4" s="1" t="str">
        <f>Jugendliga!B5</f>
        <v>Verein</v>
      </c>
      <c r="C4" s="112" t="s">
        <v>75</v>
      </c>
      <c r="D4" s="110" t="str">
        <f>Jugendliga!C4</f>
        <v>Alterskl.</v>
      </c>
      <c r="E4" s="110" t="str">
        <f>Jugendliga!J4</f>
        <v>Platz</v>
      </c>
    </row>
    <row r="5" spans="1:7" x14ac:dyDescent="0.2">
      <c r="A5" s="111">
        <f>Jugendliga!A6</f>
        <v>0</v>
      </c>
      <c r="B5" s="1">
        <f>Jugendliga!B6</f>
        <v>0</v>
      </c>
      <c r="C5" s="110">
        <f>Jugendliga!E6</f>
        <v>0</v>
      </c>
      <c r="D5" s="110">
        <f>Jugendliga!C6</f>
        <v>0</v>
      </c>
      <c r="E5" s="110">
        <f>Jugendliga!J6</f>
        <v>0</v>
      </c>
    </row>
    <row r="6" spans="1:7" x14ac:dyDescent="0.2">
      <c r="A6" s="111" t="str">
        <f>Jugendliga!A7</f>
        <v>Jaden McNeil</v>
      </c>
      <c r="B6" s="1" t="str">
        <f>Jugendliga!B7</f>
        <v>KTH Ehrang</v>
      </c>
      <c r="C6" s="110" t="str">
        <f>Jugendliga!E7</f>
        <v>w</v>
      </c>
      <c r="D6" s="110">
        <f>Jugendliga!C7</f>
        <v>2009</v>
      </c>
      <c r="E6" s="110">
        <f>Jugendliga!J7</f>
        <v>4</v>
      </c>
    </row>
    <row r="7" spans="1:7" x14ac:dyDescent="0.2">
      <c r="A7" s="111">
        <f>Jugendliga!A8</f>
        <v>0</v>
      </c>
      <c r="B7" s="1">
        <f>Jugendliga!B8</f>
        <v>0</v>
      </c>
      <c r="C7" s="110">
        <f>Jugendliga!E8</f>
        <v>0</v>
      </c>
      <c r="D7" s="110">
        <f>Jugendliga!C8</f>
        <v>0</v>
      </c>
      <c r="E7" s="110">
        <f>Jugendliga!J8</f>
        <v>0</v>
      </c>
    </row>
    <row r="8" spans="1:7" x14ac:dyDescent="0.2">
      <c r="A8" s="111" t="str">
        <f>Jugendliga!A9</f>
        <v>Wibke Schlee</v>
      </c>
      <c r="B8" s="1" t="str">
        <f>Jugendliga!B9</f>
        <v>KSV Grünstadt</v>
      </c>
      <c r="C8" s="110" t="str">
        <f>Jugendliga!E9</f>
        <v>w</v>
      </c>
      <c r="D8" s="110">
        <f>Jugendliga!C9</f>
        <v>2009</v>
      </c>
      <c r="E8" s="110">
        <f>Jugendliga!J9</f>
        <v>3</v>
      </c>
    </row>
    <row r="9" spans="1:7" x14ac:dyDescent="0.2">
      <c r="A9" s="111" t="str">
        <f>Jugendliga!A10</f>
        <v>Mila Jester</v>
      </c>
      <c r="B9" s="1" t="str">
        <f>Jugendliga!B10</f>
        <v>KSC 07 Schifferstadt</v>
      </c>
      <c r="C9" s="110" t="str">
        <f>Jugendliga!E10</f>
        <v>w</v>
      </c>
      <c r="D9" s="110">
        <f>Jugendliga!C10</f>
        <v>2009</v>
      </c>
      <c r="E9" s="110">
        <f>Jugendliga!J10</f>
        <v>2</v>
      </c>
    </row>
    <row r="10" spans="1:7" x14ac:dyDescent="0.2">
      <c r="A10" s="111" t="str">
        <f>Jugendliga!A11</f>
        <v>Lea Blakaj</v>
      </c>
      <c r="B10" s="1" t="str">
        <f>Jugendliga!B11</f>
        <v>KSC 07 Schifferstadt</v>
      </c>
      <c r="C10" s="110" t="str">
        <f>Jugendliga!E11</f>
        <v>w</v>
      </c>
      <c r="D10" s="110">
        <f>Jugendliga!C11</f>
        <v>2009</v>
      </c>
      <c r="E10" s="110">
        <f>Jugendliga!J11</f>
        <v>1</v>
      </c>
    </row>
    <row r="11" spans="1:7" x14ac:dyDescent="0.2">
      <c r="A11" s="111" t="str">
        <f>Jugendliga!A12</f>
        <v>Lilly Millen</v>
      </c>
      <c r="B11" s="1" t="str">
        <f>Jugendliga!B12</f>
        <v>KTH Ehrang</v>
      </c>
      <c r="C11" s="110" t="str">
        <f>Jugendliga!E12</f>
        <v>w</v>
      </c>
      <c r="D11" s="110">
        <f>Jugendliga!C12</f>
        <v>2010</v>
      </c>
      <c r="E11" s="110">
        <f>Jugendliga!J12</f>
        <v>4</v>
      </c>
    </row>
    <row r="12" spans="1:7" x14ac:dyDescent="0.2">
      <c r="A12" s="111" t="str">
        <f>Jugendliga!A13</f>
        <v>Corinna Buschmann</v>
      </c>
      <c r="B12" s="1" t="str">
        <f>Jugendliga!B13</f>
        <v>KTH Ehrang</v>
      </c>
      <c r="C12" s="110" t="str">
        <f>Jugendliga!E13</f>
        <v>w</v>
      </c>
      <c r="D12" s="110">
        <f>Jugendliga!C13</f>
        <v>2010</v>
      </c>
      <c r="E12" s="110">
        <f>Jugendliga!J13</f>
        <v>3</v>
      </c>
    </row>
    <row r="13" spans="1:7" x14ac:dyDescent="0.2">
      <c r="A13" s="111" t="str">
        <f>Jugendliga!A14</f>
        <v>Cady Conrad</v>
      </c>
      <c r="B13" s="1" t="str">
        <f>Jugendliga!B14</f>
        <v>KTH Ehrang</v>
      </c>
      <c r="C13" s="110" t="str">
        <f>Jugendliga!E14</f>
        <v>w</v>
      </c>
      <c r="D13" s="110">
        <f>Jugendliga!C14</f>
        <v>2010</v>
      </c>
      <c r="E13" s="110">
        <f>Jugendliga!J14</f>
        <v>2</v>
      </c>
    </row>
    <row r="14" spans="1:7" x14ac:dyDescent="0.2">
      <c r="A14" s="111" t="str">
        <f>Jugendliga!A15</f>
        <v>Helena Voigt</v>
      </c>
      <c r="B14" s="1" t="str">
        <f>Jugendliga!B15</f>
        <v>AC Weisenau</v>
      </c>
      <c r="C14" s="110" t="str">
        <f>Jugendliga!E15</f>
        <v>w</v>
      </c>
      <c r="D14" s="110">
        <f>Jugendliga!C15</f>
        <v>2010</v>
      </c>
      <c r="E14" s="110">
        <f>Jugendliga!J15</f>
        <v>1</v>
      </c>
    </row>
    <row r="15" spans="1:7" x14ac:dyDescent="0.2">
      <c r="A15" s="111" t="str">
        <f>Jugendliga!A16</f>
        <v>Larkin Klein</v>
      </c>
      <c r="B15" s="1" t="str">
        <f>Jugendliga!B16</f>
        <v>AC Mutterstadt</v>
      </c>
      <c r="C15" s="110" t="str">
        <f>Jugendliga!E16</f>
        <v>w</v>
      </c>
      <c r="D15" s="110">
        <f>Jugendliga!C16</f>
        <v>2011</v>
      </c>
      <c r="E15" s="110">
        <f>Jugendliga!J16</f>
        <v>1</v>
      </c>
    </row>
    <row r="16" spans="1:7" x14ac:dyDescent="0.2">
      <c r="A16" s="111" t="str">
        <f>Jugendliga!A17</f>
        <v>Gerlis Asbach</v>
      </c>
      <c r="B16" s="1" t="str">
        <f>Jugendliga!B17</f>
        <v>KSV Grünstadt</v>
      </c>
      <c r="C16" s="110" t="str">
        <f>Jugendliga!E17</f>
        <v>w</v>
      </c>
      <c r="D16" s="110">
        <f>Jugendliga!C17</f>
        <v>2011</v>
      </c>
      <c r="E16" s="110">
        <f>Jugendliga!J17</f>
        <v>3</v>
      </c>
    </row>
    <row r="17" spans="1:5" x14ac:dyDescent="0.2">
      <c r="A17" s="111" t="str">
        <f>Jugendliga!A18</f>
        <v>Lotte Keßler</v>
      </c>
      <c r="B17" s="1" t="str">
        <f>Jugendliga!B18</f>
        <v>KSV Grünstadt</v>
      </c>
      <c r="C17" s="110" t="str">
        <f>Jugendliga!E18</f>
        <v>w</v>
      </c>
      <c r="D17" s="110">
        <f>Jugendliga!C18</f>
        <v>2011</v>
      </c>
      <c r="E17" s="110">
        <f>Jugendliga!J18</f>
        <v>2</v>
      </c>
    </row>
    <row r="18" spans="1:5" x14ac:dyDescent="0.2">
      <c r="A18" s="111">
        <f>Jugendliga!A19</f>
        <v>0</v>
      </c>
      <c r="B18" s="1">
        <f>Jugendliga!B19</f>
        <v>0</v>
      </c>
      <c r="C18" s="110">
        <f>Jugendliga!E19</f>
        <v>0</v>
      </c>
      <c r="D18" s="110">
        <f>Jugendliga!C19</f>
        <v>0</v>
      </c>
      <c r="E18" s="110">
        <f>Jugendliga!J19</f>
        <v>0</v>
      </c>
    </row>
    <row r="19" spans="1:5" x14ac:dyDescent="0.2">
      <c r="A19" s="111" t="str">
        <f>Jugendliga!A20</f>
        <v>Pascal Troubal</v>
      </c>
      <c r="B19" s="1" t="str">
        <f>Jugendliga!B20</f>
        <v>AC Mutterstadt</v>
      </c>
      <c r="C19" s="110" t="str">
        <f>Jugendliga!E20</f>
        <v>m</v>
      </c>
      <c r="D19" s="110">
        <f>Jugendliga!C20</f>
        <v>2009</v>
      </c>
      <c r="E19" s="110">
        <f>Jugendliga!J20</f>
        <v>1</v>
      </c>
    </row>
    <row r="20" spans="1:5" x14ac:dyDescent="0.2">
      <c r="A20" s="111" t="str">
        <f>Jugendliga!A21</f>
        <v>Luis Trossen</v>
      </c>
      <c r="B20" s="1" t="str">
        <f>Jugendliga!B21</f>
        <v>KTH Ehrang</v>
      </c>
      <c r="C20" s="110" t="str">
        <f>Jugendliga!E21</f>
        <v>m</v>
      </c>
      <c r="D20" s="110">
        <f>Jugendliga!C21</f>
        <v>2009</v>
      </c>
      <c r="E20" s="110">
        <f>Jugendliga!J21</f>
        <v>4</v>
      </c>
    </row>
    <row r="21" spans="1:5" x14ac:dyDescent="0.2">
      <c r="A21" s="111" t="str">
        <f>Jugendliga!A22</f>
        <v>Ben Ploch</v>
      </c>
      <c r="B21" s="1" t="str">
        <f>Jugendliga!B22</f>
        <v>KTH Ehrang</v>
      </c>
      <c r="C21" s="110" t="str">
        <f>Jugendliga!E22</f>
        <v>m</v>
      </c>
      <c r="D21" s="110">
        <f>Jugendliga!C22</f>
        <v>2009</v>
      </c>
      <c r="E21" s="110">
        <f>Jugendliga!J22</f>
        <v>3</v>
      </c>
    </row>
    <row r="22" spans="1:5" x14ac:dyDescent="0.2">
      <c r="A22" s="111" t="str">
        <f>Jugendliga!A23</f>
        <v>Maximilian Bauer</v>
      </c>
      <c r="B22" s="1" t="str">
        <f>Jugendliga!B23</f>
        <v>KSC 07 Schifferstadt</v>
      </c>
      <c r="C22" s="110" t="str">
        <f>Jugendliga!E23</f>
        <v>m</v>
      </c>
      <c r="D22" s="110">
        <f>Jugendliga!C23</f>
        <v>2009</v>
      </c>
      <c r="E22" s="110">
        <f>Jugendliga!J23</f>
        <v>2</v>
      </c>
    </row>
    <row r="23" spans="1:5" x14ac:dyDescent="0.2">
      <c r="A23" s="111" t="str">
        <f>Jugendliga!A24</f>
        <v>Simon Rach</v>
      </c>
      <c r="B23" s="1" t="str">
        <f>Jugendliga!B24</f>
        <v>AC Mutterstadt</v>
      </c>
      <c r="C23" s="110" t="str">
        <f>Jugendliga!E24</f>
        <v>m</v>
      </c>
      <c r="D23" s="110">
        <f>Jugendliga!C24</f>
        <v>2010</v>
      </c>
      <c r="E23" s="110">
        <f>Jugendliga!J24</f>
        <v>3</v>
      </c>
    </row>
    <row r="24" spans="1:5" x14ac:dyDescent="0.2">
      <c r="A24" s="111" t="str">
        <f>Jugendliga!A25</f>
        <v>Lukas Rach</v>
      </c>
      <c r="B24" s="1" t="str">
        <f>Jugendliga!B25</f>
        <v>AC Mutterstadt</v>
      </c>
      <c r="C24" s="110" t="str">
        <f>Jugendliga!E25</f>
        <v>m</v>
      </c>
      <c r="D24" s="110">
        <f>Jugendliga!C25</f>
        <v>2010</v>
      </c>
      <c r="E24" s="110">
        <f>Jugendliga!J25</f>
        <v>2</v>
      </c>
    </row>
    <row r="25" spans="1:5" x14ac:dyDescent="0.2">
      <c r="A25" s="111" t="str">
        <f>Jugendliga!A32</f>
        <v>Joshua Keppler</v>
      </c>
      <c r="B25" s="1" t="str">
        <f>Jugendliga!B32</f>
        <v>KSC 07 Schifferstadt</v>
      </c>
      <c r="C25" s="110" t="str">
        <f>Jugendliga!E32</f>
        <v>m</v>
      </c>
      <c r="D25" s="110">
        <f>Jugendliga!C32</f>
        <v>2011</v>
      </c>
      <c r="E25" s="110">
        <f>Jugendliga!J32</f>
        <v>1</v>
      </c>
    </row>
    <row r="26" spans="1:5" x14ac:dyDescent="0.2">
      <c r="A26" s="111" t="str">
        <f>Jugendliga!A33</f>
        <v>Theo Schmitt</v>
      </c>
      <c r="B26" s="1" t="str">
        <f>Jugendliga!B33</f>
        <v>KSV Grünstadt</v>
      </c>
      <c r="C26" s="110" t="str">
        <f>Jugendliga!E33</f>
        <v>m</v>
      </c>
      <c r="D26" s="110">
        <f>Jugendliga!C33</f>
        <v>2012</v>
      </c>
      <c r="E26" s="110">
        <f>Jugendliga!J33</f>
        <v>1</v>
      </c>
    </row>
    <row r="27" spans="1:5" x14ac:dyDescent="0.2">
      <c r="A27" s="111" t="str">
        <f>Jugendliga!A34</f>
        <v>Niklas Fink</v>
      </c>
      <c r="B27" s="1" t="str">
        <f>Jugendliga!B34</f>
        <v>KSC 07 Schifferstadt</v>
      </c>
      <c r="C27" s="110" t="str">
        <f>Jugendliga!E34</f>
        <v>m</v>
      </c>
      <c r="D27" s="110">
        <f>Jugendliga!C34</f>
        <v>2012</v>
      </c>
      <c r="E27" s="110">
        <f>Jugendliga!J34</f>
        <v>2</v>
      </c>
    </row>
    <row r="28" spans="1:5" x14ac:dyDescent="0.2">
      <c r="A28" s="111">
        <f>Jugendliga!A35</f>
        <v>0</v>
      </c>
      <c r="B28" s="1">
        <f>Jugendliga!B35</f>
        <v>0</v>
      </c>
      <c r="C28" s="110">
        <f>Jugendliga!E35</f>
        <v>0</v>
      </c>
      <c r="D28" s="110">
        <f>Jugendliga!C35</f>
        <v>0</v>
      </c>
      <c r="E28" s="110">
        <f>Jugendliga!J35</f>
        <v>0</v>
      </c>
    </row>
    <row r="29" spans="1:5" ht="18" x14ac:dyDescent="0.25">
      <c r="A29" s="109" t="str">
        <f>Jugendliga!A37</f>
        <v>D-Jugend</v>
      </c>
      <c r="C29" s="110"/>
      <c r="D29" s="110"/>
      <c r="E29" s="110"/>
    </row>
    <row r="30" spans="1:5" x14ac:dyDescent="0.2">
      <c r="A30" s="111"/>
      <c r="C30" s="110"/>
      <c r="D30" s="110"/>
      <c r="E30" s="110"/>
    </row>
    <row r="31" spans="1:5" x14ac:dyDescent="0.2">
      <c r="A31" s="111" t="str">
        <f>Jugendliga!A39</f>
        <v>Name</v>
      </c>
      <c r="B31" s="1" t="str">
        <f>Jugendliga!B39</f>
        <v>Verein</v>
      </c>
      <c r="C31" s="112" t="s">
        <v>75</v>
      </c>
      <c r="D31" s="110" t="str">
        <f>Jugendliga!D38</f>
        <v>Klasse</v>
      </c>
      <c r="E31" s="110" t="str">
        <f>Jugendliga!J38</f>
        <v>Platz</v>
      </c>
    </row>
    <row r="32" spans="1:5" x14ac:dyDescent="0.2">
      <c r="A32" s="113">
        <f>Jugendliga!A40</f>
        <v>0</v>
      </c>
      <c r="B32" s="1">
        <f>Jugendliga!B40</f>
        <v>0</v>
      </c>
      <c r="C32" s="110">
        <f>Jugendliga!E40</f>
        <v>0</v>
      </c>
      <c r="D32" s="110" t="str">
        <f>Jugendliga!D40</f>
        <v/>
      </c>
      <c r="E32" s="110">
        <f>Jugendliga!J40</f>
        <v>0</v>
      </c>
    </row>
    <row r="33" spans="1:5" x14ac:dyDescent="0.2">
      <c r="A33" s="113" t="str">
        <f>Jugendliga!A41</f>
        <v>Sarah Rach</v>
      </c>
      <c r="B33" s="1" t="str">
        <f>Jugendliga!B41</f>
        <v>AC Mutterstadt</v>
      </c>
      <c r="C33" s="110" t="str">
        <f>Jugendliga!E41</f>
        <v>w</v>
      </c>
      <c r="D33" s="110">
        <f>Jugendliga!D41</f>
        <v>-158</v>
      </c>
      <c r="E33" s="110">
        <f>Jugendliga!J41</f>
        <v>2</v>
      </c>
    </row>
    <row r="34" spans="1:5" x14ac:dyDescent="0.2">
      <c r="A34" s="113" t="str">
        <f>Jugendliga!A42</f>
        <v>Romina Wünsch</v>
      </c>
      <c r="B34" s="1" t="str">
        <f>Jugendliga!B42</f>
        <v>KSV Grünstadt</v>
      </c>
      <c r="C34" s="110" t="str">
        <f>Jugendliga!E42</f>
        <v>w</v>
      </c>
      <c r="D34" s="110">
        <f>Jugendliga!D42</f>
        <v>-158</v>
      </c>
      <c r="E34" s="110">
        <f>Jugendliga!J42</f>
        <v>3</v>
      </c>
    </row>
    <row r="35" spans="1:5" x14ac:dyDescent="0.2">
      <c r="A35" s="113" t="str">
        <f>Jugendliga!A43</f>
        <v>Sarah Nützel</v>
      </c>
      <c r="B35" s="1" t="str">
        <f>Jugendliga!B43</f>
        <v>KSV Grünstadt</v>
      </c>
      <c r="C35" s="110" t="str">
        <f>Jugendliga!E43</f>
        <v>w</v>
      </c>
      <c r="D35" s="110">
        <f>Jugendliga!D43</f>
        <v>-158</v>
      </c>
      <c r="E35" s="110">
        <f>Jugendliga!J43</f>
        <v>1</v>
      </c>
    </row>
    <row r="36" spans="1:5" x14ac:dyDescent="0.2">
      <c r="A36" s="113" t="str">
        <f>Jugendliga!A44</f>
        <v>Leni Henz</v>
      </c>
      <c r="B36" s="1" t="str">
        <f>Jugendliga!B44</f>
        <v>KTH Ehrang</v>
      </c>
      <c r="C36" s="110" t="str">
        <f>Jugendliga!E44</f>
        <v>w</v>
      </c>
      <c r="D36" s="110">
        <f>Jugendliga!D44</f>
        <v>-158</v>
      </c>
      <c r="E36" s="110">
        <f>Jugendliga!J44</f>
        <v>4</v>
      </c>
    </row>
    <row r="37" spans="1:5" x14ac:dyDescent="0.2">
      <c r="A37" s="113" t="str">
        <f>Jugendliga!A45</f>
        <v>Fiona Buschmann</v>
      </c>
      <c r="B37" s="1" t="str">
        <f>Jugendliga!B45</f>
        <v>KTH Ehrang</v>
      </c>
      <c r="C37" s="110" t="str">
        <f>Jugendliga!E45</f>
        <v>w</v>
      </c>
      <c r="D37" s="110">
        <f>Jugendliga!D45</f>
        <v>-158</v>
      </c>
      <c r="E37" s="110">
        <f>Jugendliga!J45</f>
        <v>5</v>
      </c>
    </row>
    <row r="38" spans="1:5" x14ac:dyDescent="0.2">
      <c r="A38" s="113" t="str">
        <f>Jugendliga!A46</f>
        <v>Maike Funk</v>
      </c>
      <c r="B38" s="1" t="str">
        <f>Jugendliga!B46</f>
        <v>KTH Ehrang</v>
      </c>
      <c r="C38" s="110" t="str">
        <f>Jugendliga!E46</f>
        <v>w</v>
      </c>
      <c r="D38" s="110" t="str">
        <f>Jugendliga!D46</f>
        <v>+158</v>
      </c>
      <c r="E38" s="110">
        <f>Jugendliga!J46</f>
        <v>1</v>
      </c>
    </row>
    <row r="39" spans="1:5" x14ac:dyDescent="0.2">
      <c r="A39" s="113" t="str">
        <f>Jugendliga!A47</f>
        <v>Fiona Schu</v>
      </c>
      <c r="B39" s="1" t="str">
        <f>Jugendliga!B47</f>
        <v>KTH Ehrang</v>
      </c>
      <c r="C39" s="110" t="str">
        <f>Jugendliga!E47</f>
        <v>w</v>
      </c>
      <c r="D39" s="110" t="str">
        <f>Jugendliga!D47</f>
        <v>+158</v>
      </c>
      <c r="E39" s="110">
        <f>Jugendliga!J47</f>
        <v>3</v>
      </c>
    </row>
    <row r="40" spans="1:5" x14ac:dyDescent="0.2">
      <c r="A40" s="113" t="str">
        <f>Jugendliga!A48</f>
        <v>Kaatje Asbach</v>
      </c>
      <c r="B40" s="1" t="str">
        <f>Jugendliga!B48</f>
        <v>KSV Grünstadt</v>
      </c>
      <c r="C40" s="110" t="str">
        <f>Jugendliga!E48</f>
        <v>w</v>
      </c>
      <c r="D40" s="110" t="str">
        <f>Jugendliga!D48</f>
        <v>+158</v>
      </c>
      <c r="E40" s="110">
        <f>Jugendliga!J48</f>
        <v>2</v>
      </c>
    </row>
    <row r="41" spans="1:5" x14ac:dyDescent="0.2">
      <c r="A41" s="113">
        <f>Jugendliga!A49</f>
        <v>0</v>
      </c>
      <c r="B41" s="1">
        <f>Jugendliga!B49</f>
        <v>0</v>
      </c>
      <c r="C41" s="110">
        <f>Jugendliga!E49</f>
        <v>0</v>
      </c>
      <c r="D41" s="110" t="str">
        <f>Jugendliga!D49</f>
        <v/>
      </c>
      <c r="E41" s="110">
        <f>Jugendliga!J49</f>
        <v>0</v>
      </c>
    </row>
    <row r="42" spans="1:5" x14ac:dyDescent="0.2">
      <c r="A42" s="113">
        <f>Jugendliga!A50</f>
        <v>0</v>
      </c>
      <c r="B42" s="1">
        <f>Jugendliga!B50</f>
        <v>0</v>
      </c>
      <c r="C42" s="110">
        <f>Jugendliga!E50</f>
        <v>0</v>
      </c>
      <c r="D42" s="110" t="str">
        <f>Jugendliga!D50</f>
        <v/>
      </c>
      <c r="E42" s="110">
        <f>Jugendliga!J50</f>
        <v>0</v>
      </c>
    </row>
    <row r="43" spans="1:5" x14ac:dyDescent="0.2">
      <c r="A43" s="113" t="str">
        <f>Jugendliga!A51</f>
        <v>Torben Hauf</v>
      </c>
      <c r="B43" s="1" t="str">
        <f>Jugendliga!B51</f>
        <v>KSV Grünstadt</v>
      </c>
      <c r="C43" s="110" t="str">
        <f>Jugendliga!E51</f>
        <v>m</v>
      </c>
      <c r="D43" s="110">
        <f>Jugendliga!D51</f>
        <v>-148</v>
      </c>
      <c r="E43" s="110">
        <f>Jugendliga!J51</f>
        <v>1</v>
      </c>
    </row>
    <row r="44" spans="1:5" x14ac:dyDescent="0.2">
      <c r="A44" s="113" t="str">
        <f>Jugendliga!A52</f>
        <v>Falk Hammer</v>
      </c>
      <c r="B44" s="1" t="str">
        <f>Jugendliga!B52</f>
        <v>KSV Grünstadt</v>
      </c>
      <c r="C44" s="110" t="str">
        <f>Jugendliga!E52</f>
        <v>m</v>
      </c>
      <c r="D44" s="110">
        <f>Jugendliga!D52</f>
        <v>-158</v>
      </c>
      <c r="E44" s="110">
        <f>Jugendliga!J52</f>
        <v>1</v>
      </c>
    </row>
    <row r="45" spans="1:5" x14ac:dyDescent="0.2">
      <c r="A45" s="113" t="str">
        <f>Jugendliga!A53</f>
        <v>Elias Freudenreich</v>
      </c>
      <c r="B45" s="1" t="str">
        <f>Jugendliga!B53</f>
        <v>KTH Ehrang</v>
      </c>
      <c r="C45" s="110" t="str">
        <f>Jugendliga!E53</f>
        <v>m</v>
      </c>
      <c r="D45" s="110">
        <f>Jugendliga!D53</f>
        <v>-158</v>
      </c>
      <c r="E45" s="110">
        <f>Jugendliga!J53</f>
        <v>3</v>
      </c>
    </row>
    <row r="46" spans="1:5" x14ac:dyDescent="0.2">
      <c r="A46" s="113" t="str">
        <f>Jugendliga!A54</f>
        <v>Karl Ploch</v>
      </c>
      <c r="B46" s="1" t="str">
        <f>Jugendliga!B54</f>
        <v>KTH Ehrang</v>
      </c>
      <c r="C46" s="110" t="str">
        <f>Jugendliga!E54</f>
        <v>m</v>
      </c>
      <c r="D46" s="110">
        <f>Jugendliga!D54</f>
        <v>-158</v>
      </c>
      <c r="E46" s="110">
        <f>Jugendliga!J54</f>
        <v>2</v>
      </c>
    </row>
    <row r="47" spans="1:5" x14ac:dyDescent="0.2">
      <c r="A47" s="113" t="str">
        <f>Jugendliga!A55</f>
        <v>Tim Anweiler</v>
      </c>
      <c r="B47" s="1" t="str">
        <f>Jugendliga!B55</f>
        <v>AC Mutterstadt</v>
      </c>
      <c r="C47" s="110" t="str">
        <f>Jugendliga!E55</f>
        <v>m</v>
      </c>
      <c r="D47" s="110" t="str">
        <f>Jugendliga!D55</f>
        <v>+158</v>
      </c>
      <c r="E47" s="110">
        <f>Jugendliga!J55</f>
        <v>2</v>
      </c>
    </row>
    <row r="48" spans="1:5" x14ac:dyDescent="0.2">
      <c r="A48" s="113" t="str">
        <f>Jugendliga!A56</f>
        <v>Jaron Kihm</v>
      </c>
      <c r="B48" s="1" t="str">
        <f>Jugendliga!B56</f>
        <v>AV 03 Speyer</v>
      </c>
      <c r="C48" s="110" t="str">
        <f>Jugendliga!E56</f>
        <v>m</v>
      </c>
      <c r="D48" s="110" t="str">
        <f>Jugendliga!D56</f>
        <v>+158</v>
      </c>
      <c r="E48" s="110">
        <f>Jugendliga!J56</f>
        <v>1</v>
      </c>
    </row>
    <row r="49" spans="1:5" x14ac:dyDescent="0.2">
      <c r="A49" s="113">
        <f>Jugendliga!A57</f>
        <v>0</v>
      </c>
      <c r="B49" s="1">
        <f>Jugendliga!B57</f>
        <v>0</v>
      </c>
      <c r="C49" s="110">
        <f>Jugendliga!E57</f>
        <v>0</v>
      </c>
      <c r="D49" s="110" t="str">
        <f>Jugendliga!D57</f>
        <v/>
      </c>
      <c r="E49" s="110">
        <f>Jugendliga!J57</f>
        <v>0</v>
      </c>
    </row>
    <row r="50" spans="1:5" x14ac:dyDescent="0.2">
      <c r="A50" s="113">
        <f>Jugendliga!A58</f>
        <v>0</v>
      </c>
      <c r="B50" s="1">
        <f>Jugendliga!B58</f>
        <v>0</v>
      </c>
      <c r="C50" s="110">
        <f>Jugendliga!E58</f>
        <v>0</v>
      </c>
      <c r="D50" s="110" t="str">
        <f>Jugendliga!D58</f>
        <v/>
      </c>
      <c r="E50" s="110">
        <f>Jugendliga!J58</f>
        <v>0</v>
      </c>
    </row>
    <row r="51" spans="1:5" x14ac:dyDescent="0.2">
      <c r="A51" s="113">
        <f>Jugendliga!A59</f>
        <v>0</v>
      </c>
      <c r="B51" s="1">
        <f>Jugendliga!B59</f>
        <v>0</v>
      </c>
      <c r="C51" s="110">
        <f>Jugendliga!E59</f>
        <v>0</v>
      </c>
      <c r="D51" s="110" t="str">
        <f>Jugendliga!D59</f>
        <v/>
      </c>
      <c r="E51" s="110">
        <f>Jugendliga!J59</f>
        <v>0</v>
      </c>
    </row>
    <row r="52" spans="1:5" x14ac:dyDescent="0.2">
      <c r="A52" s="113">
        <f>Jugendliga!A60</f>
        <v>0</v>
      </c>
      <c r="B52" s="1">
        <f>Jugendliga!B60</f>
        <v>0</v>
      </c>
      <c r="C52" s="110">
        <f>Jugendliga!E60</f>
        <v>0</v>
      </c>
      <c r="D52" s="110" t="str">
        <f>Jugendliga!D60</f>
        <v/>
      </c>
      <c r="E52" s="110">
        <f>Jugendliga!J60</f>
        <v>0</v>
      </c>
    </row>
    <row r="53" spans="1:5" x14ac:dyDescent="0.2">
      <c r="A53" s="113"/>
      <c r="C53" s="110"/>
      <c r="D53" s="110"/>
      <c r="E53" s="110"/>
    </row>
    <row r="54" spans="1:5" ht="18" x14ac:dyDescent="0.25">
      <c r="A54" s="109" t="str">
        <f>Jugendliga!A62</f>
        <v>Schüler</v>
      </c>
      <c r="C54" s="110"/>
      <c r="D54" s="110">
        <f>[1]Jugendliga!D43</f>
        <v>0</v>
      </c>
      <c r="E54" s="110"/>
    </row>
    <row r="55" spans="1:5" x14ac:dyDescent="0.2">
      <c r="A55" s="111"/>
      <c r="C55" s="110"/>
      <c r="D55" s="110"/>
      <c r="E55" s="110"/>
    </row>
    <row r="56" spans="1:5" x14ac:dyDescent="0.2">
      <c r="A56" s="111" t="str">
        <f>Jugendliga!A64</f>
        <v>Name</v>
      </c>
      <c r="B56" s="1" t="str">
        <f>Jugendliga!B64</f>
        <v>Verein</v>
      </c>
      <c r="C56" s="112" t="s">
        <v>75</v>
      </c>
      <c r="D56" s="110" t="str">
        <f>Jugendliga!D63</f>
        <v>Klasse</v>
      </c>
      <c r="E56" s="110" t="str">
        <f>Jugendliga!J63</f>
        <v>Platz</v>
      </c>
    </row>
    <row r="57" spans="1:5" x14ac:dyDescent="0.2">
      <c r="A57" s="113">
        <f>Jugendliga!A65</f>
        <v>0</v>
      </c>
      <c r="B57" s="1">
        <f>Jugendliga!B65</f>
        <v>0</v>
      </c>
      <c r="C57" s="110">
        <f>Jugendliga!E65</f>
        <v>0</v>
      </c>
      <c r="D57" s="110" t="str">
        <f>Jugendliga!D65</f>
        <v/>
      </c>
      <c r="E57" s="110">
        <f>Jugendliga!J65</f>
        <v>0</v>
      </c>
    </row>
    <row r="58" spans="1:5" x14ac:dyDescent="0.2">
      <c r="A58" s="113" t="str">
        <f>Jugendliga!A66</f>
        <v>Lea Millen</v>
      </c>
      <c r="B58" s="1" t="str">
        <f>Jugendliga!B66</f>
        <v>KTH Ehrang</v>
      </c>
      <c r="C58" s="110" t="str">
        <f>Jugendliga!E66</f>
        <v>w</v>
      </c>
      <c r="D58" s="110">
        <f>Jugendliga!D66</f>
        <v>-168</v>
      </c>
      <c r="E58" s="110">
        <f>Jugendliga!J66</f>
        <v>1</v>
      </c>
    </row>
    <row r="59" spans="1:5" x14ac:dyDescent="0.2">
      <c r="A59" s="113">
        <f>Jugendliga!A67</f>
        <v>0</v>
      </c>
      <c r="B59" s="1">
        <f>Jugendliga!B67</f>
        <v>0</v>
      </c>
      <c r="C59" s="110">
        <f>Jugendliga!E67</f>
        <v>0</v>
      </c>
      <c r="D59" s="110" t="str">
        <f>Jugendliga!D67</f>
        <v/>
      </c>
      <c r="E59" s="110">
        <f>Jugendliga!J67</f>
        <v>0</v>
      </c>
    </row>
    <row r="60" spans="1:5" x14ac:dyDescent="0.2">
      <c r="A60" s="113">
        <f>Jugendliga!A68</f>
        <v>0</v>
      </c>
      <c r="B60" s="1">
        <f>Jugendliga!B68</f>
        <v>0</v>
      </c>
      <c r="C60" s="110">
        <f>Jugendliga!E68</f>
        <v>0</v>
      </c>
      <c r="D60" s="110" t="str">
        <f>Jugendliga!D68</f>
        <v/>
      </c>
      <c r="E60" s="110">
        <f>Jugendliga!J68</f>
        <v>0</v>
      </c>
    </row>
    <row r="61" spans="1:5" x14ac:dyDescent="0.2">
      <c r="A61" s="113" t="str">
        <f>Jugendliga!A69</f>
        <v>Moritz Keßler</v>
      </c>
      <c r="B61" s="1" t="str">
        <f>Jugendliga!B69</f>
        <v>KSV Grünstadt</v>
      </c>
      <c r="C61" s="110" t="str">
        <f>Jugendliga!E69</f>
        <v>m</v>
      </c>
      <c r="D61" s="110">
        <f>Jugendliga!D69</f>
        <v>-158</v>
      </c>
      <c r="E61" s="110">
        <f>Jugendliga!J69</f>
        <v>1</v>
      </c>
    </row>
    <row r="62" spans="1:5" x14ac:dyDescent="0.2">
      <c r="A62" s="113" t="str">
        <f>Jugendliga!A70</f>
        <v>Ben Kessler</v>
      </c>
      <c r="B62" s="1" t="str">
        <f>Jugendliga!B70</f>
        <v>KSV Grünstadt</v>
      </c>
      <c r="C62" s="110" t="str">
        <f>Jugendliga!E70</f>
        <v>m</v>
      </c>
      <c r="D62" s="110" t="str">
        <f>Jugendliga!D70</f>
        <v>+168</v>
      </c>
      <c r="E62" s="110">
        <f>Jugendliga!J70</f>
        <v>1</v>
      </c>
    </row>
    <row r="63" spans="1:5" x14ac:dyDescent="0.2">
      <c r="A63" s="113">
        <f>Jugendliga!A71</f>
        <v>0</v>
      </c>
      <c r="B63" s="1">
        <f>Jugendliga!B71</f>
        <v>0</v>
      </c>
      <c r="C63" s="110">
        <f>Jugendliga!E71</f>
        <v>0</v>
      </c>
      <c r="D63" s="110" t="str">
        <f>Jugendliga!D71</f>
        <v/>
      </c>
      <c r="E63" s="110">
        <f>Jugendliga!J71</f>
        <v>0</v>
      </c>
    </row>
    <row r="64" spans="1:5" x14ac:dyDescent="0.2">
      <c r="A64" s="113">
        <f>Jugendliga!A72</f>
        <v>0</v>
      </c>
      <c r="B64" s="1">
        <f>Jugendliga!B72</f>
        <v>0</v>
      </c>
      <c r="C64" s="110">
        <f>Jugendliga!E72</f>
        <v>0</v>
      </c>
      <c r="D64" s="110" t="str">
        <f>Jugendliga!D72</f>
        <v/>
      </c>
      <c r="E64" s="110">
        <f>Jugendliga!J72</f>
        <v>0</v>
      </c>
    </row>
    <row r="65" spans="1:5" x14ac:dyDescent="0.2">
      <c r="A65" s="113">
        <f>Jugendliga!A73</f>
        <v>0</v>
      </c>
      <c r="B65" s="1">
        <f>Jugendliga!B73</f>
        <v>0</v>
      </c>
      <c r="C65" s="110">
        <f>Jugendliga!E73</f>
        <v>0</v>
      </c>
      <c r="D65" s="110" t="str">
        <f>Jugendliga!D73</f>
        <v/>
      </c>
      <c r="E65" s="110">
        <f>Jugendliga!J73</f>
        <v>0</v>
      </c>
    </row>
    <row r="66" spans="1:5" x14ac:dyDescent="0.2">
      <c r="A66" s="113">
        <f>Jugendliga!A74</f>
        <v>0</v>
      </c>
      <c r="B66" s="1">
        <f>Jugendliga!B74</f>
        <v>0</v>
      </c>
      <c r="C66" s="110">
        <f>Jugendliga!E74</f>
        <v>0</v>
      </c>
      <c r="D66" s="110" t="str">
        <f>Jugendliga!D74</f>
        <v/>
      </c>
      <c r="E66" s="110">
        <f>Jugendliga!J74</f>
        <v>0</v>
      </c>
    </row>
    <row r="67" spans="1:5" x14ac:dyDescent="0.2">
      <c r="A67" s="113">
        <f>Jugendliga!A75</f>
        <v>0</v>
      </c>
      <c r="B67" s="1">
        <f>Jugendliga!B75</f>
        <v>0</v>
      </c>
      <c r="C67" s="110">
        <f>Jugendliga!E75</f>
        <v>0</v>
      </c>
      <c r="D67" s="110" t="str">
        <f>Jugendliga!D75</f>
        <v/>
      </c>
      <c r="E67" s="110">
        <f>Jugendliga!J75</f>
        <v>0</v>
      </c>
    </row>
    <row r="68" spans="1:5" x14ac:dyDescent="0.2">
      <c r="A68" s="113">
        <f>Jugendliga!A76</f>
        <v>0</v>
      </c>
      <c r="B68" s="1">
        <f>Jugendliga!B76</f>
        <v>0</v>
      </c>
      <c r="C68" s="110">
        <f>Jugendliga!E76</f>
        <v>0</v>
      </c>
      <c r="D68" s="110" t="str">
        <f>Jugendliga!D76</f>
        <v/>
      </c>
      <c r="E68" s="110">
        <f>Jugendliga!J76</f>
        <v>0</v>
      </c>
    </row>
    <row r="69" spans="1:5" x14ac:dyDescent="0.2">
      <c r="A69" s="113">
        <f>Jugendliga!A77</f>
        <v>0</v>
      </c>
      <c r="B69" s="1">
        <f>Jugendliga!B77</f>
        <v>0</v>
      </c>
      <c r="C69" s="110">
        <f>Jugendliga!E77</f>
        <v>0</v>
      </c>
      <c r="D69" s="110" t="str">
        <f>Jugendliga!D77</f>
        <v/>
      </c>
      <c r="E69" s="110">
        <f>Jugendliga!J77</f>
        <v>0</v>
      </c>
    </row>
    <row r="70" spans="1:5" x14ac:dyDescent="0.2">
      <c r="A70" s="113">
        <f>Jugendliga!A78</f>
        <v>0</v>
      </c>
      <c r="B70" s="1">
        <f>Jugendliga!B78</f>
        <v>0</v>
      </c>
      <c r="C70" s="110">
        <f>Jugendliga!E78</f>
        <v>0</v>
      </c>
      <c r="D70" s="110" t="str">
        <f>Jugendliga!D78</f>
        <v/>
      </c>
      <c r="E70" s="110">
        <f>Jugendliga!J78</f>
        <v>0</v>
      </c>
    </row>
    <row r="71" spans="1:5" x14ac:dyDescent="0.2">
      <c r="A71" s="113">
        <f>Jugendliga!A79</f>
        <v>0</v>
      </c>
      <c r="B71" s="1">
        <f>Jugendliga!B79</f>
        <v>0</v>
      </c>
      <c r="C71" s="110">
        <f>Jugendliga!E79</f>
        <v>0</v>
      </c>
      <c r="D71" s="110" t="str">
        <f>Jugendliga!D79</f>
        <v/>
      </c>
      <c r="E71" s="110">
        <f>Jugendliga!J79</f>
        <v>0</v>
      </c>
    </row>
    <row r="72" spans="1:5" x14ac:dyDescent="0.2">
      <c r="A72" s="113">
        <f>Jugendliga!A80</f>
        <v>0</v>
      </c>
      <c r="B72" s="1">
        <f>Jugendliga!B80</f>
        <v>0</v>
      </c>
      <c r="C72" s="110">
        <f>Jugendliga!E80</f>
        <v>0</v>
      </c>
      <c r="D72" s="110" t="str">
        <f>Jugendliga!D80</f>
        <v/>
      </c>
      <c r="E72" s="110">
        <f>Jugendliga!J80</f>
        <v>0</v>
      </c>
    </row>
    <row r="73" spans="1:5" x14ac:dyDescent="0.2">
      <c r="A73" s="113">
        <f>Jugendliga!A81</f>
        <v>0</v>
      </c>
      <c r="B73" s="1">
        <f>Jugendliga!B81</f>
        <v>0</v>
      </c>
      <c r="C73" s="110">
        <f>Jugendliga!E81</f>
        <v>0</v>
      </c>
      <c r="D73" s="110" t="str">
        <f>Jugendliga!D81</f>
        <v/>
      </c>
      <c r="E73" s="110">
        <f>Jugendliga!J81</f>
        <v>0</v>
      </c>
    </row>
    <row r="74" spans="1:5" x14ac:dyDescent="0.2">
      <c r="A74" s="113">
        <f>Jugendliga!A82</f>
        <v>0</v>
      </c>
      <c r="B74" s="1">
        <f>Jugendliga!B82</f>
        <v>0</v>
      </c>
      <c r="C74" s="110">
        <f>Jugendliga!E82</f>
        <v>0</v>
      </c>
      <c r="D74" s="110" t="str">
        <f>Jugendliga!D82</f>
        <v/>
      </c>
      <c r="E74" s="110">
        <f>Jugendliga!J82</f>
        <v>0</v>
      </c>
    </row>
    <row r="75" spans="1:5" x14ac:dyDescent="0.2">
      <c r="A75" s="113">
        <f>Jugendliga!A83</f>
        <v>0</v>
      </c>
      <c r="B75" s="1">
        <f>Jugendliga!B83</f>
        <v>0</v>
      </c>
      <c r="C75" s="110">
        <f>Jugendliga!E83</f>
        <v>0</v>
      </c>
      <c r="D75" s="110" t="str">
        <f>Jugendliga!D83</f>
        <v/>
      </c>
      <c r="E75" s="110">
        <f>Jugendliga!J83</f>
        <v>0</v>
      </c>
    </row>
    <row r="76" spans="1:5" x14ac:dyDescent="0.2">
      <c r="A76" s="113">
        <f>Jugendliga!A84</f>
        <v>0</v>
      </c>
      <c r="B76" s="1">
        <f>Jugendliga!B84</f>
        <v>0</v>
      </c>
      <c r="C76" s="110">
        <f>Jugendliga!E84</f>
        <v>0</v>
      </c>
      <c r="D76" s="110" t="str">
        <f>Jugendliga!D84</f>
        <v/>
      </c>
      <c r="E76" s="110">
        <f>Jugendliga!J84</f>
        <v>0</v>
      </c>
    </row>
    <row r="77" spans="1:5" x14ac:dyDescent="0.2">
      <c r="A77" s="113">
        <f>Jugendliga!A85</f>
        <v>0</v>
      </c>
      <c r="B77" s="1">
        <f>Jugendliga!B85</f>
        <v>0</v>
      </c>
      <c r="C77" s="110">
        <f>Jugendliga!E85</f>
        <v>0</v>
      </c>
      <c r="D77" s="110" t="str">
        <f>Jugendliga!D85</f>
        <v/>
      </c>
      <c r="E77" s="110">
        <f>Jugendliga!J85</f>
        <v>0</v>
      </c>
    </row>
    <row r="78" spans="1:5" x14ac:dyDescent="0.2">
      <c r="A78" s="113">
        <f>Jugendliga!A86</f>
        <v>0</v>
      </c>
      <c r="B78" s="1">
        <f>Jugendliga!B86</f>
        <v>0</v>
      </c>
      <c r="C78" s="110">
        <f>Jugendliga!E86</f>
        <v>0</v>
      </c>
      <c r="D78" s="110" t="str">
        <f>Jugendliga!D86</f>
        <v/>
      </c>
      <c r="E78" s="110">
        <f>Jugendliga!J86</f>
        <v>0</v>
      </c>
    </row>
    <row r="79" spans="1:5" x14ac:dyDescent="0.2">
      <c r="A79" s="113">
        <f>Jugendliga!A87</f>
        <v>0</v>
      </c>
      <c r="B79" s="1">
        <f>Jugendliga!B87</f>
        <v>0</v>
      </c>
      <c r="C79" s="110">
        <f>Jugendliga!E87</f>
        <v>0</v>
      </c>
      <c r="D79" s="110" t="str">
        <f>Jugendliga!D87</f>
        <v/>
      </c>
      <c r="E79" s="110">
        <f>Jugendliga!J87</f>
        <v>0</v>
      </c>
    </row>
    <row r="80" spans="1:5" x14ac:dyDescent="0.2">
      <c r="A80" s="113">
        <f>Jugendliga!A88</f>
        <v>0</v>
      </c>
      <c r="B80" s="1">
        <f>Jugendliga!B88</f>
        <v>0</v>
      </c>
      <c r="C80" s="110">
        <f>Jugendliga!E88</f>
        <v>0</v>
      </c>
      <c r="D80" s="110" t="str">
        <f>Jugendliga!D88</f>
        <v/>
      </c>
      <c r="E80" s="110">
        <f>Jugendliga!J88</f>
        <v>0</v>
      </c>
    </row>
    <row r="81" spans="1:6" x14ac:dyDescent="0.2">
      <c r="A81" s="113">
        <f>Jugendliga!A89</f>
        <v>0</v>
      </c>
      <c r="B81" s="1">
        <f>Jugendliga!B89</f>
        <v>0</v>
      </c>
      <c r="C81" s="110">
        <f>Jugendliga!E89</f>
        <v>0</v>
      </c>
      <c r="D81" s="110" t="str">
        <f>Jugendliga!D89</f>
        <v/>
      </c>
      <c r="E81" s="110">
        <f>Jugendliga!J89</f>
        <v>0</v>
      </c>
    </row>
    <row r="82" spans="1:6" x14ac:dyDescent="0.2">
      <c r="A82" s="113">
        <f>Jugendliga!A90</f>
        <v>0</v>
      </c>
      <c r="B82" s="1">
        <f>Jugendliga!B90</f>
        <v>0</v>
      </c>
      <c r="C82" s="110">
        <f>Jugendliga!E90</f>
        <v>0</v>
      </c>
      <c r="D82" s="110" t="str">
        <f>Jugendliga!D90</f>
        <v/>
      </c>
      <c r="E82" s="110">
        <f>Jugendliga!J90</f>
        <v>0</v>
      </c>
    </row>
    <row r="83" spans="1:6" x14ac:dyDescent="0.2">
      <c r="A83" s="113">
        <f>Jugendliga!A91</f>
        <v>0</v>
      </c>
      <c r="B83" s="1">
        <f>Jugendliga!B91</f>
        <v>0</v>
      </c>
      <c r="C83" s="110">
        <f>Jugendliga!E91</f>
        <v>0</v>
      </c>
      <c r="D83" s="110" t="str">
        <f>Jugendliga!D91</f>
        <v/>
      </c>
      <c r="E83" s="110">
        <f>Jugendliga!J91</f>
        <v>0</v>
      </c>
    </row>
    <row r="84" spans="1:6" x14ac:dyDescent="0.2">
      <c r="A84" s="113">
        <f>Jugendliga!A92</f>
        <v>0</v>
      </c>
      <c r="B84" s="1">
        <f>Jugendliga!B92</f>
        <v>0</v>
      </c>
      <c r="C84" s="110">
        <f>Jugendliga!E92</f>
        <v>0</v>
      </c>
      <c r="D84" s="110" t="str">
        <f>Jugendliga!D92</f>
        <v/>
      </c>
      <c r="E84" s="110">
        <f>Jugendliga!J92</f>
        <v>0</v>
      </c>
    </row>
    <row r="85" spans="1:6" x14ac:dyDescent="0.2">
      <c r="A85" s="113">
        <f>Jugendliga!A93</f>
        <v>0</v>
      </c>
      <c r="B85" s="1">
        <f>Jugendliga!B93</f>
        <v>0</v>
      </c>
      <c r="C85" s="110">
        <f>Jugendliga!E93</f>
        <v>0</v>
      </c>
      <c r="D85" s="110" t="str">
        <f>Jugendliga!D93</f>
        <v/>
      </c>
      <c r="E85" s="110">
        <f>Jugendliga!J93</f>
        <v>0</v>
      </c>
    </row>
    <row r="86" spans="1:6" x14ac:dyDescent="0.2">
      <c r="A86" s="113"/>
      <c r="C86" s="110"/>
      <c r="D86" s="110"/>
      <c r="E86" s="110"/>
    </row>
    <row r="87" spans="1:6" x14ac:dyDescent="0.2">
      <c r="A87" s="111" t="s">
        <v>49</v>
      </c>
      <c r="B87" s="114" t="s">
        <v>76</v>
      </c>
      <c r="C87" s="114" t="s">
        <v>13</v>
      </c>
      <c r="D87" s="110"/>
      <c r="E87" s="110">
        <f>Jugendliga!J94</f>
        <v>0</v>
      </c>
      <c r="F87" s="115"/>
    </row>
    <row r="88" spans="1:6" outlineLevel="1" x14ac:dyDescent="0.2">
      <c r="A88" s="116" t="str">
        <f>Jugendliga!A131</f>
        <v>KSV Grünstadt I.</v>
      </c>
      <c r="B88" s="117">
        <f>Jugendliga!B131</f>
        <v>2131.8271401178786</v>
      </c>
      <c r="C88" s="116">
        <f>RANK(B88,$B$88:$B$114,0)</f>
        <v>1</v>
      </c>
      <c r="D88" s="110"/>
      <c r="E88" s="115"/>
      <c r="F88" s="115"/>
    </row>
    <row r="89" spans="1:6" outlineLevel="1" x14ac:dyDescent="0.2">
      <c r="A89" s="116" t="str">
        <f>Jugendliga!A133</f>
        <v>FTG Pfungstadt I.</v>
      </c>
      <c r="B89" s="117" t="str">
        <f>Jugendliga!B133</f>
        <v/>
      </c>
      <c r="C89" s="116" t="e">
        <f t="shared" ref="C89:C114" si="0">RANK(B89,$B$88:$B$114,0)</f>
        <v>#VALUE!</v>
      </c>
      <c r="D89" s="110"/>
      <c r="E89" s="115"/>
      <c r="F89" s="115"/>
    </row>
    <row r="90" spans="1:6" outlineLevel="1" x14ac:dyDescent="0.2">
      <c r="A90" s="116" t="str">
        <f>Jugendliga!A135</f>
        <v>AC Altrip I.</v>
      </c>
      <c r="B90" s="117" t="str">
        <f>Jugendliga!B135</f>
        <v/>
      </c>
      <c r="C90" s="116" t="e">
        <f t="shared" si="0"/>
        <v>#VALUE!</v>
      </c>
      <c r="D90" s="110"/>
      <c r="E90" s="115"/>
      <c r="F90" s="115"/>
    </row>
    <row r="91" spans="1:6" outlineLevel="1" x14ac:dyDescent="0.2">
      <c r="A91" s="116" t="str">
        <f>Jugendliga!A137</f>
        <v>AC Mutterstadt I.</v>
      </c>
      <c r="B91" s="117">
        <f>Jugendliga!B137</f>
        <v>1742.1092062221608</v>
      </c>
      <c r="C91" s="116">
        <f t="shared" si="0"/>
        <v>2</v>
      </c>
      <c r="D91" s="110"/>
      <c r="E91" s="115"/>
      <c r="F91" s="115"/>
    </row>
    <row r="92" spans="1:6" outlineLevel="1" x14ac:dyDescent="0.2">
      <c r="A92" s="116" t="str">
        <f>Jugendliga!A139</f>
        <v>TSG Haßloch I.</v>
      </c>
      <c r="B92" s="117" t="str">
        <f>Jugendliga!B139</f>
        <v/>
      </c>
      <c r="C92" s="116" t="e">
        <f t="shared" si="0"/>
        <v>#VALUE!</v>
      </c>
      <c r="D92" s="110"/>
      <c r="E92" s="115"/>
      <c r="F92" s="115"/>
    </row>
    <row r="93" spans="1:6" outlineLevel="1" x14ac:dyDescent="0.2">
      <c r="A93" s="116" t="str">
        <f>Jugendliga!A141</f>
        <v>KSV Langen</v>
      </c>
      <c r="B93" s="117" t="str">
        <f>Jugendliga!B141</f>
        <v/>
      </c>
      <c r="C93" s="116" t="e">
        <f t="shared" si="0"/>
        <v>#VALUE!</v>
      </c>
      <c r="D93" s="110"/>
      <c r="E93" s="115"/>
      <c r="F93" s="115"/>
    </row>
    <row r="94" spans="1:6" outlineLevel="1" x14ac:dyDescent="0.2">
      <c r="A94" s="116" t="str">
        <f>Jugendliga!E131</f>
        <v>KSV Grünstadt II.</v>
      </c>
      <c r="B94" s="117">
        <f>Jugendliga!L131</f>
        <v>1580.3704477937338</v>
      </c>
      <c r="C94" s="116">
        <f t="shared" si="0"/>
        <v>4</v>
      </c>
      <c r="D94" s="110"/>
      <c r="E94" s="115"/>
      <c r="F94" s="115"/>
    </row>
    <row r="95" spans="1:6" outlineLevel="1" x14ac:dyDescent="0.2">
      <c r="A95" s="116" t="str">
        <f>Jugendliga!E133</f>
        <v>FTG Pfungstadt II.</v>
      </c>
      <c r="B95" s="117" t="str">
        <f>Jugendliga!L133</f>
        <v/>
      </c>
      <c r="C95" s="116" t="e">
        <f t="shared" si="0"/>
        <v>#VALUE!</v>
      </c>
      <c r="D95" s="110"/>
      <c r="E95" s="115"/>
      <c r="F95" s="115"/>
    </row>
    <row r="96" spans="1:6" outlineLevel="1" x14ac:dyDescent="0.2">
      <c r="A96" s="116" t="str">
        <f>Jugendliga!E135</f>
        <v>AC Altrip II.</v>
      </c>
      <c r="B96" s="117" t="str">
        <f>Jugendliga!L135</f>
        <v/>
      </c>
      <c r="C96" s="116" t="e">
        <f t="shared" si="0"/>
        <v>#VALUE!</v>
      </c>
      <c r="D96" s="110"/>
      <c r="E96" s="115"/>
      <c r="F96" s="115"/>
    </row>
    <row r="97" spans="1:6" outlineLevel="1" x14ac:dyDescent="0.2">
      <c r="A97" s="116" t="str">
        <f>Jugendliga!E137</f>
        <v>AC Mutterstadt II.</v>
      </c>
      <c r="B97" s="117" t="str">
        <f>Jugendliga!L137</f>
        <v/>
      </c>
      <c r="C97" s="116" t="e">
        <f t="shared" si="0"/>
        <v>#VALUE!</v>
      </c>
      <c r="D97" s="110"/>
      <c r="E97" s="115"/>
      <c r="F97" s="115"/>
    </row>
    <row r="98" spans="1:6" outlineLevel="1" x14ac:dyDescent="0.2">
      <c r="A98" s="116" t="str">
        <f>Jugendliga!E139</f>
        <v>TSG Haßloch II.</v>
      </c>
      <c r="B98" s="117" t="str">
        <f>Jugendliga!L139</f>
        <v/>
      </c>
      <c r="C98" s="116" t="e">
        <f t="shared" si="0"/>
        <v>#VALUE!</v>
      </c>
      <c r="D98" s="110"/>
      <c r="E98" s="115"/>
      <c r="F98" s="115"/>
    </row>
    <row r="99" spans="1:6" outlineLevel="1" x14ac:dyDescent="0.2">
      <c r="A99" s="116" t="str">
        <f>Jugendliga!E141</f>
        <v>KSC 07 Schifferstadt</v>
      </c>
      <c r="B99" s="118">
        <f>Jugendliga!L141</f>
        <v>1537.6392008237985</v>
      </c>
      <c r="C99" s="116">
        <f t="shared" si="0"/>
        <v>5</v>
      </c>
      <c r="D99" s="110"/>
      <c r="E99" s="110"/>
    </row>
    <row r="100" spans="1:6" outlineLevel="1" x14ac:dyDescent="0.2">
      <c r="A100" s="116" t="str">
        <f>Jugendliga!U131</f>
        <v>KSV Grünstadt III</v>
      </c>
      <c r="B100" s="118">
        <f>Jugendliga!AB131</f>
        <v>954.15526528779219</v>
      </c>
      <c r="C100" s="116">
        <f t="shared" si="0"/>
        <v>10</v>
      </c>
      <c r="D100" s="110"/>
      <c r="E100" s="110"/>
    </row>
    <row r="101" spans="1:6" outlineLevel="1" x14ac:dyDescent="0.2">
      <c r="A101" s="116" t="str">
        <f>Jugendliga!U133</f>
        <v>FTG Pfungstadt III</v>
      </c>
      <c r="B101" s="118" t="str">
        <f>Jugendliga!AB133</f>
        <v/>
      </c>
      <c r="C101" s="116" t="e">
        <f t="shared" si="0"/>
        <v>#VALUE!</v>
      </c>
      <c r="D101" s="110"/>
      <c r="E101" s="110"/>
    </row>
    <row r="102" spans="1:6" outlineLevel="1" x14ac:dyDescent="0.2">
      <c r="A102" s="116" t="str">
        <f>Jugendliga!U135</f>
        <v>AC Altrip III</v>
      </c>
      <c r="B102" s="118" t="str">
        <f>Jugendliga!AB135</f>
        <v/>
      </c>
      <c r="C102" s="116" t="e">
        <f t="shared" si="0"/>
        <v>#VALUE!</v>
      </c>
      <c r="D102" s="110"/>
      <c r="E102" s="110"/>
    </row>
    <row r="103" spans="1:6" outlineLevel="1" x14ac:dyDescent="0.2">
      <c r="A103" s="116" t="str">
        <f>Jugendliga!U137</f>
        <v>AC Mutterstadt III</v>
      </c>
      <c r="B103" s="118" t="str">
        <f>Jugendliga!AB137</f>
        <v/>
      </c>
      <c r="C103" s="116" t="e">
        <f t="shared" si="0"/>
        <v>#VALUE!</v>
      </c>
      <c r="D103" s="110"/>
      <c r="E103" s="110"/>
    </row>
    <row r="104" spans="1:6" outlineLevel="1" x14ac:dyDescent="0.2">
      <c r="A104" s="116" t="str">
        <f>Jugendliga!U139</f>
        <v>AV 03 Speyer</v>
      </c>
      <c r="B104" s="118" t="str">
        <f>Jugendliga!AB139</f>
        <v/>
      </c>
      <c r="C104" s="116" t="e">
        <f t="shared" si="0"/>
        <v>#VALUE!</v>
      </c>
      <c r="D104" s="110"/>
      <c r="E104" s="110"/>
    </row>
    <row r="105" spans="1:6" outlineLevel="1" x14ac:dyDescent="0.2">
      <c r="A105" s="116" t="str">
        <f>Jugendliga!U141</f>
        <v>AC Kindsbach</v>
      </c>
      <c r="B105" s="118" t="str">
        <f>Jugendliga!AB141</f>
        <v/>
      </c>
      <c r="C105" s="116" t="e">
        <f t="shared" si="0"/>
        <v>#VALUE!</v>
      </c>
      <c r="D105" s="110"/>
      <c r="E105" s="110"/>
    </row>
    <row r="106" spans="1:6" outlineLevel="1" x14ac:dyDescent="0.2">
      <c r="A106" s="116" t="str">
        <f>Jugendliga!A143</f>
        <v>VFL Rodalben</v>
      </c>
      <c r="B106" s="118" t="str">
        <f>Jugendliga!B143</f>
        <v/>
      </c>
      <c r="C106" s="116" t="e">
        <f t="shared" si="0"/>
        <v>#VALUE!</v>
      </c>
      <c r="D106" s="110"/>
      <c r="E106" s="110"/>
    </row>
    <row r="107" spans="1:6" outlineLevel="1" x14ac:dyDescent="0.2">
      <c r="A107" s="116" t="str">
        <f>Jugendliga!E143</f>
        <v>TSG Kaiserslautern</v>
      </c>
      <c r="B107" s="118" t="str">
        <f>Jugendliga!L143</f>
        <v/>
      </c>
      <c r="C107" s="116" t="e">
        <f t="shared" si="0"/>
        <v>#VALUE!</v>
      </c>
      <c r="D107" s="110"/>
      <c r="E107" s="110"/>
    </row>
    <row r="108" spans="1:6" outlineLevel="1" x14ac:dyDescent="0.2">
      <c r="A108" s="116" t="str">
        <f>Jugendliga!U143</f>
        <v>AC Weisenau</v>
      </c>
      <c r="B108" s="118" t="str">
        <f>Jugendliga!AB143</f>
        <v/>
      </c>
      <c r="C108" s="116" t="e">
        <f t="shared" si="0"/>
        <v>#VALUE!</v>
      </c>
      <c r="D108" s="110"/>
      <c r="E108" s="110"/>
    </row>
    <row r="109" spans="1:6" x14ac:dyDescent="0.2">
      <c r="A109" s="116" t="s">
        <v>78</v>
      </c>
      <c r="B109" s="118" t="str">
        <f>Jugendliga!B145</f>
        <v/>
      </c>
      <c r="C109" s="116" t="e">
        <f t="shared" si="0"/>
        <v>#VALUE!</v>
      </c>
      <c r="D109" s="110"/>
      <c r="E109" s="110"/>
    </row>
    <row r="110" spans="1:6" x14ac:dyDescent="0.2">
      <c r="A110" s="115" t="s">
        <v>130</v>
      </c>
      <c r="B110" s="104">
        <f>Jugendliga!L145</f>
        <v>1019.8700076375058</v>
      </c>
      <c r="C110" s="116">
        <f t="shared" si="0"/>
        <v>9</v>
      </c>
      <c r="D110" s="110"/>
      <c r="E110" s="110"/>
    </row>
    <row r="111" spans="1:6" x14ac:dyDescent="0.2">
      <c r="A111" s="115" t="s">
        <v>80</v>
      </c>
      <c r="B111" s="104">
        <f>Jugendliga!AB145</f>
        <v>1713.4635698454672</v>
      </c>
      <c r="C111" s="116">
        <f t="shared" si="0"/>
        <v>3</v>
      </c>
      <c r="D111" s="110"/>
      <c r="E111" s="110"/>
    </row>
    <row r="112" spans="1:6" x14ac:dyDescent="0.2">
      <c r="A112" s="115" t="s">
        <v>81</v>
      </c>
      <c r="B112" s="104">
        <f>Jugendliga!B147</f>
        <v>1436.855925954218</v>
      </c>
      <c r="C112" s="116">
        <f t="shared" si="0"/>
        <v>6</v>
      </c>
      <c r="D112" s="110"/>
      <c r="E112" s="110"/>
    </row>
    <row r="113" spans="1:5" x14ac:dyDescent="0.2">
      <c r="A113" s="115" t="s">
        <v>82</v>
      </c>
      <c r="B113" s="104">
        <f>Jugendliga!L147</f>
        <v>1291.5412919412183</v>
      </c>
      <c r="C113" s="116">
        <f t="shared" si="0"/>
        <v>7</v>
      </c>
      <c r="D113" s="110"/>
      <c r="E113" s="110"/>
    </row>
    <row r="114" spans="1:5" x14ac:dyDescent="0.2">
      <c r="A114" s="115" t="s">
        <v>83</v>
      </c>
      <c r="B114" s="104">
        <f>Jugendliga!AB147</f>
        <v>1040.0237781393023</v>
      </c>
      <c r="C114" s="116">
        <f t="shared" si="0"/>
        <v>8</v>
      </c>
      <c r="D114" s="110"/>
      <c r="E114" s="110"/>
    </row>
    <row r="115" spans="1:5" x14ac:dyDescent="0.2">
      <c r="A115" s="115"/>
      <c r="C115" s="110"/>
      <c r="D115" s="110"/>
      <c r="E115" s="110"/>
    </row>
    <row r="116" spans="1:5" x14ac:dyDescent="0.2">
      <c r="A116" s="115"/>
      <c r="C116" s="110"/>
      <c r="D116" s="110"/>
      <c r="E116" s="110"/>
    </row>
    <row r="117" spans="1:5" x14ac:dyDescent="0.2">
      <c r="A117" s="115"/>
      <c r="C117" s="110"/>
      <c r="D117" s="110"/>
      <c r="E117" s="110"/>
    </row>
    <row r="118" spans="1:5" x14ac:dyDescent="0.2">
      <c r="A118" s="115"/>
      <c r="C118" s="110"/>
      <c r="D118" s="110"/>
      <c r="E118" s="110"/>
    </row>
    <row r="119" spans="1:5" x14ac:dyDescent="0.2">
      <c r="A119" s="115"/>
      <c r="C119" s="110"/>
      <c r="D119" s="110"/>
      <c r="E119" s="110"/>
    </row>
    <row r="120" spans="1:5" x14ac:dyDescent="0.2">
      <c r="A120" s="115"/>
      <c r="C120" s="110"/>
      <c r="D120" s="110"/>
      <c r="E120" s="110"/>
    </row>
    <row r="121" spans="1:5" x14ac:dyDescent="0.2">
      <c r="A121" s="115"/>
      <c r="C121" s="110"/>
      <c r="D121" s="110"/>
      <c r="E121" s="110"/>
    </row>
    <row r="122" spans="1:5" x14ac:dyDescent="0.2">
      <c r="A122" s="115"/>
      <c r="C122" s="110"/>
      <c r="D122" s="110"/>
      <c r="E122" s="110"/>
    </row>
    <row r="123" spans="1:5" x14ac:dyDescent="0.2">
      <c r="A123" s="115"/>
      <c r="C123" s="110"/>
      <c r="D123" s="110"/>
      <c r="E123" s="110"/>
    </row>
    <row r="124" spans="1:5" x14ac:dyDescent="0.2">
      <c r="A124" s="115"/>
      <c r="C124" s="110"/>
      <c r="D124" s="110"/>
      <c r="E124" s="110"/>
    </row>
    <row r="125" spans="1:5" x14ac:dyDescent="0.2">
      <c r="A125" s="115"/>
      <c r="C125" s="110"/>
      <c r="D125" s="110"/>
      <c r="E125" s="110"/>
    </row>
    <row r="126" spans="1:5" x14ac:dyDescent="0.2">
      <c r="A126" s="115"/>
      <c r="C126" s="110"/>
      <c r="D126" s="110"/>
      <c r="E126" s="110"/>
    </row>
    <row r="127" spans="1:5" x14ac:dyDescent="0.2">
      <c r="A127" s="115"/>
      <c r="C127" s="110"/>
      <c r="D127" s="110"/>
      <c r="E127" s="110"/>
    </row>
    <row r="128" spans="1:5" x14ac:dyDescent="0.2">
      <c r="A128" s="115"/>
      <c r="C128" s="110"/>
      <c r="D128" s="110"/>
      <c r="E128" s="110"/>
    </row>
    <row r="129" spans="1:5" x14ac:dyDescent="0.2">
      <c r="A129" s="115"/>
      <c r="C129" s="110"/>
      <c r="D129" s="110"/>
      <c r="E129" s="110"/>
    </row>
    <row r="130" spans="1:5" x14ac:dyDescent="0.2">
      <c r="A130" s="115"/>
      <c r="C130" s="110"/>
      <c r="D130" s="110"/>
      <c r="E130" s="110"/>
    </row>
    <row r="131" spans="1:5" x14ac:dyDescent="0.2">
      <c r="A131" s="115"/>
      <c r="C131" s="110"/>
      <c r="D131" s="110"/>
      <c r="E131" s="110"/>
    </row>
    <row r="132" spans="1:5" x14ac:dyDescent="0.2">
      <c r="A132" s="115"/>
      <c r="C132" s="110"/>
      <c r="D132" s="110"/>
      <c r="E132" s="110"/>
    </row>
    <row r="133" spans="1:5" x14ac:dyDescent="0.2">
      <c r="A133" s="115"/>
      <c r="C133" s="110"/>
      <c r="D133" s="110"/>
      <c r="E133" s="110"/>
    </row>
    <row r="134" spans="1:5" x14ac:dyDescent="0.2">
      <c r="A134" s="115"/>
      <c r="C134" s="110"/>
      <c r="D134" s="110"/>
      <c r="E134" s="110"/>
    </row>
    <row r="135" spans="1:5" x14ac:dyDescent="0.2">
      <c r="A135" s="115"/>
      <c r="C135" s="110"/>
      <c r="D135" s="110"/>
      <c r="E135" s="110"/>
    </row>
    <row r="136" spans="1:5" x14ac:dyDescent="0.2">
      <c r="A136" s="115"/>
      <c r="C136" s="110"/>
      <c r="D136" s="110"/>
      <c r="E136" s="110"/>
    </row>
    <row r="137" spans="1:5" x14ac:dyDescent="0.2">
      <c r="A137" s="115"/>
      <c r="C137" s="110"/>
      <c r="D137" s="110"/>
      <c r="E137" s="110"/>
    </row>
    <row r="138" spans="1:5" x14ac:dyDescent="0.2">
      <c r="A138" s="115"/>
      <c r="C138" s="110"/>
      <c r="D138" s="110"/>
      <c r="E138" s="110"/>
    </row>
    <row r="139" spans="1:5" x14ac:dyDescent="0.2">
      <c r="A139" s="115"/>
      <c r="C139" s="110"/>
      <c r="D139" s="110"/>
      <c r="E139" s="110"/>
    </row>
    <row r="140" spans="1:5" x14ac:dyDescent="0.2">
      <c r="A140" s="115"/>
      <c r="C140" s="110"/>
      <c r="D140" s="110"/>
      <c r="E140" s="110"/>
    </row>
    <row r="141" spans="1:5" x14ac:dyDescent="0.2">
      <c r="A141" s="115"/>
      <c r="C141" s="110"/>
      <c r="D141" s="110"/>
      <c r="E141" s="110"/>
    </row>
    <row r="142" spans="1:5" x14ac:dyDescent="0.2">
      <c r="A142" s="115"/>
      <c r="C142" s="110"/>
      <c r="D142" s="110"/>
      <c r="E142" s="110"/>
    </row>
    <row r="143" spans="1:5" x14ac:dyDescent="0.2">
      <c r="A143" s="115"/>
      <c r="C143" s="110"/>
      <c r="D143" s="110"/>
      <c r="E143" s="110"/>
    </row>
    <row r="144" spans="1:5" x14ac:dyDescent="0.2">
      <c r="A144" s="115"/>
      <c r="C144" s="110"/>
      <c r="D144" s="110"/>
      <c r="E144" s="110"/>
    </row>
    <row r="145" spans="1:5" x14ac:dyDescent="0.2">
      <c r="A145" s="115"/>
      <c r="C145" s="110"/>
      <c r="D145" s="110"/>
      <c r="E145" s="110"/>
    </row>
    <row r="146" spans="1:5" x14ac:dyDescent="0.2">
      <c r="A146" s="115"/>
      <c r="C146" s="110"/>
      <c r="D146" s="110"/>
      <c r="E146" s="110"/>
    </row>
    <row r="147" spans="1:5" x14ac:dyDescent="0.2">
      <c r="A147" s="115"/>
      <c r="C147" s="110"/>
      <c r="D147" s="110"/>
      <c r="E147" s="110"/>
    </row>
    <row r="148" spans="1:5" x14ac:dyDescent="0.2">
      <c r="A148" s="115"/>
      <c r="C148" s="110"/>
      <c r="D148" s="110"/>
      <c r="E148" s="110"/>
    </row>
    <row r="149" spans="1:5" x14ac:dyDescent="0.2">
      <c r="A149" s="115"/>
      <c r="C149" s="110"/>
      <c r="D149" s="110"/>
      <c r="E149" s="110"/>
    </row>
    <row r="150" spans="1:5" x14ac:dyDescent="0.2">
      <c r="A150" s="115"/>
      <c r="C150" s="110"/>
      <c r="D150" s="110"/>
      <c r="E150" s="110"/>
    </row>
    <row r="151" spans="1:5" x14ac:dyDescent="0.2">
      <c r="A151" s="115"/>
      <c r="C151" s="110"/>
      <c r="D151" s="110"/>
      <c r="E151" s="110"/>
    </row>
    <row r="152" spans="1:5" x14ac:dyDescent="0.2">
      <c r="A152" s="115"/>
      <c r="C152" s="110"/>
      <c r="D152" s="110"/>
      <c r="E152" s="110"/>
    </row>
    <row r="153" spans="1:5" x14ac:dyDescent="0.2">
      <c r="A153" s="115"/>
      <c r="C153" s="110"/>
      <c r="D153" s="110"/>
      <c r="E153" s="110"/>
    </row>
    <row r="154" spans="1:5" x14ac:dyDescent="0.2">
      <c r="A154" s="115"/>
      <c r="C154" s="110"/>
      <c r="D154" s="110"/>
      <c r="E154" s="110"/>
    </row>
    <row r="155" spans="1:5" x14ac:dyDescent="0.2">
      <c r="A155" s="115"/>
      <c r="C155" s="110"/>
      <c r="D155" s="110"/>
      <c r="E155" s="110"/>
    </row>
    <row r="156" spans="1:5" x14ac:dyDescent="0.2">
      <c r="A156" s="115"/>
      <c r="C156" s="110"/>
      <c r="D156" s="110"/>
      <c r="E156" s="110"/>
    </row>
    <row r="157" spans="1:5" x14ac:dyDescent="0.2">
      <c r="A157" s="115"/>
      <c r="C157" s="110"/>
      <c r="D157" s="110"/>
      <c r="E157" s="110"/>
    </row>
    <row r="158" spans="1:5" x14ac:dyDescent="0.2">
      <c r="A158" s="115"/>
      <c r="C158" s="110"/>
      <c r="D158" s="110"/>
      <c r="E158" s="110"/>
    </row>
    <row r="159" spans="1:5" x14ac:dyDescent="0.2">
      <c r="A159" s="115"/>
      <c r="C159" s="110"/>
      <c r="D159" s="110"/>
      <c r="E159" s="110"/>
    </row>
    <row r="160" spans="1:5" x14ac:dyDescent="0.2">
      <c r="A160" s="115"/>
      <c r="C160" s="110"/>
      <c r="D160" s="110"/>
      <c r="E160" s="110"/>
    </row>
    <row r="161" spans="1:5" x14ac:dyDescent="0.2">
      <c r="A161" s="115"/>
      <c r="C161" s="110"/>
      <c r="D161" s="110"/>
      <c r="E161" s="110"/>
    </row>
    <row r="162" spans="1:5" x14ac:dyDescent="0.2">
      <c r="A162" s="115"/>
      <c r="C162" s="110"/>
      <c r="D162" s="110"/>
      <c r="E162" s="110"/>
    </row>
    <row r="163" spans="1:5" x14ac:dyDescent="0.2">
      <c r="A163" s="115"/>
      <c r="C163" s="110"/>
      <c r="D163" s="110"/>
      <c r="E163" s="110"/>
    </row>
    <row r="164" spans="1:5" x14ac:dyDescent="0.2">
      <c r="A164" s="115"/>
      <c r="C164" s="110"/>
      <c r="D164" s="110"/>
      <c r="E164" s="110"/>
    </row>
    <row r="165" spans="1:5" x14ac:dyDescent="0.2">
      <c r="A165" s="115"/>
      <c r="C165" s="110"/>
      <c r="D165" s="110"/>
      <c r="E165" s="110"/>
    </row>
    <row r="166" spans="1:5" x14ac:dyDescent="0.2">
      <c r="A166" s="115"/>
      <c r="C166" s="110"/>
      <c r="D166" s="110"/>
      <c r="E166" s="110"/>
    </row>
    <row r="167" spans="1:5" x14ac:dyDescent="0.2">
      <c r="A167" s="115"/>
      <c r="C167" s="110"/>
      <c r="D167" s="110"/>
      <c r="E167" s="110"/>
    </row>
    <row r="168" spans="1:5" x14ac:dyDescent="0.2">
      <c r="A168" s="115"/>
      <c r="C168" s="110"/>
      <c r="D168" s="110"/>
      <c r="E168" s="110"/>
    </row>
    <row r="169" spans="1:5" x14ac:dyDescent="0.2">
      <c r="A169" s="115"/>
      <c r="C169" s="110"/>
      <c r="D169" s="110"/>
      <c r="E169" s="110"/>
    </row>
    <row r="170" spans="1:5" x14ac:dyDescent="0.2">
      <c r="A170" s="115"/>
      <c r="C170" s="110"/>
      <c r="D170" s="110"/>
      <c r="E170" s="110"/>
    </row>
    <row r="171" spans="1:5" x14ac:dyDescent="0.2">
      <c r="A171" s="115"/>
      <c r="C171" s="110"/>
      <c r="D171" s="110"/>
      <c r="E171" s="110"/>
    </row>
    <row r="172" spans="1:5" x14ac:dyDescent="0.2">
      <c r="A172" s="115"/>
      <c r="C172" s="110"/>
      <c r="D172" s="110"/>
      <c r="E172" s="110"/>
    </row>
    <row r="173" spans="1:5" x14ac:dyDescent="0.2">
      <c r="A173" s="115"/>
      <c r="C173" s="110"/>
      <c r="D173" s="110"/>
      <c r="E173" s="110"/>
    </row>
    <row r="174" spans="1:5" x14ac:dyDescent="0.2">
      <c r="A174" s="115"/>
      <c r="C174" s="110"/>
      <c r="D174" s="110"/>
      <c r="E174" s="110"/>
    </row>
    <row r="175" spans="1:5" x14ac:dyDescent="0.2">
      <c r="A175" s="115"/>
      <c r="C175" s="110"/>
      <c r="D175" s="110"/>
      <c r="E175" s="110"/>
    </row>
    <row r="176" spans="1:5" x14ac:dyDescent="0.2">
      <c r="A176" s="115"/>
      <c r="C176" s="110"/>
      <c r="D176" s="110"/>
      <c r="E176" s="110"/>
    </row>
    <row r="177" spans="1:5" x14ac:dyDescent="0.2">
      <c r="A177" s="115"/>
      <c r="C177" s="110"/>
      <c r="D177" s="110"/>
      <c r="E177" s="110"/>
    </row>
    <row r="178" spans="1:5" x14ac:dyDescent="0.2">
      <c r="A178" s="115"/>
      <c r="C178" s="110"/>
      <c r="D178" s="110"/>
      <c r="E178" s="110"/>
    </row>
    <row r="179" spans="1:5" x14ac:dyDescent="0.2">
      <c r="A179" s="115"/>
      <c r="C179" s="110"/>
      <c r="D179" s="110"/>
      <c r="E179" s="110"/>
    </row>
    <row r="180" spans="1:5" x14ac:dyDescent="0.2">
      <c r="A180" s="115"/>
      <c r="C180" s="110"/>
      <c r="D180" s="110"/>
      <c r="E180" s="110"/>
    </row>
    <row r="181" spans="1:5" x14ac:dyDescent="0.2">
      <c r="A181" s="115"/>
      <c r="C181" s="110"/>
      <c r="D181" s="110"/>
      <c r="E181" s="110"/>
    </row>
    <row r="182" spans="1:5" x14ac:dyDescent="0.2">
      <c r="A182" s="115"/>
      <c r="C182" s="110"/>
      <c r="D182" s="110"/>
      <c r="E182" s="110"/>
    </row>
    <row r="183" spans="1:5" x14ac:dyDescent="0.2">
      <c r="A183" s="115"/>
      <c r="C183" s="110"/>
      <c r="D183" s="110"/>
      <c r="E183" s="110"/>
    </row>
    <row r="184" spans="1:5" x14ac:dyDescent="0.2">
      <c r="A184" s="115"/>
      <c r="C184" s="110"/>
      <c r="D184" s="110"/>
      <c r="E184" s="110"/>
    </row>
    <row r="185" spans="1:5" x14ac:dyDescent="0.2">
      <c r="A185" s="115"/>
      <c r="C185" s="110"/>
      <c r="D185" s="110"/>
      <c r="E185" s="110"/>
    </row>
    <row r="186" spans="1:5" x14ac:dyDescent="0.2">
      <c r="A186" s="115"/>
      <c r="C186" s="110"/>
      <c r="D186" s="110"/>
      <c r="E186" s="110"/>
    </row>
    <row r="187" spans="1:5" x14ac:dyDescent="0.2">
      <c r="A187" s="115"/>
      <c r="C187" s="110"/>
      <c r="D187" s="110"/>
      <c r="E187" s="110"/>
    </row>
    <row r="188" spans="1:5" x14ac:dyDescent="0.2">
      <c r="A188" s="115"/>
      <c r="C188" s="110"/>
      <c r="D188" s="110"/>
      <c r="E188" s="110"/>
    </row>
    <row r="189" spans="1:5" x14ac:dyDescent="0.2">
      <c r="A189" s="115"/>
      <c r="C189" s="110"/>
      <c r="D189" s="110"/>
      <c r="E189" s="110"/>
    </row>
    <row r="190" spans="1:5" x14ac:dyDescent="0.2">
      <c r="A190" s="115"/>
      <c r="C190" s="110"/>
      <c r="D190" s="110"/>
      <c r="E190" s="110"/>
    </row>
    <row r="191" spans="1:5" x14ac:dyDescent="0.2">
      <c r="A191" s="115"/>
      <c r="C191" s="110"/>
      <c r="D191" s="110"/>
      <c r="E191" s="110"/>
    </row>
    <row r="192" spans="1:5" x14ac:dyDescent="0.2">
      <c r="A192" s="115"/>
      <c r="C192" s="110"/>
      <c r="D192" s="110"/>
      <c r="E192" s="110"/>
    </row>
    <row r="193" spans="1:5" x14ac:dyDescent="0.2">
      <c r="A193" s="115"/>
      <c r="C193" s="110"/>
      <c r="D193" s="110"/>
      <c r="E193" s="110"/>
    </row>
    <row r="194" spans="1:5" x14ac:dyDescent="0.2">
      <c r="A194" s="115"/>
      <c r="C194" s="110"/>
      <c r="D194" s="110"/>
      <c r="E194" s="110"/>
    </row>
    <row r="195" spans="1:5" x14ac:dyDescent="0.2">
      <c r="A195" s="115"/>
      <c r="C195" s="110"/>
      <c r="D195" s="110"/>
      <c r="E195" s="110"/>
    </row>
    <row r="196" spans="1:5" x14ac:dyDescent="0.2">
      <c r="A196" s="115"/>
      <c r="C196" s="110"/>
      <c r="D196" s="110"/>
      <c r="E196" s="110"/>
    </row>
    <row r="197" spans="1:5" x14ac:dyDescent="0.2">
      <c r="A197" s="115"/>
      <c r="C197" s="110"/>
      <c r="D197" s="110"/>
      <c r="E197" s="110"/>
    </row>
    <row r="198" spans="1:5" x14ac:dyDescent="0.2">
      <c r="A198" s="115"/>
      <c r="C198" s="110"/>
      <c r="D198" s="110"/>
      <c r="E198" s="110"/>
    </row>
    <row r="199" spans="1:5" x14ac:dyDescent="0.2">
      <c r="A199" s="115"/>
      <c r="C199" s="110"/>
      <c r="D199" s="110"/>
      <c r="E199" s="110"/>
    </row>
    <row r="200" spans="1:5" x14ac:dyDescent="0.2">
      <c r="A200" s="115"/>
      <c r="C200" s="110"/>
      <c r="D200" s="110"/>
      <c r="E200" s="110"/>
    </row>
    <row r="201" spans="1:5" x14ac:dyDescent="0.2">
      <c r="A201" s="115"/>
      <c r="C201" s="110"/>
      <c r="D201" s="110"/>
      <c r="E201" s="110"/>
    </row>
    <row r="202" spans="1:5" x14ac:dyDescent="0.2">
      <c r="A202" s="115"/>
      <c r="C202" s="110"/>
      <c r="D202" s="110"/>
      <c r="E202" s="110"/>
    </row>
    <row r="203" spans="1:5" x14ac:dyDescent="0.2">
      <c r="A203" s="115"/>
      <c r="C203" s="110"/>
      <c r="D203" s="110"/>
      <c r="E203" s="110"/>
    </row>
    <row r="204" spans="1:5" x14ac:dyDescent="0.2">
      <c r="A204" s="115"/>
      <c r="C204" s="110"/>
      <c r="D204" s="110"/>
      <c r="E204" s="110"/>
    </row>
    <row r="205" spans="1:5" x14ac:dyDescent="0.2">
      <c r="A205" s="115"/>
      <c r="C205" s="110"/>
      <c r="D205" s="110"/>
      <c r="E205" s="110"/>
    </row>
    <row r="206" spans="1:5" x14ac:dyDescent="0.2">
      <c r="A206" s="115"/>
      <c r="C206" s="110"/>
      <c r="D206" s="110"/>
      <c r="E206" s="110"/>
    </row>
    <row r="207" spans="1:5" x14ac:dyDescent="0.2">
      <c r="A207" s="115"/>
      <c r="C207" s="110"/>
      <c r="D207" s="110"/>
      <c r="E207" s="110"/>
    </row>
    <row r="208" spans="1:5" x14ac:dyDescent="0.2">
      <c r="A208" s="115"/>
      <c r="C208" s="110"/>
      <c r="D208" s="110"/>
      <c r="E208" s="110"/>
    </row>
    <row r="209" spans="1:5" x14ac:dyDescent="0.2">
      <c r="A209" s="115"/>
      <c r="C209" s="110"/>
      <c r="D209" s="110"/>
      <c r="E209" s="110"/>
    </row>
    <row r="210" spans="1:5" x14ac:dyDescent="0.2">
      <c r="A210" s="115"/>
      <c r="C210" s="110"/>
      <c r="D210" s="110"/>
      <c r="E210" s="110"/>
    </row>
    <row r="211" spans="1:5" x14ac:dyDescent="0.2">
      <c r="A211" s="115"/>
      <c r="C211" s="110"/>
      <c r="D211" s="110"/>
      <c r="E211" s="110"/>
    </row>
    <row r="212" spans="1:5" x14ac:dyDescent="0.2">
      <c r="A212" s="115"/>
      <c r="C212" s="110"/>
      <c r="D212" s="110"/>
      <c r="E212" s="110"/>
    </row>
    <row r="213" spans="1:5" x14ac:dyDescent="0.2">
      <c r="A213" s="115"/>
      <c r="C213" s="110"/>
      <c r="D213" s="110"/>
      <c r="E213" s="110"/>
    </row>
    <row r="214" spans="1:5" x14ac:dyDescent="0.2">
      <c r="A214" s="115"/>
      <c r="C214" s="110"/>
      <c r="D214" s="110"/>
      <c r="E214" s="110"/>
    </row>
    <row r="215" spans="1:5" x14ac:dyDescent="0.2">
      <c r="A215" s="115"/>
      <c r="C215" s="110"/>
      <c r="D215" s="110"/>
      <c r="E215" s="110"/>
    </row>
    <row r="216" spans="1:5" x14ac:dyDescent="0.2">
      <c r="A216" s="115"/>
      <c r="C216" s="110"/>
      <c r="D216" s="110"/>
      <c r="E216" s="110"/>
    </row>
    <row r="217" spans="1:5" x14ac:dyDescent="0.2">
      <c r="A217" s="115"/>
      <c r="C217" s="110"/>
      <c r="D217" s="110"/>
      <c r="E217" s="110"/>
    </row>
    <row r="218" spans="1:5" x14ac:dyDescent="0.2">
      <c r="A218" s="115"/>
      <c r="C218" s="110"/>
      <c r="D218" s="110"/>
      <c r="E218" s="110"/>
    </row>
    <row r="219" spans="1:5" x14ac:dyDescent="0.2">
      <c r="A219" s="115"/>
      <c r="C219" s="110"/>
      <c r="D219" s="110"/>
      <c r="E219" s="110"/>
    </row>
    <row r="220" spans="1:5" x14ac:dyDescent="0.2">
      <c r="A220" s="115"/>
      <c r="C220" s="110"/>
      <c r="D220" s="110"/>
      <c r="E220" s="110"/>
    </row>
    <row r="221" spans="1:5" x14ac:dyDescent="0.2">
      <c r="A221" s="115"/>
      <c r="C221" s="110"/>
      <c r="D221" s="110"/>
      <c r="E221" s="110"/>
    </row>
    <row r="222" spans="1:5" x14ac:dyDescent="0.2">
      <c r="A222" s="115"/>
      <c r="C222" s="110"/>
      <c r="D222" s="110"/>
      <c r="E222" s="110"/>
    </row>
    <row r="223" spans="1:5" x14ac:dyDescent="0.2">
      <c r="A223" s="115"/>
      <c r="C223" s="110"/>
      <c r="D223" s="110"/>
      <c r="E223" s="110"/>
    </row>
    <row r="224" spans="1:5" x14ac:dyDescent="0.2">
      <c r="A224" s="115"/>
      <c r="C224" s="110"/>
      <c r="D224" s="110"/>
      <c r="E224" s="110"/>
    </row>
    <row r="225" spans="1:5" x14ac:dyDescent="0.2">
      <c r="A225" s="115"/>
      <c r="C225" s="110"/>
      <c r="D225" s="110"/>
      <c r="E225" s="110"/>
    </row>
    <row r="226" spans="1:5" x14ac:dyDescent="0.2">
      <c r="A226" s="115"/>
      <c r="C226" s="110"/>
      <c r="D226" s="110"/>
      <c r="E226" s="110"/>
    </row>
    <row r="227" spans="1:5" x14ac:dyDescent="0.2">
      <c r="A227" s="115"/>
      <c r="C227" s="110"/>
      <c r="D227" s="110"/>
      <c r="E227" s="110"/>
    </row>
    <row r="228" spans="1:5" x14ac:dyDescent="0.2">
      <c r="A228" s="115"/>
      <c r="C228" s="110"/>
      <c r="D228" s="110"/>
      <c r="E228" s="110"/>
    </row>
    <row r="229" spans="1:5" x14ac:dyDescent="0.2">
      <c r="A229" s="115"/>
      <c r="C229" s="110"/>
      <c r="D229" s="110"/>
      <c r="E229" s="110"/>
    </row>
    <row r="230" spans="1:5" x14ac:dyDescent="0.2">
      <c r="A230" s="115"/>
      <c r="C230" s="110"/>
      <c r="D230" s="110"/>
      <c r="E230" s="110"/>
    </row>
    <row r="231" spans="1:5" x14ac:dyDescent="0.2">
      <c r="A231" s="115"/>
      <c r="C231" s="110"/>
      <c r="D231" s="110"/>
      <c r="E231" s="110"/>
    </row>
    <row r="232" spans="1:5" x14ac:dyDescent="0.2">
      <c r="A232" s="115"/>
      <c r="C232" s="110"/>
      <c r="D232" s="110"/>
      <c r="E232" s="110"/>
    </row>
    <row r="233" spans="1:5" x14ac:dyDescent="0.2">
      <c r="A233" s="115"/>
      <c r="C233" s="110"/>
      <c r="D233" s="110"/>
      <c r="E233" s="110"/>
    </row>
    <row r="234" spans="1:5" x14ac:dyDescent="0.2">
      <c r="A234" s="115"/>
      <c r="C234" s="110"/>
      <c r="D234" s="110"/>
      <c r="E234" s="110"/>
    </row>
    <row r="235" spans="1:5" x14ac:dyDescent="0.2">
      <c r="A235" s="115"/>
      <c r="C235" s="110"/>
      <c r="D235" s="110"/>
      <c r="E235" s="110"/>
    </row>
    <row r="236" spans="1:5" x14ac:dyDescent="0.2">
      <c r="A236" s="115"/>
      <c r="C236" s="110"/>
      <c r="D236" s="110"/>
      <c r="E236" s="110"/>
    </row>
  </sheetData>
  <sheetProtection selectLockedCells="1" selectUnlockedCells="1"/>
  <mergeCells count="2">
    <mergeCell ref="D1:F1"/>
    <mergeCell ref="D2:F2"/>
  </mergeCells>
  <conditionalFormatting sqref="C3 D56:D86 E56:E87 A3:B4 D3:E51 A5:C51 A53:C86 D53:E54 A52:E52">
    <cfRule type="cellIs" dxfId="0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Jugendliga</vt:lpstr>
      <vt:lpstr>Mannschaftswertung</vt:lpstr>
      <vt:lpstr>Presse</vt:lpstr>
      <vt:lpstr>Jugendliga!Druckbereich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</dc:creator>
  <cp:lastModifiedBy>Eichner</cp:lastModifiedBy>
  <cp:lastPrinted>2018-12-16T11:40:32Z</cp:lastPrinted>
  <dcterms:created xsi:type="dcterms:W3CDTF">2017-12-10T09:23:33Z</dcterms:created>
  <dcterms:modified xsi:type="dcterms:W3CDTF">2019-12-17T13:36:39Z</dcterms:modified>
</cp:coreProperties>
</file>