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denni\Desktop\"/>
    </mc:Choice>
  </mc:AlternateContent>
  <xr:revisionPtr revIDLastSave="0" documentId="13_ncr:1_{8ABD7E38-0D3E-4C94-AB79-FD24799F5C91}" xr6:coauthVersionLast="41" xr6:coauthVersionMax="41" xr10:uidLastSave="{00000000-0000-0000-0000-000000000000}"/>
  <bookViews>
    <workbookView xWindow="45" yWindow="2745" windowWidth="7395" windowHeight="11385" xr2:uid="{00000000-000D-0000-FFFF-FFFF00000000}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Jugendliga!$A$1:$AU$148</definedName>
  </definedNames>
  <calcPr calcId="181029"/>
</workbook>
</file>

<file path=xl/calcChain.xml><?xml version="1.0" encoding="utf-8"?>
<calcChain xmlns="http://schemas.openxmlformats.org/spreadsheetml/2006/main">
  <c r="A41" i="3" l="1"/>
  <c r="B41" i="3"/>
  <c r="C41" i="3"/>
  <c r="E41" i="3"/>
  <c r="A42" i="3"/>
  <c r="B42" i="3"/>
  <c r="C42" i="3"/>
  <c r="E42" i="3"/>
  <c r="A43" i="3"/>
  <c r="B43" i="3"/>
  <c r="C43" i="3"/>
  <c r="E43" i="3"/>
  <c r="A57" i="2"/>
  <c r="B57" i="2" s="1"/>
  <c r="C57" i="2"/>
  <c r="A58" i="2"/>
  <c r="B58" i="2" s="1"/>
  <c r="C58" i="2"/>
  <c r="A59" i="2"/>
  <c r="B59" i="2" s="1"/>
  <c r="P59" i="2" s="1"/>
  <c r="C59" i="2"/>
  <c r="A60" i="2"/>
  <c r="B60" i="2" s="1"/>
  <c r="F60" i="2" s="1"/>
  <c r="C60" i="2"/>
  <c r="A61" i="2"/>
  <c r="B61" i="2" s="1"/>
  <c r="F61" i="2" s="1"/>
  <c r="A62" i="2"/>
  <c r="B62" i="2" s="1"/>
  <c r="F62" i="2" s="1"/>
  <c r="A63" i="2"/>
  <c r="B63" i="2" s="1"/>
  <c r="F63" i="2" s="1"/>
  <c r="A64" i="2"/>
  <c r="B64" i="2" s="1"/>
  <c r="J64" i="2" s="1"/>
  <c r="A65" i="2"/>
  <c r="B65" i="2" s="1"/>
  <c r="J65" i="2" s="1"/>
  <c r="A66" i="2"/>
  <c r="B66" i="2" s="1"/>
  <c r="J66" i="2" s="1"/>
  <c r="A67" i="2"/>
  <c r="B67" i="2" s="1"/>
  <c r="J67" i="2" s="1"/>
  <c r="M67" i="2"/>
  <c r="A68" i="2"/>
  <c r="B68" i="2" s="1"/>
  <c r="A69" i="2"/>
  <c r="B69" i="2" s="1"/>
  <c r="A70" i="2"/>
  <c r="B70" i="2" s="1"/>
  <c r="C70" i="2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C78" i="2"/>
  <c r="A79" i="2"/>
  <c r="B79" i="2" s="1"/>
  <c r="A80" i="2"/>
  <c r="B80" i="2" s="1"/>
  <c r="H80" i="2" s="1"/>
  <c r="F80" i="2"/>
  <c r="A81" i="2"/>
  <c r="B81" i="2" s="1"/>
  <c r="H81" i="2" s="1"/>
  <c r="A82" i="2"/>
  <c r="B82" i="2" s="1"/>
  <c r="J82" i="2" s="1"/>
  <c r="N82" i="2"/>
  <c r="A83" i="2"/>
  <c r="B83" i="2" s="1"/>
  <c r="F83" i="2" s="1"/>
  <c r="C83" i="2"/>
  <c r="A84" i="2"/>
  <c r="B84" i="2" s="1"/>
  <c r="F84" i="2" s="1"/>
  <c r="A85" i="2"/>
  <c r="B85" i="2" s="1"/>
  <c r="A86" i="2"/>
  <c r="B86" i="2" s="1"/>
  <c r="F86" i="2" s="1"/>
  <c r="A87" i="2"/>
  <c r="B87" i="2" s="1"/>
  <c r="J87" i="2" s="1"/>
  <c r="A88" i="2"/>
  <c r="B88" i="2" s="1"/>
  <c r="A89" i="2"/>
  <c r="B89" i="2" s="1"/>
  <c r="F89" i="2" s="1"/>
  <c r="A90" i="2"/>
  <c r="B90" i="2" s="1"/>
  <c r="F90" i="2" s="1"/>
  <c r="A91" i="2"/>
  <c r="B91" i="2" s="1"/>
  <c r="J91" i="2" s="1"/>
  <c r="N91" i="2"/>
  <c r="A92" i="2"/>
  <c r="B92" i="2" s="1"/>
  <c r="N92" i="2" s="1"/>
  <c r="A93" i="2"/>
  <c r="B93" i="2" s="1"/>
  <c r="A94" i="2"/>
  <c r="B94" i="2" s="1"/>
  <c r="F94" i="2" s="1"/>
  <c r="Q94" i="2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49" i="2"/>
  <c r="B49" i="2" s="1"/>
  <c r="F91" i="2" l="1"/>
  <c r="L60" i="2"/>
  <c r="F87" i="2"/>
  <c r="F66" i="2"/>
  <c r="H60" i="2"/>
  <c r="G73" i="2"/>
  <c r="E73" i="2"/>
  <c r="I77" i="2"/>
  <c r="E77" i="2"/>
  <c r="N80" i="2"/>
  <c r="P63" i="2"/>
  <c r="P62" i="2"/>
  <c r="P61" i="2"/>
  <c r="P60" i="2"/>
  <c r="N87" i="2"/>
  <c r="F82" i="2"/>
  <c r="J80" i="2"/>
  <c r="Q67" i="2"/>
  <c r="N65" i="2"/>
  <c r="N63" i="2"/>
  <c r="N62" i="2"/>
  <c r="N61" i="2"/>
  <c r="N60" i="2"/>
  <c r="F65" i="2"/>
  <c r="L63" i="2"/>
  <c r="L62" i="2"/>
  <c r="L61" i="2"/>
  <c r="N83" i="2"/>
  <c r="F67" i="2"/>
  <c r="J63" i="2"/>
  <c r="J62" i="2"/>
  <c r="J61" i="2"/>
  <c r="J60" i="2"/>
  <c r="N89" i="2"/>
  <c r="J83" i="2"/>
  <c r="N81" i="2"/>
  <c r="H63" i="2"/>
  <c r="H61" i="2"/>
  <c r="F81" i="2"/>
  <c r="F64" i="2"/>
  <c r="I75" i="2"/>
  <c r="E75" i="2"/>
  <c r="M75" i="2"/>
  <c r="I79" i="2"/>
  <c r="E79" i="2"/>
  <c r="M79" i="2"/>
  <c r="G71" i="2"/>
  <c r="E71" i="2"/>
  <c r="M71" i="2"/>
  <c r="O67" i="2"/>
  <c r="N66" i="2"/>
  <c r="J81" i="2"/>
  <c r="M77" i="2"/>
  <c r="M73" i="2"/>
  <c r="N64" i="2"/>
  <c r="G74" i="2"/>
  <c r="E74" i="2"/>
  <c r="M74" i="2"/>
  <c r="I74" i="2"/>
  <c r="Q74" i="2"/>
  <c r="G70" i="2"/>
  <c r="E70" i="2"/>
  <c r="M70" i="2"/>
  <c r="I70" i="2"/>
  <c r="Q70" i="2"/>
  <c r="F69" i="2"/>
  <c r="E69" i="2"/>
  <c r="I69" i="2"/>
  <c r="M69" i="2"/>
  <c r="Q69" i="2"/>
  <c r="G69" i="2"/>
  <c r="K69" i="2"/>
  <c r="O69" i="2"/>
  <c r="F68" i="2"/>
  <c r="E68" i="2"/>
  <c r="I68" i="2"/>
  <c r="M68" i="2"/>
  <c r="Q68" i="2"/>
  <c r="G68" i="2"/>
  <c r="K68" i="2"/>
  <c r="O68" i="2"/>
  <c r="I78" i="2"/>
  <c r="E78" i="2"/>
  <c r="M78" i="2"/>
  <c r="I76" i="2"/>
  <c r="E76" i="2"/>
  <c r="M76" i="2"/>
  <c r="G72" i="2"/>
  <c r="E72" i="2"/>
  <c r="M72" i="2"/>
  <c r="I72" i="2"/>
  <c r="Q72" i="2"/>
  <c r="P81" i="2"/>
  <c r="L81" i="2"/>
  <c r="P80" i="2"/>
  <c r="L80" i="2"/>
  <c r="P79" i="2"/>
  <c r="Q77" i="2"/>
  <c r="Q75" i="2"/>
  <c r="Q73" i="2"/>
  <c r="I73" i="2"/>
  <c r="Q71" i="2"/>
  <c r="I71" i="2"/>
  <c r="O94" i="2"/>
  <c r="M94" i="2"/>
  <c r="K94" i="2"/>
  <c r="I94" i="2"/>
  <c r="E93" i="2"/>
  <c r="G93" i="2"/>
  <c r="I93" i="2"/>
  <c r="K93" i="2"/>
  <c r="M93" i="2"/>
  <c r="O93" i="2"/>
  <c r="Q93" i="2"/>
  <c r="E92" i="2"/>
  <c r="G92" i="2"/>
  <c r="I92" i="2"/>
  <c r="K92" i="2"/>
  <c r="M92" i="2"/>
  <c r="O92" i="2"/>
  <c r="Q92" i="2"/>
  <c r="E91" i="2"/>
  <c r="G91" i="2"/>
  <c r="I91" i="2"/>
  <c r="K91" i="2"/>
  <c r="M91" i="2"/>
  <c r="O91" i="2"/>
  <c r="Q91" i="2"/>
  <c r="N90" i="2"/>
  <c r="J90" i="2"/>
  <c r="J89" i="2"/>
  <c r="E88" i="2"/>
  <c r="G88" i="2"/>
  <c r="I88" i="2"/>
  <c r="K88" i="2"/>
  <c r="M88" i="2"/>
  <c r="O88" i="2"/>
  <c r="Q88" i="2"/>
  <c r="E87" i="2"/>
  <c r="G87" i="2"/>
  <c r="I87" i="2"/>
  <c r="K87" i="2"/>
  <c r="M87" i="2"/>
  <c r="O87" i="2"/>
  <c r="Q87" i="2"/>
  <c r="N86" i="2"/>
  <c r="J86" i="2"/>
  <c r="E85" i="2"/>
  <c r="G85" i="2"/>
  <c r="I85" i="2"/>
  <c r="K85" i="2"/>
  <c r="M85" i="2"/>
  <c r="O85" i="2"/>
  <c r="Q85" i="2"/>
  <c r="N84" i="2"/>
  <c r="J84" i="2"/>
  <c r="E83" i="2"/>
  <c r="G83" i="2"/>
  <c r="I83" i="2"/>
  <c r="K83" i="2"/>
  <c r="M83" i="2"/>
  <c r="O83" i="2"/>
  <c r="Q83" i="2"/>
  <c r="E82" i="2"/>
  <c r="G82" i="2"/>
  <c r="I82" i="2"/>
  <c r="K82" i="2"/>
  <c r="M82" i="2"/>
  <c r="O82" i="2"/>
  <c r="Q82" i="2"/>
  <c r="E81" i="2"/>
  <c r="G81" i="2"/>
  <c r="I81" i="2"/>
  <c r="M81" i="2"/>
  <c r="O81" i="2"/>
  <c r="Q81" i="2"/>
  <c r="E80" i="2"/>
  <c r="I80" i="2"/>
  <c r="K80" i="2"/>
  <c r="M80" i="2"/>
  <c r="O80" i="2"/>
  <c r="Q80" i="2"/>
  <c r="F79" i="2"/>
  <c r="J79" i="2"/>
  <c r="L79" i="2"/>
  <c r="N79" i="2"/>
  <c r="G79" i="2"/>
  <c r="K79" i="2"/>
  <c r="O79" i="2"/>
  <c r="Q79" i="2"/>
  <c r="Q78" i="2"/>
  <c r="F77" i="2"/>
  <c r="H77" i="2"/>
  <c r="J77" i="2"/>
  <c r="L77" i="2"/>
  <c r="N77" i="2"/>
  <c r="P77" i="2"/>
  <c r="K77" i="2"/>
  <c r="O77" i="2"/>
  <c r="Q76" i="2"/>
  <c r="F75" i="2"/>
  <c r="H75" i="2"/>
  <c r="J75" i="2"/>
  <c r="L75" i="2"/>
  <c r="N75" i="2"/>
  <c r="P75" i="2"/>
  <c r="K75" i="2"/>
  <c r="O75" i="2"/>
  <c r="E94" i="2"/>
  <c r="G94" i="2"/>
  <c r="N93" i="2"/>
  <c r="J93" i="2"/>
  <c r="F93" i="2"/>
  <c r="J92" i="2"/>
  <c r="F92" i="2"/>
  <c r="E90" i="2"/>
  <c r="G90" i="2"/>
  <c r="I90" i="2"/>
  <c r="K90" i="2"/>
  <c r="M90" i="2"/>
  <c r="O90" i="2"/>
  <c r="Q90" i="2"/>
  <c r="E89" i="2"/>
  <c r="G89" i="2"/>
  <c r="I89" i="2"/>
  <c r="K89" i="2"/>
  <c r="M89" i="2"/>
  <c r="O89" i="2"/>
  <c r="Q89" i="2"/>
  <c r="N88" i="2"/>
  <c r="J88" i="2"/>
  <c r="F88" i="2"/>
  <c r="E86" i="2"/>
  <c r="G86" i="2"/>
  <c r="I86" i="2"/>
  <c r="M86" i="2"/>
  <c r="O86" i="2"/>
  <c r="Q86" i="2"/>
  <c r="N85" i="2"/>
  <c r="J85" i="2"/>
  <c r="F85" i="2"/>
  <c r="E84" i="2"/>
  <c r="G84" i="2"/>
  <c r="I84" i="2"/>
  <c r="K84" i="2"/>
  <c r="M84" i="2"/>
  <c r="O84" i="2"/>
  <c r="Q84" i="2"/>
  <c r="P94" i="2"/>
  <c r="N94" i="2"/>
  <c r="L94" i="2"/>
  <c r="J94" i="2"/>
  <c r="H94" i="2"/>
  <c r="P93" i="2"/>
  <c r="L93" i="2"/>
  <c r="H93" i="2"/>
  <c r="P92" i="2"/>
  <c r="L92" i="2"/>
  <c r="P91" i="2"/>
  <c r="L91" i="2"/>
  <c r="H91" i="2"/>
  <c r="L90" i="2"/>
  <c r="H90" i="2"/>
  <c r="P89" i="2"/>
  <c r="L89" i="2"/>
  <c r="H89" i="2"/>
  <c r="P88" i="2"/>
  <c r="L88" i="2"/>
  <c r="P87" i="2"/>
  <c r="L87" i="2"/>
  <c r="H87" i="2"/>
  <c r="P86" i="2"/>
  <c r="L86" i="2"/>
  <c r="H86" i="2"/>
  <c r="P85" i="2"/>
  <c r="L85" i="2"/>
  <c r="H85" i="2"/>
  <c r="L84" i="2"/>
  <c r="H84" i="2"/>
  <c r="P83" i="2"/>
  <c r="L83" i="2"/>
  <c r="H83" i="2"/>
  <c r="P82" i="2"/>
  <c r="L82" i="2"/>
  <c r="H82" i="2"/>
  <c r="F78" i="2"/>
  <c r="H78" i="2"/>
  <c r="J78" i="2"/>
  <c r="L78" i="2"/>
  <c r="N78" i="2"/>
  <c r="P78" i="2"/>
  <c r="G78" i="2"/>
  <c r="K78" i="2"/>
  <c r="O78" i="2"/>
  <c r="F76" i="2"/>
  <c r="J76" i="2"/>
  <c r="L76" i="2"/>
  <c r="N76" i="2"/>
  <c r="P76" i="2"/>
  <c r="G76" i="2"/>
  <c r="K76" i="2"/>
  <c r="O76" i="2"/>
  <c r="O74" i="2"/>
  <c r="K74" i="2"/>
  <c r="O73" i="2"/>
  <c r="K73" i="2"/>
  <c r="O72" i="2"/>
  <c r="K72" i="2"/>
  <c r="O71" i="2"/>
  <c r="K71" i="2"/>
  <c r="O70" i="2"/>
  <c r="K70" i="2"/>
  <c r="F74" i="2"/>
  <c r="H74" i="2"/>
  <c r="J74" i="2"/>
  <c r="L74" i="2"/>
  <c r="N74" i="2"/>
  <c r="F73" i="2"/>
  <c r="H73" i="2"/>
  <c r="J73" i="2"/>
  <c r="L73" i="2"/>
  <c r="N73" i="2"/>
  <c r="F72" i="2"/>
  <c r="H72" i="2"/>
  <c r="J72" i="2"/>
  <c r="L72" i="2"/>
  <c r="N72" i="2"/>
  <c r="P72" i="2"/>
  <c r="F71" i="2"/>
  <c r="J71" i="2"/>
  <c r="L71" i="2"/>
  <c r="N71" i="2"/>
  <c r="P71" i="2"/>
  <c r="F70" i="2"/>
  <c r="H70" i="2"/>
  <c r="J70" i="2"/>
  <c r="L70" i="2"/>
  <c r="N70" i="2"/>
  <c r="P70" i="2"/>
  <c r="E67" i="2"/>
  <c r="G67" i="2"/>
  <c r="I67" i="2"/>
  <c r="K67" i="2"/>
  <c r="E66" i="2"/>
  <c r="G66" i="2"/>
  <c r="I66" i="2"/>
  <c r="K66" i="2"/>
  <c r="M66" i="2"/>
  <c r="O66" i="2"/>
  <c r="Q66" i="2"/>
  <c r="E65" i="2"/>
  <c r="G65" i="2"/>
  <c r="I65" i="2"/>
  <c r="K65" i="2"/>
  <c r="M65" i="2"/>
  <c r="O65" i="2"/>
  <c r="Q65" i="2"/>
  <c r="E64" i="2"/>
  <c r="G64" i="2"/>
  <c r="I64" i="2"/>
  <c r="K64" i="2"/>
  <c r="M64" i="2"/>
  <c r="O64" i="2"/>
  <c r="Q64" i="2"/>
  <c r="E63" i="2"/>
  <c r="G63" i="2"/>
  <c r="I63" i="2"/>
  <c r="K63" i="2"/>
  <c r="M63" i="2"/>
  <c r="O63" i="2"/>
  <c r="Q63" i="2"/>
  <c r="E62" i="2"/>
  <c r="G62" i="2"/>
  <c r="I62" i="2"/>
  <c r="K62" i="2"/>
  <c r="M62" i="2"/>
  <c r="O62" i="2"/>
  <c r="Q62" i="2"/>
  <c r="E61" i="2"/>
  <c r="I61" i="2"/>
  <c r="K61" i="2"/>
  <c r="M61" i="2"/>
  <c r="O61" i="2"/>
  <c r="Q61" i="2"/>
  <c r="E60" i="2"/>
  <c r="G60" i="2"/>
  <c r="I60" i="2"/>
  <c r="K60" i="2"/>
  <c r="M60" i="2"/>
  <c r="O60" i="2"/>
  <c r="Q60" i="2"/>
  <c r="N69" i="2"/>
  <c r="L69" i="2"/>
  <c r="J69" i="2"/>
  <c r="H69" i="2"/>
  <c r="P68" i="2"/>
  <c r="N68" i="2"/>
  <c r="L68" i="2"/>
  <c r="J68" i="2"/>
  <c r="H68" i="2"/>
  <c r="P67" i="2"/>
  <c r="N67" i="2"/>
  <c r="L67" i="2"/>
  <c r="L66" i="2"/>
  <c r="H66" i="2"/>
  <c r="P65" i="2"/>
  <c r="L65" i="2"/>
  <c r="H65" i="2"/>
  <c r="L64" i="2"/>
  <c r="H64" i="2"/>
  <c r="F59" i="2"/>
  <c r="H59" i="2"/>
  <c r="J59" i="2"/>
  <c r="L59" i="2"/>
  <c r="N59" i="2"/>
  <c r="E59" i="2"/>
  <c r="G59" i="2"/>
  <c r="I59" i="2"/>
  <c r="K59" i="2"/>
  <c r="M59" i="2"/>
  <c r="O59" i="2"/>
  <c r="Q59" i="2"/>
  <c r="F58" i="2"/>
  <c r="H58" i="2"/>
  <c r="J58" i="2"/>
  <c r="L58" i="2"/>
  <c r="N58" i="2"/>
  <c r="P58" i="2"/>
  <c r="E58" i="2"/>
  <c r="G58" i="2"/>
  <c r="I58" i="2"/>
  <c r="K58" i="2"/>
  <c r="M58" i="2"/>
  <c r="O58" i="2"/>
  <c r="Q58" i="2"/>
  <c r="F57" i="2"/>
  <c r="H57" i="2"/>
  <c r="J57" i="2"/>
  <c r="L57" i="2"/>
  <c r="N57" i="2"/>
  <c r="P57" i="2"/>
  <c r="E57" i="2"/>
  <c r="G57" i="2"/>
  <c r="I57" i="2"/>
  <c r="K57" i="2"/>
  <c r="M57" i="2"/>
  <c r="O57" i="2"/>
  <c r="Q57" i="2"/>
  <c r="N55" i="2"/>
  <c r="E55" i="2"/>
  <c r="G55" i="2"/>
  <c r="I55" i="2"/>
  <c r="K55" i="2"/>
  <c r="M55" i="2"/>
  <c r="O55" i="2"/>
  <c r="Q55" i="2"/>
  <c r="F55" i="2"/>
  <c r="H55" i="2"/>
  <c r="L55" i="2"/>
  <c r="P55" i="2"/>
  <c r="F53" i="2"/>
  <c r="J53" i="2"/>
  <c r="N53" i="2"/>
  <c r="E53" i="2"/>
  <c r="G53" i="2"/>
  <c r="I53" i="2"/>
  <c r="K53" i="2"/>
  <c r="M53" i="2"/>
  <c r="O53" i="2"/>
  <c r="Q53" i="2"/>
  <c r="H53" i="2"/>
  <c r="L53" i="2"/>
  <c r="F52" i="2"/>
  <c r="H52" i="2"/>
  <c r="J52" i="2"/>
  <c r="L52" i="2"/>
  <c r="N52" i="2"/>
  <c r="P52" i="2"/>
  <c r="E52" i="2"/>
  <c r="G52" i="2"/>
  <c r="I52" i="2"/>
  <c r="K52" i="2"/>
  <c r="M52" i="2"/>
  <c r="O52" i="2"/>
  <c r="Q52" i="2"/>
  <c r="F50" i="2"/>
  <c r="H50" i="2"/>
  <c r="J50" i="2"/>
  <c r="L50" i="2"/>
  <c r="N50" i="2"/>
  <c r="P50" i="2"/>
  <c r="E50" i="2"/>
  <c r="G50" i="2"/>
  <c r="I50" i="2"/>
  <c r="K50" i="2"/>
  <c r="M50" i="2"/>
  <c r="O50" i="2"/>
  <c r="Q50" i="2"/>
  <c r="J54" i="2"/>
  <c r="N54" i="2"/>
  <c r="E54" i="2"/>
  <c r="G54" i="2"/>
  <c r="I54" i="2"/>
  <c r="K54" i="2"/>
  <c r="M54" i="2"/>
  <c r="O54" i="2"/>
  <c r="Q54" i="2"/>
  <c r="F54" i="2"/>
  <c r="H54" i="2"/>
  <c r="L54" i="2"/>
  <c r="L51" i="2"/>
  <c r="P51" i="2"/>
  <c r="E51" i="2"/>
  <c r="G51" i="2"/>
  <c r="I51" i="2"/>
  <c r="K51" i="2"/>
  <c r="M51" i="2"/>
  <c r="O51" i="2"/>
  <c r="Q51" i="2"/>
  <c r="F51" i="2"/>
  <c r="J51" i="2"/>
  <c r="N51" i="2"/>
  <c r="L49" i="2"/>
  <c r="E49" i="2"/>
  <c r="G49" i="2"/>
  <c r="I49" i="2"/>
  <c r="K49" i="2"/>
  <c r="O49" i="2"/>
  <c r="Q49" i="2"/>
  <c r="F49" i="2"/>
  <c r="H49" i="2"/>
  <c r="J49" i="2"/>
  <c r="N49" i="2"/>
  <c r="P49" i="2"/>
  <c r="AT56" i="1"/>
  <c r="AU56" i="1" s="1"/>
  <c r="AQ56" i="1"/>
  <c r="AO56" i="1"/>
  <c r="AL56" i="1"/>
  <c r="AM56" i="1" s="1"/>
  <c r="AH56" i="1"/>
  <c r="AI56" i="1" s="1"/>
  <c r="AC56" i="1"/>
  <c r="Z56" i="1"/>
  <c r="W56" i="1"/>
  <c r="P56" i="1"/>
  <c r="M56" i="1"/>
  <c r="T56" i="1" s="1"/>
  <c r="D56" i="1"/>
  <c r="AT55" i="1"/>
  <c r="AU55" i="1" s="1"/>
  <c r="AQ55" i="1"/>
  <c r="AO55" i="1"/>
  <c r="AL55" i="1"/>
  <c r="AM55" i="1" s="1"/>
  <c r="AH55" i="1"/>
  <c r="AI55" i="1" s="1"/>
  <c r="AC55" i="1"/>
  <c r="Z55" i="1"/>
  <c r="W55" i="1"/>
  <c r="P55" i="1"/>
  <c r="M55" i="1"/>
  <c r="D55" i="1"/>
  <c r="AT58" i="1"/>
  <c r="AU58" i="1" s="1"/>
  <c r="AQ58" i="1"/>
  <c r="AO58" i="1"/>
  <c r="AL58" i="1"/>
  <c r="AM58" i="1" s="1"/>
  <c r="AH58" i="1"/>
  <c r="AI58" i="1" s="1"/>
  <c r="AC58" i="1"/>
  <c r="Z58" i="1"/>
  <c r="W58" i="1"/>
  <c r="P58" i="1"/>
  <c r="M58" i="1"/>
  <c r="D58" i="1"/>
  <c r="AT27" i="1"/>
  <c r="AU27" i="1" s="1"/>
  <c r="AQ27" i="1"/>
  <c r="AO27" i="1"/>
  <c r="AL27" i="1"/>
  <c r="AM27" i="1" s="1"/>
  <c r="AH27" i="1"/>
  <c r="AI27" i="1" s="1"/>
  <c r="AC27" i="1"/>
  <c r="Z27" i="1"/>
  <c r="W27" i="1"/>
  <c r="P27" i="1"/>
  <c r="M27" i="1"/>
  <c r="AD58" i="1" l="1"/>
  <c r="AD55" i="1"/>
  <c r="AD56" i="1"/>
  <c r="AE56" i="1" s="1"/>
  <c r="I56" i="1" s="1"/>
  <c r="C77" i="2" s="1"/>
  <c r="G77" i="2" s="1"/>
  <c r="T55" i="1"/>
  <c r="AE55" i="1" s="1"/>
  <c r="I55" i="1" s="1"/>
  <c r="C76" i="2" s="1"/>
  <c r="H76" i="2" s="1"/>
  <c r="T58" i="1"/>
  <c r="AE58" i="1" s="1"/>
  <c r="I58" i="1" s="1"/>
  <c r="C79" i="2" s="1"/>
  <c r="H79" i="2" s="1"/>
  <c r="AD27" i="1"/>
  <c r="T27" i="1"/>
  <c r="AT72" i="1"/>
  <c r="AU72" i="1" s="1"/>
  <c r="AQ72" i="1"/>
  <c r="AO72" i="1"/>
  <c r="AL72" i="1"/>
  <c r="AM72" i="1" s="1"/>
  <c r="AH72" i="1"/>
  <c r="AI72" i="1" s="1"/>
  <c r="AC72" i="1"/>
  <c r="Z72" i="1"/>
  <c r="W72" i="1"/>
  <c r="S72" i="1"/>
  <c r="P72" i="1"/>
  <c r="M72" i="1"/>
  <c r="D72" i="1"/>
  <c r="AT48" i="1"/>
  <c r="AU48" i="1" s="1"/>
  <c r="AQ48" i="1"/>
  <c r="AO48" i="1"/>
  <c r="AL48" i="1"/>
  <c r="AM48" i="1" s="1"/>
  <c r="AH48" i="1"/>
  <c r="AI48" i="1" s="1"/>
  <c r="AC48" i="1"/>
  <c r="Z48" i="1"/>
  <c r="W48" i="1"/>
  <c r="AD48" i="1" s="1"/>
  <c r="P48" i="1"/>
  <c r="M48" i="1"/>
  <c r="D48" i="1"/>
  <c r="AT47" i="1"/>
  <c r="AU47" i="1" s="1"/>
  <c r="AQ47" i="1"/>
  <c r="AO47" i="1"/>
  <c r="AL47" i="1"/>
  <c r="AM47" i="1" s="1"/>
  <c r="AH47" i="1"/>
  <c r="AI47" i="1" s="1"/>
  <c r="AC47" i="1"/>
  <c r="Z47" i="1"/>
  <c r="W47" i="1"/>
  <c r="P47" i="1"/>
  <c r="M47" i="1"/>
  <c r="D47" i="1"/>
  <c r="AT46" i="1"/>
  <c r="AU46" i="1" s="1"/>
  <c r="AQ46" i="1"/>
  <c r="AO46" i="1"/>
  <c r="AL46" i="1"/>
  <c r="AM46" i="1" s="1"/>
  <c r="AH46" i="1"/>
  <c r="AI46" i="1" s="1"/>
  <c r="AC46" i="1"/>
  <c r="Z46" i="1"/>
  <c r="W46" i="1"/>
  <c r="P46" i="1"/>
  <c r="M46" i="1"/>
  <c r="D46" i="1"/>
  <c r="AT45" i="1"/>
  <c r="AU45" i="1" s="1"/>
  <c r="AQ45" i="1"/>
  <c r="AO45" i="1"/>
  <c r="AL45" i="1"/>
  <c r="AM45" i="1" s="1"/>
  <c r="AH45" i="1"/>
  <c r="AI45" i="1" s="1"/>
  <c r="AC45" i="1"/>
  <c r="Z45" i="1"/>
  <c r="W45" i="1"/>
  <c r="P45" i="1"/>
  <c r="M45" i="1"/>
  <c r="D45" i="1"/>
  <c r="AT41" i="1"/>
  <c r="AU41" i="1" s="1"/>
  <c r="AQ41" i="1"/>
  <c r="AO41" i="1"/>
  <c r="AL41" i="1"/>
  <c r="AM41" i="1" s="1"/>
  <c r="AH41" i="1"/>
  <c r="AI41" i="1" s="1"/>
  <c r="AC41" i="1"/>
  <c r="Z41" i="1"/>
  <c r="W41" i="1"/>
  <c r="P41" i="1"/>
  <c r="M41" i="1"/>
  <c r="D41" i="1"/>
  <c r="AT54" i="1"/>
  <c r="AU54" i="1" s="1"/>
  <c r="AQ54" i="1"/>
  <c r="AO54" i="1"/>
  <c r="AL54" i="1"/>
  <c r="AM54" i="1" s="1"/>
  <c r="AH54" i="1"/>
  <c r="AI54" i="1" s="1"/>
  <c r="AC54" i="1"/>
  <c r="Z54" i="1"/>
  <c r="W54" i="1"/>
  <c r="P54" i="1"/>
  <c r="M54" i="1"/>
  <c r="D54" i="1"/>
  <c r="D40" i="1"/>
  <c r="M30" i="1"/>
  <c r="P30" i="1"/>
  <c r="W30" i="1"/>
  <c r="Z30" i="1"/>
  <c r="AC30" i="1"/>
  <c r="AH30" i="1"/>
  <c r="AI30" i="1" s="1"/>
  <c r="AL30" i="1"/>
  <c r="AM30" i="1" s="1"/>
  <c r="AO30" i="1"/>
  <c r="AQ30" i="1"/>
  <c r="AT30" i="1"/>
  <c r="AU30" i="1" s="1"/>
  <c r="M31" i="1"/>
  <c r="P31" i="1"/>
  <c r="W31" i="1"/>
  <c r="Z31" i="1"/>
  <c r="AC31" i="1"/>
  <c r="AH31" i="1"/>
  <c r="AI31" i="1" s="1"/>
  <c r="AL31" i="1"/>
  <c r="AM31" i="1" s="1"/>
  <c r="AO31" i="1"/>
  <c r="AQ31" i="1"/>
  <c r="AT31" i="1"/>
  <c r="AU31" i="1" s="1"/>
  <c r="M32" i="1"/>
  <c r="P32" i="1"/>
  <c r="W32" i="1"/>
  <c r="Z32" i="1"/>
  <c r="AC32" i="1"/>
  <c r="AH32" i="1"/>
  <c r="AI32" i="1" s="1"/>
  <c r="AL32" i="1"/>
  <c r="AM32" i="1" s="1"/>
  <c r="AO32" i="1"/>
  <c r="AQ32" i="1"/>
  <c r="AT32" i="1"/>
  <c r="AU32" i="1" s="1"/>
  <c r="M33" i="1"/>
  <c r="P33" i="1"/>
  <c r="W33" i="1"/>
  <c r="Z33" i="1"/>
  <c r="AC33" i="1"/>
  <c r="AH33" i="1"/>
  <c r="AI33" i="1" s="1"/>
  <c r="AL33" i="1"/>
  <c r="AM33" i="1" s="1"/>
  <c r="AO33" i="1"/>
  <c r="AQ33" i="1"/>
  <c r="AT33" i="1"/>
  <c r="AU33" i="1" s="1"/>
  <c r="M34" i="1"/>
  <c r="P34" i="1"/>
  <c r="W34" i="1"/>
  <c r="Z34" i="1"/>
  <c r="AC34" i="1"/>
  <c r="AH34" i="1"/>
  <c r="AI34" i="1" s="1"/>
  <c r="AL34" i="1"/>
  <c r="AM34" i="1" s="1"/>
  <c r="AO34" i="1"/>
  <c r="AQ34" i="1"/>
  <c r="AT34" i="1"/>
  <c r="AU34" i="1" s="1"/>
  <c r="AD46" i="1" l="1"/>
  <c r="AD47" i="1"/>
  <c r="T72" i="1"/>
  <c r="AE27" i="1"/>
  <c r="I27" i="1" s="1"/>
  <c r="C49" i="2" s="1"/>
  <c r="M49" i="2" s="1"/>
  <c r="T47" i="1"/>
  <c r="AD72" i="1"/>
  <c r="AE72" i="1" s="1"/>
  <c r="I72" i="1" s="1"/>
  <c r="C90" i="2" s="1"/>
  <c r="P90" i="2" s="1"/>
  <c r="T30" i="1"/>
  <c r="T32" i="1"/>
  <c r="T46" i="1"/>
  <c r="AE46" i="1" s="1"/>
  <c r="I46" i="1" s="1"/>
  <c r="C67" i="2" s="1"/>
  <c r="H67" i="2" s="1"/>
  <c r="T31" i="1"/>
  <c r="AD30" i="1"/>
  <c r="T45" i="1"/>
  <c r="T33" i="1"/>
  <c r="AD45" i="1"/>
  <c r="T41" i="1"/>
  <c r="AE41" i="1" s="1"/>
  <c r="I41" i="1" s="1"/>
  <c r="C62" i="2" s="1"/>
  <c r="H62" i="2" s="1"/>
  <c r="AD34" i="1"/>
  <c r="T48" i="1"/>
  <c r="AE48" i="1" s="1"/>
  <c r="I48" i="1" s="1"/>
  <c r="C69" i="2" s="1"/>
  <c r="P69" i="2" s="1"/>
  <c r="AD41" i="1"/>
  <c r="AD32" i="1"/>
  <c r="T34" i="1"/>
  <c r="AD33" i="1"/>
  <c r="AD31" i="1"/>
  <c r="T54" i="1"/>
  <c r="AD54" i="1"/>
  <c r="B44" i="3"/>
  <c r="C44" i="3"/>
  <c r="E44" i="3"/>
  <c r="A44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1" i="1"/>
  <c r="S70" i="1"/>
  <c r="S69" i="1"/>
  <c r="S68" i="1"/>
  <c r="S67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1" i="1"/>
  <c r="P70" i="1"/>
  <c r="P69" i="1"/>
  <c r="P68" i="1"/>
  <c r="P67" i="1"/>
  <c r="P61" i="1"/>
  <c r="P60" i="1"/>
  <c r="P59" i="1"/>
  <c r="P53" i="1"/>
  <c r="P52" i="1"/>
  <c r="P51" i="1"/>
  <c r="P50" i="1"/>
  <c r="P44" i="1"/>
  <c r="P43" i="1"/>
  <c r="P42" i="1"/>
  <c r="P40" i="1"/>
  <c r="P35" i="1"/>
  <c r="P29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94" i="1"/>
  <c r="T94" i="1" s="1"/>
  <c r="M93" i="1"/>
  <c r="M92" i="1"/>
  <c r="M91" i="1"/>
  <c r="M90" i="1"/>
  <c r="M89" i="1"/>
  <c r="M88" i="1"/>
  <c r="M87" i="1"/>
  <c r="M86" i="1"/>
  <c r="T86" i="1" s="1"/>
  <c r="M85" i="1"/>
  <c r="M84" i="1"/>
  <c r="M83" i="1"/>
  <c r="M82" i="1"/>
  <c r="M81" i="1"/>
  <c r="M80" i="1"/>
  <c r="T80" i="1" s="1"/>
  <c r="M79" i="1"/>
  <c r="M78" i="1"/>
  <c r="T78" i="1" s="1"/>
  <c r="M77" i="1"/>
  <c r="M76" i="1"/>
  <c r="M75" i="1"/>
  <c r="M74" i="1"/>
  <c r="M73" i="1"/>
  <c r="M71" i="1"/>
  <c r="M70" i="1"/>
  <c r="M69" i="1"/>
  <c r="M68" i="1"/>
  <c r="T68" i="1" s="1"/>
  <c r="M67" i="1"/>
  <c r="M66" i="1"/>
  <c r="M61" i="1"/>
  <c r="M60" i="1"/>
  <c r="M59" i="1"/>
  <c r="T59" i="1" s="1"/>
  <c r="M53" i="1"/>
  <c r="M52" i="1"/>
  <c r="M51" i="1"/>
  <c r="M50" i="1"/>
  <c r="T50" i="1" s="1"/>
  <c r="M44" i="1"/>
  <c r="M43" i="1"/>
  <c r="M42" i="1"/>
  <c r="M40" i="1"/>
  <c r="T40" i="1" s="1"/>
  <c r="M35" i="1"/>
  <c r="M29" i="1"/>
  <c r="M28" i="1"/>
  <c r="M26" i="1"/>
  <c r="T26" i="1" s="1"/>
  <c r="M25" i="1"/>
  <c r="M24" i="1"/>
  <c r="M23" i="1"/>
  <c r="M22" i="1"/>
  <c r="T22" i="1" s="1"/>
  <c r="M21" i="1"/>
  <c r="M20" i="1"/>
  <c r="M19" i="1"/>
  <c r="M18" i="1"/>
  <c r="T18" i="1" s="1"/>
  <c r="M17" i="1"/>
  <c r="M16" i="1"/>
  <c r="M15" i="1"/>
  <c r="M14" i="1"/>
  <c r="T14" i="1" s="1"/>
  <c r="M13" i="1"/>
  <c r="M12" i="1"/>
  <c r="M11" i="1"/>
  <c r="M10" i="1"/>
  <c r="T10" i="1" s="1"/>
  <c r="M9" i="1"/>
  <c r="M8" i="1"/>
  <c r="M7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1" i="1"/>
  <c r="AQ70" i="1"/>
  <c r="AQ69" i="1"/>
  <c r="AQ68" i="1"/>
  <c r="AQ67" i="1"/>
  <c r="AQ61" i="1"/>
  <c r="AQ60" i="1"/>
  <c r="AQ59" i="1"/>
  <c r="AQ53" i="1"/>
  <c r="AQ52" i="1"/>
  <c r="AQ51" i="1"/>
  <c r="AQ50" i="1"/>
  <c r="AQ44" i="1"/>
  <c r="AQ43" i="1"/>
  <c r="AQ42" i="1"/>
  <c r="AQ40" i="1"/>
  <c r="AQ35" i="1"/>
  <c r="AQ29" i="1"/>
  <c r="AQ28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1" i="1"/>
  <c r="AO70" i="1"/>
  <c r="AO69" i="1"/>
  <c r="AO68" i="1"/>
  <c r="AO67" i="1"/>
  <c r="AO61" i="1"/>
  <c r="AO60" i="1"/>
  <c r="AO59" i="1"/>
  <c r="AO53" i="1"/>
  <c r="AO52" i="1"/>
  <c r="AO51" i="1"/>
  <c r="AO50" i="1"/>
  <c r="AO44" i="1"/>
  <c r="AO43" i="1"/>
  <c r="AO42" i="1"/>
  <c r="AO35" i="1"/>
  <c r="AO29" i="1"/>
  <c r="AO28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E33" i="1" l="1"/>
  <c r="I33" i="1" s="1"/>
  <c r="C55" i="2" s="1"/>
  <c r="J55" i="2" s="1"/>
  <c r="T12" i="1"/>
  <c r="T29" i="1"/>
  <c r="T52" i="1"/>
  <c r="T88" i="1"/>
  <c r="T13" i="1"/>
  <c r="T35" i="1"/>
  <c r="T53" i="1"/>
  <c r="AE47" i="1"/>
  <c r="I47" i="1" s="1"/>
  <c r="C68" i="2" s="1"/>
  <c r="T7" i="1"/>
  <c r="T15" i="1"/>
  <c r="T23" i="1"/>
  <c r="T42" i="1"/>
  <c r="T8" i="1"/>
  <c r="T16" i="1"/>
  <c r="T24" i="1"/>
  <c r="T61" i="1"/>
  <c r="AE34" i="1"/>
  <c r="I34" i="1" s="1"/>
  <c r="T67" i="1"/>
  <c r="AE30" i="1"/>
  <c r="I30" i="1" s="1"/>
  <c r="C52" i="2" s="1"/>
  <c r="T21" i="1"/>
  <c r="T20" i="1"/>
  <c r="AE32" i="1"/>
  <c r="I32" i="1" s="1"/>
  <c r="C54" i="2" s="1"/>
  <c r="P54" i="2" s="1"/>
  <c r="T75" i="1"/>
  <c r="T83" i="1"/>
  <c r="T91" i="1"/>
  <c r="T76" i="1"/>
  <c r="T84" i="1"/>
  <c r="T92" i="1"/>
  <c r="T70" i="1"/>
  <c r="AE31" i="1"/>
  <c r="I31" i="1" s="1"/>
  <c r="C53" i="2" s="1"/>
  <c r="P53" i="2" s="1"/>
  <c r="AE45" i="1"/>
  <c r="I45" i="1" s="1"/>
  <c r="C66" i="2" s="1"/>
  <c r="P66" i="2" s="1"/>
  <c r="T71" i="1"/>
  <c r="T79" i="1"/>
  <c r="T87" i="1"/>
  <c r="T74" i="1"/>
  <c r="T82" i="1"/>
  <c r="T90" i="1"/>
  <c r="T43" i="1"/>
  <c r="T60" i="1"/>
  <c r="T73" i="1"/>
  <c r="T81" i="1"/>
  <c r="T89" i="1"/>
  <c r="T69" i="1"/>
  <c r="T77" i="1"/>
  <c r="T85" i="1"/>
  <c r="T93" i="1"/>
  <c r="T9" i="1"/>
  <c r="T17" i="1"/>
  <c r="T25" i="1"/>
  <c r="T44" i="1"/>
  <c r="AE54" i="1"/>
  <c r="I54" i="1" s="1"/>
  <c r="C75" i="2" s="1"/>
  <c r="G75" i="2" s="1"/>
  <c r="T11" i="1"/>
  <c r="T19" i="1"/>
  <c r="T28" i="1"/>
  <c r="T51" i="1"/>
  <c r="AC40" i="1"/>
  <c r="AT94" i="1" l="1"/>
  <c r="AU94" i="1" s="1"/>
  <c r="AT93" i="1"/>
  <c r="AU93" i="1" s="1"/>
  <c r="AT92" i="1"/>
  <c r="AU92" i="1" s="1"/>
  <c r="AT91" i="1"/>
  <c r="AU91" i="1" s="1"/>
  <c r="AT90" i="1"/>
  <c r="AU90" i="1" s="1"/>
  <c r="AT89" i="1"/>
  <c r="AU89" i="1" s="1"/>
  <c r="AT88" i="1"/>
  <c r="AU88" i="1" s="1"/>
  <c r="AT87" i="1"/>
  <c r="AU87" i="1" s="1"/>
  <c r="AT86" i="1"/>
  <c r="AU86" i="1" s="1"/>
  <c r="AT85" i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1" i="1"/>
  <c r="AU61" i="1" s="1"/>
  <c r="AT60" i="1"/>
  <c r="AU60" i="1" s="1"/>
  <c r="AT59" i="1"/>
  <c r="AU59" i="1" s="1"/>
  <c r="AT53" i="1"/>
  <c r="AU53" i="1" s="1"/>
  <c r="AT52" i="1"/>
  <c r="AU52" i="1" s="1"/>
  <c r="AT51" i="1"/>
  <c r="AU51" i="1" s="1"/>
  <c r="AT50" i="1"/>
  <c r="AU50" i="1" s="1"/>
  <c r="AT44" i="1"/>
  <c r="AU44" i="1" s="1"/>
  <c r="AT43" i="1"/>
  <c r="AU43" i="1" s="1"/>
  <c r="AT42" i="1"/>
  <c r="AU42" i="1" s="1"/>
  <c r="AT40" i="1"/>
  <c r="AU40" i="1" s="1"/>
  <c r="AT35" i="1"/>
  <c r="AU35" i="1" s="1"/>
  <c r="AT29" i="1"/>
  <c r="AU29" i="1" s="1"/>
  <c r="AT28" i="1"/>
  <c r="AU28" i="1" s="1"/>
  <c r="AT26" i="1"/>
  <c r="AU26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3" i="1"/>
  <c r="AU13" i="1" s="1"/>
  <c r="AT12" i="1"/>
  <c r="AU12" i="1" s="1"/>
  <c r="AT11" i="1"/>
  <c r="AU11" i="1" s="1"/>
  <c r="AT10" i="1"/>
  <c r="AU10" i="1" s="1"/>
  <c r="AT9" i="1"/>
  <c r="AU9" i="1" s="1"/>
  <c r="AT8" i="1"/>
  <c r="AU8" i="1" s="1"/>
  <c r="AT7" i="1"/>
  <c r="AU7" i="1" s="1"/>
  <c r="AT6" i="1"/>
  <c r="AU6" i="1" s="1"/>
  <c r="W15" i="1" l="1"/>
  <c r="AL15" i="1" l="1"/>
  <c r="AM15" i="1" s="1"/>
  <c r="AH15" i="1"/>
  <c r="AI15" i="1" s="1"/>
  <c r="Z14" i="1"/>
  <c r="Z15" i="1"/>
  <c r="AD15" i="1" s="1"/>
  <c r="AE15" i="1" s="1"/>
  <c r="AC15" i="1"/>
  <c r="D68" i="1" l="1"/>
  <c r="D71" i="1"/>
  <c r="D73" i="1"/>
  <c r="D69" i="1"/>
  <c r="D43" i="3" s="1"/>
  <c r="D70" i="1"/>
  <c r="D74" i="1"/>
  <c r="D75" i="1"/>
  <c r="D79" i="1"/>
  <c r="D77" i="1"/>
  <c r="D80" i="1"/>
  <c r="D42" i="1"/>
  <c r="D43" i="1"/>
  <c r="D50" i="1"/>
  <c r="D44" i="1"/>
  <c r="D52" i="1"/>
  <c r="D51" i="1"/>
  <c r="D53" i="1"/>
  <c r="D59" i="1"/>
  <c r="D41" i="3" s="1"/>
  <c r="D60" i="1"/>
  <c r="D42" i="3" s="1"/>
  <c r="D61" i="1"/>
  <c r="D44" i="3" s="1"/>
  <c r="I15" i="1"/>
  <c r="A44" i="2"/>
  <c r="B44" i="2" s="1"/>
  <c r="F44" i="2" s="1"/>
  <c r="A45" i="2"/>
  <c r="B45" i="2" s="1"/>
  <c r="N45" i="2" s="1"/>
  <c r="A46" i="2"/>
  <c r="B46" i="2" s="1"/>
  <c r="N46" i="2" s="1"/>
  <c r="A47" i="2"/>
  <c r="B47" i="2" s="1"/>
  <c r="N47" i="2" s="1"/>
  <c r="A48" i="2"/>
  <c r="B48" i="2" s="1"/>
  <c r="Q48" i="2" s="1"/>
  <c r="A56" i="2"/>
  <c r="B56" i="2" s="1"/>
  <c r="J56" i="2" s="1"/>
  <c r="W23" i="1"/>
  <c r="Z23" i="1"/>
  <c r="AC23" i="1"/>
  <c r="AH23" i="1"/>
  <c r="AI23" i="1" s="1"/>
  <c r="AL23" i="1"/>
  <c r="AM23" i="1" s="1"/>
  <c r="W24" i="1"/>
  <c r="Z24" i="1"/>
  <c r="AC24" i="1"/>
  <c r="AH24" i="1"/>
  <c r="AI24" i="1" s="1"/>
  <c r="AL24" i="1"/>
  <c r="AM24" i="1" s="1"/>
  <c r="W25" i="1"/>
  <c r="Z25" i="1"/>
  <c r="AC25" i="1"/>
  <c r="AH25" i="1"/>
  <c r="AI25" i="1" s="1"/>
  <c r="AL25" i="1"/>
  <c r="AM25" i="1" s="1"/>
  <c r="W26" i="1"/>
  <c r="Z26" i="1"/>
  <c r="AC26" i="1"/>
  <c r="AH26" i="1"/>
  <c r="AI26" i="1" s="1"/>
  <c r="AL26" i="1"/>
  <c r="AM26" i="1" s="1"/>
  <c r="W28" i="1"/>
  <c r="Z28" i="1"/>
  <c r="AC28" i="1"/>
  <c r="AH28" i="1"/>
  <c r="AI28" i="1" s="1"/>
  <c r="AL28" i="1"/>
  <c r="AM28" i="1" s="1"/>
  <c r="W29" i="1"/>
  <c r="Z29" i="1"/>
  <c r="AC29" i="1"/>
  <c r="AH29" i="1"/>
  <c r="AI29" i="1" s="1"/>
  <c r="AL29" i="1"/>
  <c r="AM29" i="1" s="1"/>
  <c r="AD23" i="1" l="1"/>
  <c r="AE23" i="1" s="1"/>
  <c r="F47" i="2"/>
  <c r="AD28" i="1"/>
  <c r="AE28" i="1" s="1"/>
  <c r="AD24" i="1"/>
  <c r="AE24" i="1" s="1"/>
  <c r="F46" i="2"/>
  <c r="AD29" i="1"/>
  <c r="AE29" i="1" s="1"/>
  <c r="AD25" i="1"/>
  <c r="AE25" i="1" s="1"/>
  <c r="AD26" i="1"/>
  <c r="AE26" i="1" s="1"/>
  <c r="Q56" i="2"/>
  <c r="Q47" i="2"/>
  <c r="I56" i="2"/>
  <c r="K48" i="2"/>
  <c r="O48" i="2"/>
  <c r="L48" i="2"/>
  <c r="G45" i="2"/>
  <c r="O45" i="2"/>
  <c r="L45" i="2"/>
  <c r="P45" i="2"/>
  <c r="E45" i="2"/>
  <c r="I45" i="2"/>
  <c r="M45" i="2"/>
  <c r="Q45" i="2"/>
  <c r="G56" i="2"/>
  <c r="K56" i="2"/>
  <c r="O56" i="2"/>
  <c r="H56" i="2"/>
  <c r="L56" i="2"/>
  <c r="N48" i="2"/>
  <c r="F48" i="2"/>
  <c r="N44" i="2"/>
  <c r="N56" i="2"/>
  <c r="F56" i="2"/>
  <c r="M48" i="2"/>
  <c r="E48" i="2"/>
  <c r="K47" i="2"/>
  <c r="O47" i="2"/>
  <c r="L47" i="2"/>
  <c r="E47" i="2"/>
  <c r="I47" i="2"/>
  <c r="M47" i="2"/>
  <c r="F45" i="2"/>
  <c r="J44" i="2"/>
  <c r="M56" i="2"/>
  <c r="E56" i="2"/>
  <c r="J48" i="2"/>
  <c r="J47" i="2"/>
  <c r="K46" i="2"/>
  <c r="O46" i="2"/>
  <c r="L46" i="2"/>
  <c r="E46" i="2"/>
  <c r="I46" i="2"/>
  <c r="M46" i="2"/>
  <c r="Q46" i="2"/>
  <c r="I48" i="2"/>
  <c r="K44" i="2"/>
  <c r="O44" i="2"/>
  <c r="L44" i="2"/>
  <c r="E44" i="2"/>
  <c r="I44" i="2"/>
  <c r="M44" i="2"/>
  <c r="Q44" i="2"/>
  <c r="I23" i="1" l="1"/>
  <c r="C45" i="2" s="1"/>
  <c r="J45" i="2"/>
  <c r="I26" i="1"/>
  <c r="C48" i="2" s="1"/>
  <c r="I25" i="1"/>
  <c r="C47" i="2" s="1"/>
  <c r="G47" i="2" s="1"/>
  <c r="I29" i="1"/>
  <c r="C51" i="2" s="1"/>
  <c r="H51" i="2" s="1"/>
  <c r="I28" i="1"/>
  <c r="C50" i="2" s="1"/>
  <c r="H45" i="2" l="1"/>
  <c r="K45" i="2"/>
  <c r="I24" i="1"/>
  <c r="C46" i="2" s="1"/>
  <c r="H47" i="2"/>
  <c r="P47" i="2"/>
  <c r="H48" i="2"/>
  <c r="P48" i="2"/>
  <c r="H46" i="2"/>
  <c r="G46" i="2"/>
  <c r="G48" i="2"/>
  <c r="W22" i="1"/>
  <c r="Z22" i="1"/>
  <c r="AC22" i="1"/>
  <c r="AH22" i="1"/>
  <c r="AI22" i="1" s="1"/>
  <c r="AL22" i="1"/>
  <c r="AM22" i="1" s="1"/>
  <c r="P46" i="2" l="1"/>
  <c r="J46" i="2"/>
  <c r="AD22" i="1"/>
  <c r="AE22" i="1" s="1"/>
  <c r="AQ66" i="1" l="1"/>
  <c r="D76" i="1"/>
  <c r="D78" i="1"/>
  <c r="I22" i="1" l="1"/>
  <c r="C44" i="2" s="1"/>
  <c r="H44" i="2" s="1"/>
  <c r="P44" i="2"/>
  <c r="G44" i="2"/>
  <c r="AQ6" i="1"/>
  <c r="AO100" i="1"/>
  <c r="AO66" i="1"/>
  <c r="AO40" i="1"/>
  <c r="AO6" i="1"/>
  <c r="M6" i="1"/>
  <c r="P6" i="1"/>
  <c r="W6" i="1"/>
  <c r="Z6" i="1"/>
  <c r="AC6" i="1"/>
  <c r="AH6" i="1"/>
  <c r="AI6" i="1" s="1"/>
  <c r="AL6" i="1"/>
  <c r="AM6" i="1" s="1"/>
  <c r="W7" i="1"/>
  <c r="Z7" i="1"/>
  <c r="AC7" i="1"/>
  <c r="AH7" i="1"/>
  <c r="AI7" i="1" s="1"/>
  <c r="AL7" i="1"/>
  <c r="AM7" i="1" s="1"/>
  <c r="W8" i="1"/>
  <c r="Z8" i="1"/>
  <c r="AC8" i="1"/>
  <c r="AH8" i="1"/>
  <c r="AI8" i="1" s="1"/>
  <c r="AL8" i="1"/>
  <c r="AM8" i="1" s="1"/>
  <c r="W9" i="1"/>
  <c r="Z9" i="1"/>
  <c r="AC9" i="1"/>
  <c r="AH9" i="1"/>
  <c r="AI9" i="1" s="1"/>
  <c r="AL9" i="1"/>
  <c r="AM9" i="1" s="1"/>
  <c r="W10" i="1"/>
  <c r="Z10" i="1"/>
  <c r="AC10" i="1"/>
  <c r="AH10" i="1"/>
  <c r="AI10" i="1" s="1"/>
  <c r="AL10" i="1"/>
  <c r="AM10" i="1" s="1"/>
  <c r="W11" i="1"/>
  <c r="Z11" i="1"/>
  <c r="AC11" i="1"/>
  <c r="AH11" i="1"/>
  <c r="AI11" i="1" s="1"/>
  <c r="AL11" i="1"/>
  <c r="AM11" i="1" s="1"/>
  <c r="W12" i="1"/>
  <c r="Z12" i="1"/>
  <c r="AC12" i="1"/>
  <c r="AH12" i="1"/>
  <c r="AI12" i="1" s="1"/>
  <c r="AL12" i="1"/>
  <c r="AM12" i="1" s="1"/>
  <c r="W13" i="1"/>
  <c r="Z13" i="1"/>
  <c r="AC13" i="1"/>
  <c r="AH13" i="1"/>
  <c r="AI13" i="1" s="1"/>
  <c r="AL13" i="1"/>
  <c r="AM13" i="1" s="1"/>
  <c r="W14" i="1"/>
  <c r="AC14" i="1"/>
  <c r="AH14" i="1"/>
  <c r="AI14" i="1" s="1"/>
  <c r="AL14" i="1"/>
  <c r="AM14" i="1" s="1"/>
  <c r="W16" i="1"/>
  <c r="Z16" i="1"/>
  <c r="AC16" i="1"/>
  <c r="AH16" i="1"/>
  <c r="AI16" i="1" s="1"/>
  <c r="AL16" i="1"/>
  <c r="AM16" i="1" s="1"/>
  <c r="W17" i="1"/>
  <c r="Z17" i="1"/>
  <c r="AC17" i="1"/>
  <c r="AH17" i="1"/>
  <c r="AI17" i="1" s="1"/>
  <c r="AL17" i="1"/>
  <c r="AM17" i="1" s="1"/>
  <c r="W18" i="1"/>
  <c r="Z18" i="1"/>
  <c r="AC18" i="1"/>
  <c r="AH18" i="1"/>
  <c r="AI18" i="1" s="1"/>
  <c r="AL18" i="1"/>
  <c r="AM18" i="1" s="1"/>
  <c r="W19" i="1"/>
  <c r="Z19" i="1"/>
  <c r="AC19" i="1"/>
  <c r="AH19" i="1"/>
  <c r="AI19" i="1" s="1"/>
  <c r="AL19" i="1"/>
  <c r="AM19" i="1" s="1"/>
  <c r="W20" i="1"/>
  <c r="Z20" i="1"/>
  <c r="AC20" i="1"/>
  <c r="AH20" i="1"/>
  <c r="AI20" i="1" s="1"/>
  <c r="AL20" i="1"/>
  <c r="AM20" i="1" s="1"/>
  <c r="W21" i="1"/>
  <c r="Z21" i="1"/>
  <c r="AC21" i="1"/>
  <c r="AH21" i="1"/>
  <c r="AI21" i="1" s="1"/>
  <c r="AL21" i="1"/>
  <c r="AM21" i="1" s="1"/>
  <c r="W35" i="1"/>
  <c r="Z35" i="1"/>
  <c r="AC35" i="1"/>
  <c r="AH35" i="1"/>
  <c r="AI35" i="1" s="1"/>
  <c r="AL35" i="1"/>
  <c r="AM35" i="1" s="1"/>
  <c r="D33" i="3"/>
  <c r="W42" i="1"/>
  <c r="Z42" i="1"/>
  <c r="AC42" i="1"/>
  <c r="AH42" i="1"/>
  <c r="AI42" i="1" s="1"/>
  <c r="AL42" i="1"/>
  <c r="AM42" i="1" s="1"/>
  <c r="D32" i="3"/>
  <c r="W40" i="1"/>
  <c r="Z40" i="1"/>
  <c r="AH40" i="1"/>
  <c r="AI40" i="1" s="1"/>
  <c r="AL40" i="1"/>
  <c r="AM40" i="1" s="1"/>
  <c r="W43" i="1"/>
  <c r="Z43" i="1"/>
  <c r="AC43" i="1"/>
  <c r="AH43" i="1"/>
  <c r="AI43" i="1" s="1"/>
  <c r="AL43" i="1"/>
  <c r="AM43" i="1" s="1"/>
  <c r="W44" i="1"/>
  <c r="Z44" i="1"/>
  <c r="AC44" i="1"/>
  <c r="AH44" i="1"/>
  <c r="AI44" i="1" s="1"/>
  <c r="AL44" i="1"/>
  <c r="AM44" i="1" s="1"/>
  <c r="D36" i="3"/>
  <c r="D37" i="3"/>
  <c r="W50" i="1"/>
  <c r="Z50" i="1"/>
  <c r="AC50" i="1"/>
  <c r="AH50" i="1"/>
  <c r="AI50" i="1" s="1"/>
  <c r="AL50" i="1"/>
  <c r="AM50" i="1" s="1"/>
  <c r="D38" i="3"/>
  <c r="W52" i="1"/>
  <c r="Z52" i="1"/>
  <c r="AC52" i="1"/>
  <c r="AH52" i="1"/>
  <c r="AI52" i="1" s="1"/>
  <c r="AL52" i="1"/>
  <c r="AM52" i="1" s="1"/>
  <c r="D40" i="3"/>
  <c r="W51" i="1"/>
  <c r="Z51" i="1"/>
  <c r="AC51" i="1"/>
  <c r="AH51" i="1"/>
  <c r="AI51" i="1" s="1"/>
  <c r="AL51" i="1"/>
  <c r="AM51" i="1" s="1"/>
  <c r="W53" i="1"/>
  <c r="Z53" i="1"/>
  <c r="AC53" i="1"/>
  <c r="AH53" i="1"/>
  <c r="AI53" i="1" s="1"/>
  <c r="AL53" i="1"/>
  <c r="AM53" i="1" s="1"/>
  <c r="W59" i="1"/>
  <c r="Z59" i="1"/>
  <c r="AC59" i="1"/>
  <c r="AH59" i="1"/>
  <c r="AI59" i="1" s="1"/>
  <c r="AL59" i="1"/>
  <c r="AM59" i="1" s="1"/>
  <c r="W60" i="1"/>
  <c r="Z60" i="1"/>
  <c r="AC60" i="1"/>
  <c r="AH60" i="1"/>
  <c r="AI60" i="1" s="1"/>
  <c r="AL60" i="1"/>
  <c r="AM60" i="1" s="1"/>
  <c r="W61" i="1"/>
  <c r="Z61" i="1"/>
  <c r="AC61" i="1"/>
  <c r="AH61" i="1"/>
  <c r="AI61" i="1" s="1"/>
  <c r="AL61" i="1"/>
  <c r="AM61" i="1" s="1"/>
  <c r="D66" i="1"/>
  <c r="D49" i="3" s="1"/>
  <c r="P66" i="1"/>
  <c r="S66" i="1"/>
  <c r="W66" i="1"/>
  <c r="Z66" i="1"/>
  <c r="AC66" i="1"/>
  <c r="AH66" i="1"/>
  <c r="AI66" i="1" s="1"/>
  <c r="AL66" i="1"/>
  <c r="AM66" i="1" s="1"/>
  <c r="D67" i="1"/>
  <c r="D50" i="3" s="1"/>
  <c r="W67" i="1"/>
  <c r="Z67" i="1"/>
  <c r="AC67" i="1"/>
  <c r="AH67" i="1"/>
  <c r="AI67" i="1" s="1"/>
  <c r="AL67" i="1"/>
  <c r="AM67" i="1" s="1"/>
  <c r="D51" i="3"/>
  <c r="W68" i="1"/>
  <c r="Z68" i="1"/>
  <c r="AC68" i="1"/>
  <c r="AH68" i="1"/>
  <c r="AI68" i="1" s="1"/>
  <c r="AL68" i="1"/>
  <c r="AM68" i="1" s="1"/>
  <c r="W69" i="1"/>
  <c r="Z69" i="1"/>
  <c r="AC69" i="1"/>
  <c r="AH69" i="1"/>
  <c r="AI69" i="1" s="1"/>
  <c r="AL69" i="1"/>
  <c r="AM69" i="1" s="1"/>
  <c r="W70" i="1"/>
  <c r="Z70" i="1"/>
  <c r="AC70" i="1"/>
  <c r="AH70" i="1"/>
  <c r="AI70" i="1" s="1"/>
  <c r="AL70" i="1"/>
  <c r="AM70" i="1" s="1"/>
  <c r="D54" i="3"/>
  <c r="W71" i="1"/>
  <c r="Z71" i="1"/>
  <c r="AC71" i="1"/>
  <c r="AH71" i="1"/>
  <c r="AI71" i="1" s="1"/>
  <c r="AL71" i="1"/>
  <c r="AM71" i="1" s="1"/>
  <c r="D55" i="3"/>
  <c r="W76" i="1"/>
  <c r="Z76" i="1"/>
  <c r="AC76" i="1"/>
  <c r="AH76" i="1"/>
  <c r="AI76" i="1" s="1"/>
  <c r="AL76" i="1"/>
  <c r="AM76" i="1" s="1"/>
  <c r="W78" i="1"/>
  <c r="Z78" i="1"/>
  <c r="AC78" i="1"/>
  <c r="AH78" i="1"/>
  <c r="AI78" i="1" s="1"/>
  <c r="AL78" i="1"/>
  <c r="AM78" i="1" s="1"/>
  <c r="D57" i="3"/>
  <c r="W75" i="1"/>
  <c r="Z75" i="1"/>
  <c r="AC75" i="1"/>
  <c r="AH75" i="1"/>
  <c r="AI75" i="1" s="1"/>
  <c r="AL75" i="1"/>
  <c r="AM75" i="1" s="1"/>
  <c r="W80" i="1"/>
  <c r="Z80" i="1"/>
  <c r="AC80" i="1"/>
  <c r="AH80" i="1"/>
  <c r="AI80" i="1" s="1"/>
  <c r="AL80" i="1"/>
  <c r="AM80" i="1" s="1"/>
  <c r="W79" i="1"/>
  <c r="Z79" i="1"/>
  <c r="AC79" i="1"/>
  <c r="AH79" i="1"/>
  <c r="AI79" i="1" s="1"/>
  <c r="AL79" i="1"/>
  <c r="AM79" i="1" s="1"/>
  <c r="W74" i="1"/>
  <c r="Z74" i="1"/>
  <c r="AC74" i="1"/>
  <c r="AH74" i="1"/>
  <c r="AI74" i="1" s="1"/>
  <c r="AL74" i="1"/>
  <c r="AM74" i="1" s="1"/>
  <c r="D61" i="3"/>
  <c r="W73" i="1"/>
  <c r="Z73" i="1"/>
  <c r="AC73" i="1"/>
  <c r="AH73" i="1"/>
  <c r="AI73" i="1" s="1"/>
  <c r="AL73" i="1"/>
  <c r="AM73" i="1" s="1"/>
  <c r="D63" i="3"/>
  <c r="W77" i="1"/>
  <c r="Z77" i="1"/>
  <c r="AC77" i="1"/>
  <c r="AH77" i="1"/>
  <c r="AI77" i="1" s="1"/>
  <c r="AL77" i="1"/>
  <c r="AM77" i="1" s="1"/>
  <c r="D81" i="1"/>
  <c r="D64" i="3" s="1"/>
  <c r="W81" i="1"/>
  <c r="Z81" i="1"/>
  <c r="AC81" i="1"/>
  <c r="AH81" i="1"/>
  <c r="AI81" i="1" s="1"/>
  <c r="AL81" i="1"/>
  <c r="AM81" i="1" s="1"/>
  <c r="D82" i="1"/>
  <c r="D65" i="3" s="1"/>
  <c r="W82" i="1"/>
  <c r="Z82" i="1"/>
  <c r="AC82" i="1"/>
  <c r="AH82" i="1"/>
  <c r="AI82" i="1" s="1"/>
  <c r="AL82" i="1"/>
  <c r="AM82" i="1" s="1"/>
  <c r="D83" i="1"/>
  <c r="D66" i="3" s="1"/>
  <c r="W83" i="1"/>
  <c r="Z83" i="1"/>
  <c r="AC83" i="1"/>
  <c r="AH83" i="1"/>
  <c r="AI83" i="1" s="1"/>
  <c r="AL83" i="1"/>
  <c r="AM83" i="1" s="1"/>
  <c r="D84" i="1"/>
  <c r="D67" i="3" s="1"/>
  <c r="W84" i="1"/>
  <c r="Z84" i="1"/>
  <c r="AC84" i="1"/>
  <c r="AH84" i="1"/>
  <c r="AI84" i="1" s="1"/>
  <c r="AL84" i="1"/>
  <c r="AM84" i="1" s="1"/>
  <c r="D85" i="1"/>
  <c r="D68" i="3" s="1"/>
  <c r="W85" i="1"/>
  <c r="Z85" i="1"/>
  <c r="AC85" i="1"/>
  <c r="AH85" i="1"/>
  <c r="AI85" i="1" s="1"/>
  <c r="AL85" i="1"/>
  <c r="AM85" i="1" s="1"/>
  <c r="D86" i="1"/>
  <c r="D69" i="3" s="1"/>
  <c r="W86" i="1"/>
  <c r="Z86" i="1"/>
  <c r="AC86" i="1"/>
  <c r="AH86" i="1"/>
  <c r="AI86" i="1" s="1"/>
  <c r="AL86" i="1"/>
  <c r="AM86" i="1" s="1"/>
  <c r="D87" i="1"/>
  <c r="D70" i="3" s="1"/>
  <c r="W87" i="1"/>
  <c r="Z87" i="1"/>
  <c r="AC87" i="1"/>
  <c r="AH87" i="1"/>
  <c r="AI87" i="1" s="1"/>
  <c r="AL87" i="1"/>
  <c r="AM87" i="1" s="1"/>
  <c r="D88" i="1"/>
  <c r="D71" i="3" s="1"/>
  <c r="W88" i="1"/>
  <c r="Z88" i="1"/>
  <c r="AC88" i="1"/>
  <c r="AH88" i="1"/>
  <c r="AI88" i="1" s="1"/>
  <c r="AL88" i="1"/>
  <c r="AM88" i="1" s="1"/>
  <c r="D89" i="1"/>
  <c r="D72" i="3" s="1"/>
  <c r="W89" i="1"/>
  <c r="Z89" i="1"/>
  <c r="AC89" i="1"/>
  <c r="AH89" i="1"/>
  <c r="AI89" i="1" s="1"/>
  <c r="AL89" i="1"/>
  <c r="AM89" i="1" s="1"/>
  <c r="D90" i="1"/>
  <c r="D73" i="3" s="1"/>
  <c r="W90" i="1"/>
  <c r="Z90" i="1"/>
  <c r="AC90" i="1"/>
  <c r="AH90" i="1"/>
  <c r="AI90" i="1" s="1"/>
  <c r="AL90" i="1"/>
  <c r="AM90" i="1" s="1"/>
  <c r="D91" i="1"/>
  <c r="D74" i="3" s="1"/>
  <c r="W91" i="1"/>
  <c r="Z91" i="1"/>
  <c r="AC91" i="1"/>
  <c r="AH91" i="1"/>
  <c r="AI91" i="1" s="1"/>
  <c r="AL91" i="1"/>
  <c r="AM91" i="1" s="1"/>
  <c r="D92" i="1"/>
  <c r="D75" i="3" s="1"/>
  <c r="W92" i="1"/>
  <c r="Z92" i="1"/>
  <c r="AC92" i="1"/>
  <c r="AH92" i="1"/>
  <c r="AI92" i="1" s="1"/>
  <c r="AL92" i="1"/>
  <c r="AM92" i="1" s="1"/>
  <c r="D93" i="1"/>
  <c r="D76" i="3" s="1"/>
  <c r="W93" i="1"/>
  <c r="Z93" i="1"/>
  <c r="AC93" i="1"/>
  <c r="AH93" i="1"/>
  <c r="AI93" i="1" s="1"/>
  <c r="AL93" i="1"/>
  <c r="AM93" i="1" s="1"/>
  <c r="D94" i="1"/>
  <c r="D77" i="3" s="1"/>
  <c r="W94" i="1"/>
  <c r="Z94" i="1"/>
  <c r="AC94" i="1"/>
  <c r="AH94" i="1"/>
  <c r="AI94" i="1" s="1"/>
  <c r="AL94" i="1"/>
  <c r="AM94" i="1" s="1"/>
  <c r="D100" i="1"/>
  <c r="M100" i="1"/>
  <c r="P100" i="1"/>
  <c r="S100" i="1"/>
  <c r="W100" i="1"/>
  <c r="Z100" i="1"/>
  <c r="AC100" i="1"/>
  <c r="AH100" i="1"/>
  <c r="AI100" i="1" s="1"/>
  <c r="AL100" i="1"/>
  <c r="AM100" i="1" s="1"/>
  <c r="AQ100" i="1"/>
  <c r="AT100" i="1"/>
  <c r="AU100" i="1" s="1"/>
  <c r="D101" i="1"/>
  <c r="M101" i="1"/>
  <c r="T101" i="1" s="1"/>
  <c r="W101" i="1"/>
  <c r="Z101" i="1"/>
  <c r="AC101" i="1"/>
  <c r="AH101" i="1"/>
  <c r="AI101" i="1" s="1"/>
  <c r="AL101" i="1"/>
  <c r="AM101" i="1" s="1"/>
  <c r="AT101" i="1"/>
  <c r="AU101" i="1" s="1"/>
  <c r="D102" i="1"/>
  <c r="M102" i="1"/>
  <c r="T102" i="1" s="1"/>
  <c r="W102" i="1"/>
  <c r="Z102" i="1"/>
  <c r="AC102" i="1"/>
  <c r="AH102" i="1"/>
  <c r="AI102" i="1" s="1"/>
  <c r="AL102" i="1"/>
  <c r="AM102" i="1" s="1"/>
  <c r="AT102" i="1"/>
  <c r="AU102" i="1" s="1"/>
  <c r="D103" i="1"/>
  <c r="M103" i="1"/>
  <c r="T103" i="1" s="1"/>
  <c r="W103" i="1"/>
  <c r="Z103" i="1"/>
  <c r="AC103" i="1"/>
  <c r="AH103" i="1"/>
  <c r="AI103" i="1" s="1"/>
  <c r="AL103" i="1"/>
  <c r="AM103" i="1" s="1"/>
  <c r="AT103" i="1"/>
  <c r="AU103" i="1" s="1"/>
  <c r="D104" i="1"/>
  <c r="M104" i="1"/>
  <c r="T104" i="1" s="1"/>
  <c r="W104" i="1"/>
  <c r="Z104" i="1"/>
  <c r="AC104" i="1"/>
  <c r="AH104" i="1"/>
  <c r="AI104" i="1" s="1"/>
  <c r="AL104" i="1"/>
  <c r="AM104" i="1" s="1"/>
  <c r="AT104" i="1"/>
  <c r="AU104" i="1" s="1"/>
  <c r="D105" i="1"/>
  <c r="M105" i="1"/>
  <c r="T105" i="1" s="1"/>
  <c r="W105" i="1"/>
  <c r="Z105" i="1"/>
  <c r="AC105" i="1"/>
  <c r="AH105" i="1"/>
  <c r="AI105" i="1" s="1"/>
  <c r="AL105" i="1"/>
  <c r="AM105" i="1" s="1"/>
  <c r="AT105" i="1"/>
  <c r="AU105" i="1" s="1"/>
  <c r="D106" i="1"/>
  <c r="M106" i="1"/>
  <c r="T106" i="1" s="1"/>
  <c r="W106" i="1"/>
  <c r="Z106" i="1"/>
  <c r="AC106" i="1"/>
  <c r="AH106" i="1"/>
  <c r="AI106" i="1" s="1"/>
  <c r="AL106" i="1"/>
  <c r="AM106" i="1" s="1"/>
  <c r="AT106" i="1"/>
  <c r="AU106" i="1" s="1"/>
  <c r="D107" i="1"/>
  <c r="M107" i="1"/>
  <c r="T107" i="1" s="1"/>
  <c r="W107" i="1"/>
  <c r="Z107" i="1"/>
  <c r="AC107" i="1"/>
  <c r="AH107" i="1"/>
  <c r="AI107" i="1" s="1"/>
  <c r="AL107" i="1"/>
  <c r="AM107" i="1" s="1"/>
  <c r="AT107" i="1"/>
  <c r="AU107" i="1" s="1"/>
  <c r="D108" i="1"/>
  <c r="M108" i="1"/>
  <c r="T108" i="1" s="1"/>
  <c r="W108" i="1"/>
  <c r="Z108" i="1"/>
  <c r="AC108" i="1"/>
  <c r="AH108" i="1"/>
  <c r="AI108" i="1" s="1"/>
  <c r="AL108" i="1"/>
  <c r="AM108" i="1" s="1"/>
  <c r="AT108" i="1"/>
  <c r="AU108" i="1" s="1"/>
  <c r="D109" i="1"/>
  <c r="M109" i="1"/>
  <c r="T109" i="1" s="1"/>
  <c r="W109" i="1"/>
  <c r="Z109" i="1"/>
  <c r="AC109" i="1"/>
  <c r="AH109" i="1"/>
  <c r="AI109" i="1" s="1"/>
  <c r="AL109" i="1"/>
  <c r="AM109" i="1" s="1"/>
  <c r="AT109" i="1"/>
  <c r="AU109" i="1" s="1"/>
  <c r="D110" i="1"/>
  <c r="M110" i="1"/>
  <c r="T110" i="1" s="1"/>
  <c r="W110" i="1"/>
  <c r="Z110" i="1"/>
  <c r="AC110" i="1"/>
  <c r="AH110" i="1"/>
  <c r="AI110" i="1" s="1"/>
  <c r="AL110" i="1"/>
  <c r="AM110" i="1" s="1"/>
  <c r="AT110" i="1"/>
  <c r="AU110" i="1" s="1"/>
  <c r="D111" i="1"/>
  <c r="M111" i="1"/>
  <c r="T111" i="1" s="1"/>
  <c r="W111" i="1"/>
  <c r="Z111" i="1"/>
  <c r="AC111" i="1"/>
  <c r="AH111" i="1"/>
  <c r="AI111" i="1" s="1"/>
  <c r="AL111" i="1"/>
  <c r="AM111" i="1" s="1"/>
  <c r="AT111" i="1"/>
  <c r="AU111" i="1" s="1"/>
  <c r="D112" i="1"/>
  <c r="M112" i="1"/>
  <c r="T112" i="1" s="1"/>
  <c r="W112" i="1"/>
  <c r="Z112" i="1"/>
  <c r="AC112" i="1"/>
  <c r="AH112" i="1"/>
  <c r="AI112" i="1" s="1"/>
  <c r="AL112" i="1"/>
  <c r="AM112" i="1" s="1"/>
  <c r="AT112" i="1"/>
  <c r="AU112" i="1" s="1"/>
  <c r="D113" i="1"/>
  <c r="M113" i="1"/>
  <c r="T113" i="1" s="1"/>
  <c r="W113" i="1"/>
  <c r="Z113" i="1"/>
  <c r="AC113" i="1"/>
  <c r="AH113" i="1"/>
  <c r="AI113" i="1" s="1"/>
  <c r="AL113" i="1"/>
  <c r="AM113" i="1" s="1"/>
  <c r="AT113" i="1"/>
  <c r="AU113" i="1" s="1"/>
  <c r="D114" i="1"/>
  <c r="M114" i="1"/>
  <c r="T114" i="1" s="1"/>
  <c r="W114" i="1"/>
  <c r="Z114" i="1"/>
  <c r="AC114" i="1"/>
  <c r="AH114" i="1"/>
  <c r="AI114" i="1" s="1"/>
  <c r="AL114" i="1"/>
  <c r="AM114" i="1" s="1"/>
  <c r="AT114" i="1"/>
  <c r="AU114" i="1" s="1"/>
  <c r="D115" i="1"/>
  <c r="M115" i="1"/>
  <c r="T115" i="1" s="1"/>
  <c r="W115" i="1"/>
  <c r="Z115" i="1"/>
  <c r="AC115" i="1"/>
  <c r="AH115" i="1"/>
  <c r="AI115" i="1" s="1"/>
  <c r="AL115" i="1"/>
  <c r="AM115" i="1" s="1"/>
  <c r="AT115" i="1"/>
  <c r="AU115" i="1" s="1"/>
  <c r="D116" i="1"/>
  <c r="M116" i="1"/>
  <c r="T116" i="1" s="1"/>
  <c r="W116" i="1"/>
  <c r="Z116" i="1"/>
  <c r="AC116" i="1"/>
  <c r="AH116" i="1"/>
  <c r="AI116" i="1" s="1"/>
  <c r="AL116" i="1"/>
  <c r="AM116" i="1" s="1"/>
  <c r="AT116" i="1"/>
  <c r="AU116" i="1" s="1"/>
  <c r="D117" i="1"/>
  <c r="M117" i="1"/>
  <c r="T117" i="1" s="1"/>
  <c r="W117" i="1"/>
  <c r="Z117" i="1"/>
  <c r="AC117" i="1"/>
  <c r="AH117" i="1"/>
  <c r="AI117" i="1" s="1"/>
  <c r="AL117" i="1"/>
  <c r="AM117" i="1" s="1"/>
  <c r="AT117" i="1"/>
  <c r="AU117" i="1" s="1"/>
  <c r="D118" i="1"/>
  <c r="M118" i="1"/>
  <c r="T118" i="1" s="1"/>
  <c r="W118" i="1"/>
  <c r="Z118" i="1"/>
  <c r="AC118" i="1"/>
  <c r="AH118" i="1"/>
  <c r="AI118" i="1" s="1"/>
  <c r="AL118" i="1"/>
  <c r="AM118" i="1" s="1"/>
  <c r="AT118" i="1"/>
  <c r="AU118" i="1" s="1"/>
  <c r="D119" i="1"/>
  <c r="M119" i="1"/>
  <c r="T119" i="1" s="1"/>
  <c r="W119" i="1"/>
  <c r="Z119" i="1"/>
  <c r="AC119" i="1"/>
  <c r="AH119" i="1"/>
  <c r="AI119" i="1" s="1"/>
  <c r="AL119" i="1"/>
  <c r="AM119" i="1" s="1"/>
  <c r="AT119" i="1"/>
  <c r="AU119" i="1" s="1"/>
  <c r="D120" i="1"/>
  <c r="M120" i="1"/>
  <c r="T120" i="1" s="1"/>
  <c r="W120" i="1"/>
  <c r="Z120" i="1"/>
  <c r="AC120" i="1"/>
  <c r="AH120" i="1"/>
  <c r="AI120" i="1" s="1"/>
  <c r="AL120" i="1"/>
  <c r="AM120" i="1" s="1"/>
  <c r="AT120" i="1"/>
  <c r="AU120" i="1" s="1"/>
  <c r="D121" i="1"/>
  <c r="M121" i="1"/>
  <c r="T121" i="1" s="1"/>
  <c r="W121" i="1"/>
  <c r="Z121" i="1"/>
  <c r="AC121" i="1"/>
  <c r="AH121" i="1"/>
  <c r="AI121" i="1" s="1"/>
  <c r="AL121" i="1"/>
  <c r="AM121" i="1" s="1"/>
  <c r="AT121" i="1"/>
  <c r="AU121" i="1" s="1"/>
  <c r="D122" i="1"/>
  <c r="M122" i="1"/>
  <c r="T122" i="1" s="1"/>
  <c r="W122" i="1"/>
  <c r="Z122" i="1"/>
  <c r="AC122" i="1"/>
  <c r="AH122" i="1"/>
  <c r="AI122" i="1" s="1"/>
  <c r="AL122" i="1"/>
  <c r="AM122" i="1" s="1"/>
  <c r="AT122" i="1"/>
  <c r="AU122" i="1" s="1"/>
  <c r="D123" i="1"/>
  <c r="M123" i="1"/>
  <c r="T123" i="1" s="1"/>
  <c r="W123" i="1"/>
  <c r="Z123" i="1"/>
  <c r="AC123" i="1"/>
  <c r="AH123" i="1"/>
  <c r="AI123" i="1" s="1"/>
  <c r="AL123" i="1"/>
  <c r="AM123" i="1" s="1"/>
  <c r="AT123" i="1"/>
  <c r="AU123" i="1" s="1"/>
  <c r="D124" i="1"/>
  <c r="M124" i="1"/>
  <c r="T124" i="1" s="1"/>
  <c r="W124" i="1"/>
  <c r="Z124" i="1"/>
  <c r="AC124" i="1"/>
  <c r="AH124" i="1"/>
  <c r="AI124" i="1" s="1"/>
  <c r="AL124" i="1"/>
  <c r="AM124" i="1" s="1"/>
  <c r="AT124" i="1"/>
  <c r="AU124" i="1" s="1"/>
  <c r="D125" i="1"/>
  <c r="M125" i="1"/>
  <c r="T125" i="1" s="1"/>
  <c r="W125" i="1"/>
  <c r="Z125" i="1"/>
  <c r="AC125" i="1"/>
  <c r="AH125" i="1"/>
  <c r="AI125" i="1" s="1"/>
  <c r="AL125" i="1"/>
  <c r="AM125" i="1" s="1"/>
  <c r="AT125" i="1"/>
  <c r="AU125" i="1" s="1"/>
  <c r="D126" i="1"/>
  <c r="M126" i="1"/>
  <c r="T126" i="1" s="1"/>
  <c r="W126" i="1"/>
  <c r="Z126" i="1"/>
  <c r="AC126" i="1"/>
  <c r="AH126" i="1"/>
  <c r="AI126" i="1" s="1"/>
  <c r="AL126" i="1"/>
  <c r="AM126" i="1" s="1"/>
  <c r="AT126" i="1"/>
  <c r="AU126" i="1" s="1"/>
  <c r="D127" i="1"/>
  <c r="M127" i="1"/>
  <c r="T127" i="1" s="1"/>
  <c r="W127" i="1"/>
  <c r="Z127" i="1"/>
  <c r="AC127" i="1"/>
  <c r="AH127" i="1"/>
  <c r="AI127" i="1" s="1"/>
  <c r="AL127" i="1"/>
  <c r="AM127" i="1" s="1"/>
  <c r="AT127" i="1"/>
  <c r="AU127" i="1" s="1"/>
  <c r="D128" i="1"/>
  <c r="M128" i="1"/>
  <c r="T128" i="1" s="1"/>
  <c r="W128" i="1"/>
  <c r="Z128" i="1"/>
  <c r="AC128" i="1"/>
  <c r="AH128" i="1"/>
  <c r="AI128" i="1" s="1"/>
  <c r="AL128" i="1"/>
  <c r="AM128" i="1" s="1"/>
  <c r="AT128" i="1"/>
  <c r="AU128" i="1" s="1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6" i="3"/>
  <c r="D46" i="3"/>
  <c r="A48" i="3"/>
  <c r="B48" i="3"/>
  <c r="D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E54" i="3"/>
  <c r="A55" i="3"/>
  <c r="B55" i="3"/>
  <c r="C55" i="3"/>
  <c r="E55" i="3"/>
  <c r="A56" i="3"/>
  <c r="B56" i="3"/>
  <c r="C56" i="3"/>
  <c r="D56" i="3"/>
  <c r="E56" i="3"/>
  <c r="A57" i="3"/>
  <c r="B57" i="3"/>
  <c r="C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E60" i="3"/>
  <c r="A61" i="3"/>
  <c r="B61" i="3"/>
  <c r="C61" i="3"/>
  <c r="E61" i="3"/>
  <c r="A62" i="3"/>
  <c r="B62" i="3"/>
  <c r="C62" i="3"/>
  <c r="D62" i="3"/>
  <c r="E62" i="3"/>
  <c r="A63" i="3"/>
  <c r="B63" i="3"/>
  <c r="C63" i="3"/>
  <c r="E63" i="3"/>
  <c r="A64" i="3"/>
  <c r="B64" i="3"/>
  <c r="C64" i="3"/>
  <c r="E64" i="3"/>
  <c r="A65" i="3"/>
  <c r="B65" i="3"/>
  <c r="C65" i="3"/>
  <c r="E65" i="3"/>
  <c r="A66" i="3"/>
  <c r="B66" i="3"/>
  <c r="C66" i="3"/>
  <c r="E66" i="3"/>
  <c r="A67" i="3"/>
  <c r="B67" i="3"/>
  <c r="C67" i="3"/>
  <c r="E67" i="3"/>
  <c r="A68" i="3"/>
  <c r="B68" i="3"/>
  <c r="C68" i="3"/>
  <c r="E68" i="3"/>
  <c r="A69" i="3"/>
  <c r="B69" i="3"/>
  <c r="C69" i="3"/>
  <c r="E69" i="3"/>
  <c r="A70" i="3"/>
  <c r="B70" i="3"/>
  <c r="C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E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T66" i="1" l="1"/>
  <c r="AD128" i="1"/>
  <c r="AE128" i="1" s="1"/>
  <c r="AD104" i="1"/>
  <c r="AE104" i="1" s="1"/>
  <c r="AD84" i="1"/>
  <c r="AE84" i="1" s="1"/>
  <c r="AD20" i="1"/>
  <c r="AE20" i="1" s="1"/>
  <c r="AD19" i="1"/>
  <c r="AE19" i="1" s="1"/>
  <c r="D60" i="3"/>
  <c r="B42" i="2"/>
  <c r="B41" i="2"/>
  <c r="H41" i="2" s="1"/>
  <c r="B43" i="2"/>
  <c r="J43" i="2" s="1"/>
  <c r="B34" i="2"/>
  <c r="L34" i="2" s="1"/>
  <c r="B37" i="2"/>
  <c r="E37" i="2" s="1"/>
  <c r="B33" i="2"/>
  <c r="F33" i="2" s="1"/>
  <c r="B29" i="2"/>
  <c r="E29" i="2" s="1"/>
  <c r="B30" i="2"/>
  <c r="J30" i="2" s="1"/>
  <c r="B40" i="2"/>
  <c r="K40" i="2" s="1"/>
  <c r="B36" i="2"/>
  <c r="J36" i="2" s="1"/>
  <c r="B32" i="2"/>
  <c r="B38" i="2"/>
  <c r="E38" i="2" s="1"/>
  <c r="B39" i="2"/>
  <c r="F39" i="2" s="1"/>
  <c r="B35" i="2"/>
  <c r="K35" i="2" s="1"/>
  <c r="B31" i="2"/>
  <c r="L31" i="2" s="1"/>
  <c r="B28" i="2"/>
  <c r="I28" i="2" s="1"/>
  <c r="AD43" i="1"/>
  <c r="AE43" i="1" s="1"/>
  <c r="AD88" i="1"/>
  <c r="AE88" i="1" s="1"/>
  <c r="AD7" i="1"/>
  <c r="AD110" i="1"/>
  <c r="AE110" i="1" s="1"/>
  <c r="AD117" i="1"/>
  <c r="AE117" i="1" s="1"/>
  <c r="AD60" i="1"/>
  <c r="AE60" i="1" s="1"/>
  <c r="AD68" i="1"/>
  <c r="AE68" i="1" s="1"/>
  <c r="AD66" i="1"/>
  <c r="AD10" i="1"/>
  <c r="AE10" i="1" s="1"/>
  <c r="T6" i="1"/>
  <c r="AD127" i="1"/>
  <c r="AE127" i="1" s="1"/>
  <c r="AD123" i="1"/>
  <c r="AE123" i="1" s="1"/>
  <c r="AD121" i="1"/>
  <c r="AE121" i="1" s="1"/>
  <c r="AD59" i="1"/>
  <c r="AE59" i="1" s="1"/>
  <c r="AD35" i="1"/>
  <c r="AE35" i="1" s="1"/>
  <c r="AD21" i="1"/>
  <c r="AE21" i="1" s="1"/>
  <c r="AD17" i="1"/>
  <c r="AE17" i="1" s="1"/>
  <c r="AD14" i="1"/>
  <c r="AE14" i="1" s="1"/>
  <c r="AD11" i="1"/>
  <c r="AE11" i="1" s="1"/>
  <c r="D39" i="3"/>
  <c r="AD52" i="1"/>
  <c r="AE52" i="1" s="1"/>
  <c r="D35" i="3"/>
  <c r="AD94" i="1"/>
  <c r="AE94" i="1" s="1"/>
  <c r="AD91" i="1"/>
  <c r="AE91" i="1" s="1"/>
  <c r="AD125" i="1"/>
  <c r="AE125" i="1" s="1"/>
  <c r="AD124" i="1"/>
  <c r="AE124" i="1" s="1"/>
  <c r="AD118" i="1"/>
  <c r="AE118" i="1" s="1"/>
  <c r="AD116" i="1"/>
  <c r="AE116" i="1" s="1"/>
  <c r="AD115" i="1"/>
  <c r="AE115" i="1" s="1"/>
  <c r="AD111" i="1"/>
  <c r="AE111" i="1" s="1"/>
  <c r="AD100" i="1"/>
  <c r="AD89" i="1"/>
  <c r="AE89" i="1" s="1"/>
  <c r="AD87" i="1"/>
  <c r="AE87" i="1" s="1"/>
  <c r="AD86" i="1"/>
  <c r="AD82" i="1"/>
  <c r="AE82" i="1" s="1"/>
  <c r="AD73" i="1"/>
  <c r="AE73" i="1" s="1"/>
  <c r="AD112" i="1"/>
  <c r="AE112" i="1" s="1"/>
  <c r="AD106" i="1"/>
  <c r="AE106" i="1" s="1"/>
  <c r="T100" i="1"/>
  <c r="AD81" i="1"/>
  <c r="AE81" i="1" s="1"/>
  <c r="AD70" i="1"/>
  <c r="AE70" i="1" s="1"/>
  <c r="AD61" i="1"/>
  <c r="AE61" i="1" s="1"/>
  <c r="AD53" i="1"/>
  <c r="AE53" i="1" s="1"/>
  <c r="AD50" i="1"/>
  <c r="AE50" i="1" s="1"/>
  <c r="AD18" i="1"/>
  <c r="AE18" i="1" s="1"/>
  <c r="AD12" i="1"/>
  <c r="AE12" i="1" s="1"/>
  <c r="AD9" i="1"/>
  <c r="AD8" i="1"/>
  <c r="AD120" i="1"/>
  <c r="AE120" i="1" s="1"/>
  <c r="AD109" i="1"/>
  <c r="AE109" i="1" s="1"/>
  <c r="AD105" i="1"/>
  <c r="AE105" i="1" s="1"/>
  <c r="AD103" i="1"/>
  <c r="AE103" i="1" s="1"/>
  <c r="AD102" i="1"/>
  <c r="AE102" i="1" s="1"/>
  <c r="AD126" i="1"/>
  <c r="AE126" i="1" s="1"/>
  <c r="AD114" i="1"/>
  <c r="AE114" i="1" s="1"/>
  <c r="AD101" i="1"/>
  <c r="AE101" i="1" s="1"/>
  <c r="AD69" i="1"/>
  <c r="AE69" i="1" s="1"/>
  <c r="AD75" i="1"/>
  <c r="AE75" i="1" s="1"/>
  <c r="AD76" i="1"/>
  <c r="AE76" i="1" s="1"/>
  <c r="AD67" i="1"/>
  <c r="AE67" i="1" s="1"/>
  <c r="AD44" i="1"/>
  <c r="AE44" i="1" s="1"/>
  <c r="AD42" i="1"/>
  <c r="AE42" i="1" s="1"/>
  <c r="AD6" i="1"/>
  <c r="AD16" i="1"/>
  <c r="AE16" i="1" s="1"/>
  <c r="AD13" i="1"/>
  <c r="AE13" i="1" s="1"/>
  <c r="C37" i="2"/>
  <c r="AD79" i="1"/>
  <c r="AE79" i="1" s="1"/>
  <c r="AD80" i="1"/>
  <c r="AE80" i="1" s="1"/>
  <c r="AD77" i="1"/>
  <c r="AE77" i="1" s="1"/>
  <c r="AD78" i="1"/>
  <c r="AE78" i="1" s="1"/>
  <c r="AD122" i="1"/>
  <c r="AE122" i="1" s="1"/>
  <c r="AD119" i="1"/>
  <c r="AE119" i="1" s="1"/>
  <c r="AD113" i="1"/>
  <c r="AE113" i="1" s="1"/>
  <c r="AD108" i="1"/>
  <c r="AE108" i="1" s="1"/>
  <c r="AD107" i="1"/>
  <c r="AE107" i="1" s="1"/>
  <c r="AD93" i="1"/>
  <c r="AE93" i="1" s="1"/>
  <c r="AD90" i="1"/>
  <c r="AE90" i="1" s="1"/>
  <c r="AD85" i="1"/>
  <c r="AE85" i="1" s="1"/>
  <c r="AD74" i="1"/>
  <c r="AE74" i="1" s="1"/>
  <c r="AD51" i="1"/>
  <c r="AE51" i="1" s="1"/>
  <c r="AD92" i="1"/>
  <c r="AE92" i="1" s="1"/>
  <c r="AD83" i="1"/>
  <c r="AE83" i="1" s="1"/>
  <c r="AD71" i="1"/>
  <c r="AE71" i="1" s="1"/>
  <c r="AD40" i="1"/>
  <c r="AE100" i="1" l="1"/>
  <c r="I100" i="1" s="1"/>
  <c r="AE86" i="1"/>
  <c r="I86" i="1" s="1"/>
  <c r="I118" i="1"/>
  <c r="I44" i="1"/>
  <c r="C65" i="2" s="1"/>
  <c r="AE6" i="1"/>
  <c r="I6" i="1" s="1"/>
  <c r="C28" i="2" s="1"/>
  <c r="H28" i="2" s="1"/>
  <c r="I112" i="1"/>
  <c r="I111" i="1"/>
  <c r="I90" i="1"/>
  <c r="I59" i="1"/>
  <c r="C80" i="2" s="1"/>
  <c r="G80" i="2" s="1"/>
  <c r="I82" i="1"/>
  <c r="I87" i="1"/>
  <c r="I94" i="1"/>
  <c r="I43" i="1"/>
  <c r="C64" i="2" s="1"/>
  <c r="P64" i="2" s="1"/>
  <c r="I81" i="1"/>
  <c r="I84" i="1"/>
  <c r="I19" i="1"/>
  <c r="C41" i="2" s="1"/>
  <c r="K41" i="2" s="1"/>
  <c r="I13" i="1"/>
  <c r="C35" i="2" s="1"/>
  <c r="H35" i="2" s="1"/>
  <c r="I113" i="1"/>
  <c r="I115" i="1"/>
  <c r="I104" i="1"/>
  <c r="I83" i="1"/>
  <c r="I71" i="1"/>
  <c r="C89" i="2" s="1"/>
  <c r="I107" i="1"/>
  <c r="I108" i="1"/>
  <c r="I126" i="1"/>
  <c r="I123" i="1"/>
  <c r="J28" i="2"/>
  <c r="E43" i="2"/>
  <c r="I125" i="1"/>
  <c r="I127" i="1"/>
  <c r="I122" i="1"/>
  <c r="I128" i="1"/>
  <c r="I102" i="1"/>
  <c r="I60" i="1"/>
  <c r="C81" i="2" s="1"/>
  <c r="K81" i="2" s="1"/>
  <c r="I93" i="1"/>
  <c r="I68" i="1"/>
  <c r="C86" i="2" s="1"/>
  <c r="K86" i="2" s="1"/>
  <c r="F41" i="2"/>
  <c r="I92" i="1"/>
  <c r="I41" i="2"/>
  <c r="I77" i="1"/>
  <c r="I20" i="1"/>
  <c r="C42" i="2" s="1"/>
  <c r="P42" i="2" s="1"/>
  <c r="I121" i="1"/>
  <c r="I109" i="1"/>
  <c r="I124" i="1"/>
  <c r="I21" i="1"/>
  <c r="C43" i="2" s="1"/>
  <c r="G43" i="2" s="1"/>
  <c r="I88" i="1"/>
  <c r="I89" i="1"/>
  <c r="AE9" i="1"/>
  <c r="I9" i="1" s="1"/>
  <c r="C31" i="2" s="1"/>
  <c r="P31" i="2" s="1"/>
  <c r="I12" i="1"/>
  <c r="C34" i="2" s="1"/>
  <c r="G34" i="2" s="1"/>
  <c r="H43" i="2"/>
  <c r="I43" i="2"/>
  <c r="I42" i="2"/>
  <c r="E42" i="2"/>
  <c r="K42" i="2"/>
  <c r="J42" i="2"/>
  <c r="L42" i="2"/>
  <c r="F42" i="2"/>
  <c r="J41" i="2"/>
  <c r="L41" i="2"/>
  <c r="E41" i="2"/>
  <c r="H38" i="2"/>
  <c r="F38" i="2"/>
  <c r="J37" i="2"/>
  <c r="F34" i="2"/>
  <c r="I30" i="2"/>
  <c r="H30" i="2"/>
  <c r="F29" i="2"/>
  <c r="I91" i="1"/>
  <c r="AE7" i="1"/>
  <c r="I7" i="1" s="1"/>
  <c r="C29" i="2" s="1"/>
  <c r="P29" i="2" s="1"/>
  <c r="I17" i="1"/>
  <c r="C39" i="2" s="1"/>
  <c r="H39" i="2" s="1"/>
  <c r="I14" i="1"/>
  <c r="C36" i="2" s="1"/>
  <c r="G36" i="2" s="1"/>
  <c r="K39" i="2"/>
  <c r="J39" i="2"/>
  <c r="L39" i="2"/>
  <c r="G37" i="2"/>
  <c r="I37" i="2"/>
  <c r="J34" i="2"/>
  <c r="I34" i="2"/>
  <c r="L30" i="2"/>
  <c r="F30" i="2"/>
  <c r="I42" i="1"/>
  <c r="C63" i="2" s="1"/>
  <c r="I52" i="1"/>
  <c r="C73" i="2" s="1"/>
  <c r="P73" i="2" s="1"/>
  <c r="F28" i="2"/>
  <c r="L28" i="2"/>
  <c r="E33" i="2"/>
  <c r="E36" i="2"/>
  <c r="F35" i="2"/>
  <c r="I35" i="2"/>
  <c r="F36" i="2"/>
  <c r="K31" i="2"/>
  <c r="I29" i="2"/>
  <c r="L33" i="2"/>
  <c r="I36" i="2"/>
  <c r="L29" i="2"/>
  <c r="K43" i="2"/>
  <c r="F43" i="2"/>
  <c r="L43" i="2"/>
  <c r="O43" i="2"/>
  <c r="M43" i="2"/>
  <c r="Q43" i="2"/>
  <c r="N43" i="2"/>
  <c r="P43" i="2"/>
  <c r="Q41" i="2"/>
  <c r="N41" i="2"/>
  <c r="O41" i="2"/>
  <c r="M41" i="2"/>
  <c r="G41" i="2"/>
  <c r="Q42" i="2"/>
  <c r="N42" i="2"/>
  <c r="O42" i="2"/>
  <c r="M42" i="2"/>
  <c r="O31" i="2"/>
  <c r="M31" i="2"/>
  <c r="Q31" i="2"/>
  <c r="N31" i="2"/>
  <c r="O39" i="2"/>
  <c r="M39" i="2"/>
  <c r="Q39" i="2"/>
  <c r="N39" i="2"/>
  <c r="O32" i="2"/>
  <c r="M32" i="2"/>
  <c r="Q32" i="2"/>
  <c r="N32" i="2"/>
  <c r="O40" i="2"/>
  <c r="M40" i="2"/>
  <c r="N40" i="2"/>
  <c r="Q40" i="2"/>
  <c r="Q29" i="2"/>
  <c r="N29" i="2"/>
  <c r="O29" i="2"/>
  <c r="M29" i="2"/>
  <c r="Q37" i="2"/>
  <c r="N37" i="2"/>
  <c r="P37" i="2"/>
  <c r="O37" i="2"/>
  <c r="M37" i="2"/>
  <c r="L38" i="2"/>
  <c r="I31" i="2"/>
  <c r="F40" i="2"/>
  <c r="J31" i="2"/>
  <c r="E40" i="2"/>
  <c r="I39" i="2"/>
  <c r="K32" i="2"/>
  <c r="I32" i="2"/>
  <c r="L32" i="2"/>
  <c r="E31" i="2"/>
  <c r="E39" i="2"/>
  <c r="F32" i="2"/>
  <c r="K29" i="2"/>
  <c r="K37" i="2"/>
  <c r="O35" i="2"/>
  <c r="M35" i="2"/>
  <c r="Q35" i="2"/>
  <c r="N35" i="2"/>
  <c r="Q38" i="2"/>
  <c r="N38" i="2"/>
  <c r="M38" i="2"/>
  <c r="O38" i="2"/>
  <c r="Q36" i="2"/>
  <c r="O36" i="2"/>
  <c r="M36" i="2"/>
  <c r="N36" i="2"/>
  <c r="M30" i="2"/>
  <c r="Q30" i="2"/>
  <c r="N30" i="2"/>
  <c r="O30" i="2"/>
  <c r="Q34" i="2"/>
  <c r="N34" i="2"/>
  <c r="P34" i="2"/>
  <c r="O34" i="2"/>
  <c r="M34" i="2"/>
  <c r="Q33" i="2"/>
  <c r="N33" i="2"/>
  <c r="O33" i="2"/>
  <c r="M33" i="2"/>
  <c r="F37" i="2"/>
  <c r="K30" i="2"/>
  <c r="F31" i="2"/>
  <c r="J38" i="2"/>
  <c r="L37" i="2"/>
  <c r="I40" i="2"/>
  <c r="J33" i="2"/>
  <c r="L40" i="2"/>
  <c r="K34" i="2"/>
  <c r="E32" i="2"/>
  <c r="H34" i="2"/>
  <c r="L36" i="2"/>
  <c r="J32" i="2"/>
  <c r="L35" i="2"/>
  <c r="K36" i="2"/>
  <c r="E35" i="2"/>
  <c r="I38" i="2"/>
  <c r="E30" i="2"/>
  <c r="I33" i="2"/>
  <c r="E34" i="2"/>
  <c r="E28" i="2"/>
  <c r="N28" i="2"/>
  <c r="O28" i="2"/>
  <c r="Q28" i="2"/>
  <c r="P28" i="2"/>
  <c r="M28" i="2"/>
  <c r="G28" i="2"/>
  <c r="I114" i="1"/>
  <c r="I110" i="1"/>
  <c r="I120" i="1"/>
  <c r="I35" i="1"/>
  <c r="C56" i="2" s="1"/>
  <c r="P56" i="2" s="1"/>
  <c r="I53" i="1"/>
  <c r="C74" i="2" s="1"/>
  <c r="P74" i="2" s="1"/>
  <c r="I61" i="1"/>
  <c r="C82" i="2" s="1"/>
  <c r="I50" i="1"/>
  <c r="C71" i="2" s="1"/>
  <c r="H71" i="2" s="1"/>
  <c r="I106" i="1"/>
  <c r="I80" i="1"/>
  <c r="I117" i="1"/>
  <c r="AE66" i="1"/>
  <c r="I66" i="1" s="1"/>
  <c r="C84" i="2" s="1"/>
  <c r="P84" i="2" s="1"/>
  <c r="I73" i="1"/>
  <c r="C91" i="2" s="1"/>
  <c r="I79" i="1"/>
  <c r="I51" i="1"/>
  <c r="C72" i="2" s="1"/>
  <c r="I11" i="1"/>
  <c r="C33" i="2" s="1"/>
  <c r="P33" i="2" s="1"/>
  <c r="AE8" i="1"/>
  <c r="I8" i="1" s="1"/>
  <c r="C30" i="2" s="1"/>
  <c r="G30" i="2" s="1"/>
  <c r="I10" i="1"/>
  <c r="C32" i="2" s="1"/>
  <c r="G32" i="2" s="1"/>
  <c r="I16" i="1"/>
  <c r="C38" i="2" s="1"/>
  <c r="G38" i="2" s="1"/>
  <c r="I105" i="1"/>
  <c r="I75" i="1"/>
  <c r="C93" i="2" s="1"/>
  <c r="I70" i="1"/>
  <c r="C88" i="2" s="1"/>
  <c r="H88" i="2" s="1"/>
  <c r="I101" i="1"/>
  <c r="I116" i="1"/>
  <c r="K33" i="2"/>
  <c r="I119" i="1"/>
  <c r="I103" i="1"/>
  <c r="K28" i="2"/>
  <c r="I74" i="1"/>
  <c r="C92" i="2" s="1"/>
  <c r="H92" i="2" s="1"/>
  <c r="I67" i="1"/>
  <c r="C85" i="2" s="1"/>
  <c r="I69" i="1"/>
  <c r="C87" i="2" s="1"/>
  <c r="I78" i="1"/>
  <c r="I76" i="1"/>
  <c r="C94" i="2" s="1"/>
  <c r="AE40" i="1"/>
  <c r="I40" i="1" s="1"/>
  <c r="C61" i="2" s="1"/>
  <c r="G61" i="2" s="1"/>
  <c r="H37" i="2"/>
  <c r="H36" i="2"/>
  <c r="I85" i="1"/>
  <c r="G35" i="2"/>
  <c r="G31" i="2"/>
  <c r="J35" i="2" l="1"/>
  <c r="H31" i="2"/>
  <c r="J29" i="2"/>
  <c r="O24" i="2"/>
  <c r="O12" i="2"/>
  <c r="O16" i="2"/>
  <c r="O23" i="2"/>
  <c r="O11" i="2"/>
  <c r="O4" i="2"/>
  <c r="O22" i="2"/>
  <c r="O10" i="2"/>
  <c r="O21" i="2"/>
  <c r="O9" i="2"/>
  <c r="O18" i="2"/>
  <c r="O6" i="2"/>
  <c r="O17" i="2"/>
  <c r="O5" i="2"/>
  <c r="O15" i="2"/>
  <c r="O3" i="2"/>
  <c r="Q24" i="2"/>
  <c r="Q12" i="2"/>
  <c r="Q23" i="2"/>
  <c r="Q11" i="2"/>
  <c r="Q22" i="2"/>
  <c r="Q10" i="2"/>
  <c r="Q21" i="2"/>
  <c r="Q9" i="2"/>
  <c r="Q18" i="2"/>
  <c r="Q6" i="2"/>
  <c r="Q16" i="2"/>
  <c r="Q17" i="2"/>
  <c r="Q5" i="2"/>
  <c r="Q4" i="2"/>
  <c r="Q15" i="2"/>
  <c r="Q3" i="2"/>
  <c r="N24" i="2"/>
  <c r="N12" i="2"/>
  <c r="N23" i="2"/>
  <c r="N11" i="2"/>
  <c r="N22" i="2"/>
  <c r="N10" i="2"/>
  <c r="N21" i="2"/>
  <c r="N9" i="2"/>
  <c r="N16" i="2"/>
  <c r="N18" i="2"/>
  <c r="N6" i="2"/>
  <c r="N4" i="2"/>
  <c r="N17" i="2"/>
  <c r="N5" i="2"/>
  <c r="N15" i="2"/>
  <c r="N3" i="2"/>
  <c r="M3" i="2"/>
  <c r="M4" i="2"/>
  <c r="P41" i="2"/>
  <c r="G39" i="2"/>
  <c r="H42" i="2"/>
  <c r="G29" i="2"/>
  <c r="P35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21" i="2"/>
  <c r="M15" i="2"/>
  <c r="M9" i="2"/>
  <c r="M24" i="2"/>
  <c r="M18" i="2"/>
  <c r="M12" i="2"/>
  <c r="M6" i="2"/>
  <c r="M23" i="2"/>
  <c r="M17" i="2"/>
  <c r="M11" i="2"/>
  <c r="M5" i="2"/>
  <c r="P39" i="2"/>
  <c r="P36" i="2"/>
  <c r="H29" i="2"/>
  <c r="H33" i="2"/>
  <c r="P32" i="2"/>
  <c r="P38" i="2"/>
  <c r="G42" i="2"/>
  <c r="H32" i="2"/>
  <c r="P30" i="2"/>
  <c r="K38" i="2"/>
  <c r="E3" i="2"/>
  <c r="F12" i="2"/>
  <c r="F15" i="2"/>
  <c r="E16" i="2"/>
  <c r="F4" i="2"/>
  <c r="E5" i="2"/>
  <c r="F3" i="2"/>
  <c r="F17" i="2"/>
  <c r="L6" i="2"/>
  <c r="L18" i="2"/>
  <c r="E11" i="2"/>
  <c r="F10" i="2"/>
  <c r="E6" i="2"/>
  <c r="I6" i="2"/>
  <c r="I11" i="2"/>
  <c r="I9" i="2"/>
  <c r="L10" i="2"/>
  <c r="F18" i="2"/>
  <c r="I5" i="2"/>
  <c r="E9" i="2"/>
  <c r="L11" i="2"/>
  <c r="L15" i="2"/>
  <c r="I3" i="2"/>
  <c r="L16" i="2"/>
  <c r="L17" i="2"/>
  <c r="I12" i="2"/>
  <c r="I17" i="2"/>
  <c r="I15" i="2"/>
  <c r="F6" i="2"/>
  <c r="F11" i="2"/>
  <c r="I10" i="2"/>
  <c r="I16" i="2"/>
  <c r="L9" i="2"/>
  <c r="E12" i="2"/>
  <c r="I4" i="2"/>
  <c r="E18" i="2"/>
  <c r="L5" i="2"/>
  <c r="E15" i="2"/>
  <c r="L12" i="2"/>
  <c r="I18" i="2"/>
  <c r="F5" i="2"/>
  <c r="F9" i="2"/>
  <c r="F16" i="2"/>
  <c r="E4" i="2"/>
  <c r="E17" i="2"/>
  <c r="L3" i="2"/>
  <c r="E10" i="2"/>
  <c r="L4" i="2"/>
  <c r="I18" i="1"/>
  <c r="C40" i="2" s="1"/>
  <c r="J40" i="2" s="1"/>
  <c r="G33" i="2"/>
  <c r="J24" i="2" l="1"/>
  <c r="J3" i="2"/>
  <c r="J15" i="2"/>
  <c r="J6" i="2"/>
  <c r="J10" i="2"/>
  <c r="J23" i="2"/>
  <c r="J12" i="2"/>
  <c r="J21" i="2"/>
  <c r="J4" i="2"/>
  <c r="J16" i="2"/>
  <c r="J17" i="2"/>
  <c r="J9" i="2"/>
  <c r="J11" i="2"/>
  <c r="J22" i="2"/>
  <c r="J18" i="2"/>
  <c r="J5" i="2"/>
  <c r="P40" i="2"/>
  <c r="G40" i="2"/>
  <c r="L13" i="2"/>
  <c r="L14" i="2" s="1"/>
  <c r="L19" i="2"/>
  <c r="L20" i="2" s="1"/>
  <c r="E19" i="2"/>
  <c r="E20" i="2" s="1"/>
  <c r="AB134" i="1" s="1"/>
  <c r="B93" i="3" s="1"/>
  <c r="C93" i="3" s="1"/>
  <c r="AG134" i="1" s="1"/>
  <c r="N19" i="2"/>
  <c r="N20" i="2" s="1"/>
  <c r="F19" i="2"/>
  <c r="F20" i="2" s="1"/>
  <c r="AB136" i="1" s="1"/>
  <c r="B94" i="3" s="1"/>
  <c r="C94" i="3" s="1"/>
  <c r="AG136" i="1" s="1"/>
  <c r="E7" i="2"/>
  <c r="E8" i="2" s="1"/>
  <c r="B134" i="1" s="1"/>
  <c r="B81" i="3" s="1"/>
  <c r="C81" i="3" s="1"/>
  <c r="C134" i="1" s="1"/>
  <c r="M19" i="2"/>
  <c r="M20" i="2" s="1"/>
  <c r="L7" i="2"/>
  <c r="L8" i="2" s="1"/>
  <c r="B142" i="1" s="1"/>
  <c r="B85" i="3" s="1"/>
  <c r="C85" i="3" s="1"/>
  <c r="C142" i="1" s="1"/>
  <c r="I13" i="2"/>
  <c r="I14" i="2" s="1"/>
  <c r="L140" i="1" s="1"/>
  <c r="B90" i="3" s="1"/>
  <c r="N13" i="2"/>
  <c r="N14" i="2" s="1"/>
  <c r="I19" i="2"/>
  <c r="I20" i="2" s="1"/>
  <c r="I7" i="2"/>
  <c r="I8" i="2" s="1"/>
  <c r="B140" i="1" s="1"/>
  <c r="B84" i="3" s="1"/>
  <c r="C84" i="3" s="1"/>
  <c r="C140" i="1" s="1"/>
  <c r="M13" i="2"/>
  <c r="M14" i="2" s="1"/>
  <c r="F13" i="2"/>
  <c r="F14" i="2" s="1"/>
  <c r="L136" i="1" s="1"/>
  <c r="B88" i="3" s="1"/>
  <c r="Q19" i="2"/>
  <c r="Q20" i="2" s="1"/>
  <c r="N7" i="2"/>
  <c r="N8" i="2" s="1"/>
  <c r="B144" i="1" s="1"/>
  <c r="B98" i="3" s="1"/>
  <c r="C98" i="3" s="1"/>
  <c r="C144" i="1" s="1"/>
  <c r="M7" i="2"/>
  <c r="M8" i="2" s="1"/>
  <c r="AB142" i="1" s="1"/>
  <c r="B97" i="3" s="1"/>
  <c r="E13" i="2"/>
  <c r="E14" i="2" s="1"/>
  <c r="L134" i="1" s="1"/>
  <c r="B87" i="3" s="1"/>
  <c r="O7" i="2"/>
  <c r="O8" i="2" s="1"/>
  <c r="L144" i="1" s="1"/>
  <c r="B99" i="3" s="1"/>
  <c r="F7" i="2"/>
  <c r="F8" i="2" s="1"/>
  <c r="B136" i="1" s="1"/>
  <c r="B82" i="3" s="1"/>
  <c r="C82" i="3" s="1"/>
  <c r="C136" i="1" s="1"/>
  <c r="Q7" i="2"/>
  <c r="Q8" i="2" s="1"/>
  <c r="AB144" i="1" s="1"/>
  <c r="B100" i="3" s="1"/>
  <c r="C100" i="3" s="1"/>
  <c r="O19" i="2"/>
  <c r="O20" i="2" s="1"/>
  <c r="O13" i="2"/>
  <c r="O14" i="2" s="1"/>
  <c r="Q13" i="2"/>
  <c r="Q14" i="2" s="1"/>
  <c r="H40" i="2"/>
  <c r="K12" i="2" l="1"/>
  <c r="J13" i="2"/>
  <c r="J14" i="2" s="1"/>
  <c r="K11" i="2"/>
  <c r="J19" i="2"/>
  <c r="J20" i="2" s="1"/>
  <c r="J7" i="2"/>
  <c r="J8" i="2" s="1"/>
  <c r="L142" i="1" s="1"/>
  <c r="B91" i="3" s="1"/>
  <c r="K22" i="2"/>
  <c r="P22" i="2"/>
  <c r="K21" i="2"/>
  <c r="K24" i="2"/>
  <c r="K6" i="2"/>
  <c r="K23" i="2"/>
  <c r="P24" i="2"/>
  <c r="P21" i="2"/>
  <c r="P23" i="2"/>
  <c r="K17" i="2"/>
  <c r="K3" i="2"/>
  <c r="K10" i="2"/>
  <c r="K16" i="2"/>
  <c r="K5" i="2"/>
  <c r="K9" i="2"/>
  <c r="K4" i="2"/>
  <c r="K15" i="2"/>
  <c r="K18" i="2"/>
  <c r="P5" i="2"/>
  <c r="P6" i="2"/>
  <c r="P9" i="2"/>
  <c r="P12" i="2"/>
  <c r="P4" i="2"/>
  <c r="P15" i="2"/>
  <c r="P3" i="2"/>
  <c r="P11" i="2"/>
  <c r="P10" i="2"/>
  <c r="P17" i="2"/>
  <c r="P16" i="2"/>
  <c r="P18" i="2"/>
  <c r="H10" i="2"/>
  <c r="H18" i="2"/>
  <c r="C88" i="3"/>
  <c r="Q136" i="1" s="1"/>
  <c r="C97" i="3"/>
  <c r="AG142" i="1" s="1"/>
  <c r="C87" i="3"/>
  <c r="Q134" i="1" s="1"/>
  <c r="C99" i="3"/>
  <c r="Q144" i="1" s="1"/>
  <c r="C90" i="3"/>
  <c r="Q140" i="1" s="1"/>
  <c r="H16" i="2"/>
  <c r="AG144" i="1"/>
  <c r="H9" i="2"/>
  <c r="G18" i="2"/>
  <c r="H5" i="2"/>
  <c r="H15" i="2"/>
  <c r="H12" i="2"/>
  <c r="H3" i="2"/>
  <c r="H4" i="2"/>
  <c r="H24" i="2"/>
  <c r="H23" i="2"/>
  <c r="H22" i="2"/>
  <c r="H21" i="2"/>
  <c r="H11" i="2"/>
  <c r="H6" i="2"/>
  <c r="H17" i="2"/>
  <c r="G16" i="2"/>
  <c r="G9" i="2"/>
  <c r="G11" i="2"/>
  <c r="G10" i="2"/>
  <c r="G24" i="2"/>
  <c r="E21" i="2"/>
  <c r="G22" i="2"/>
  <c r="E24" i="2"/>
  <c r="E22" i="2"/>
  <c r="E23" i="2"/>
  <c r="G5" i="2"/>
  <c r="G17" i="2"/>
  <c r="G4" i="2"/>
  <c r="G3" i="2"/>
  <c r="G15" i="2"/>
  <c r="G6" i="2"/>
  <c r="G23" i="2"/>
  <c r="G21" i="2"/>
  <c r="G12" i="2"/>
  <c r="K13" i="2" l="1"/>
  <c r="K14" i="2" s="1"/>
  <c r="K19" i="2"/>
  <c r="K20" i="2" s="1"/>
  <c r="K7" i="2"/>
  <c r="K8" i="2" s="1"/>
  <c r="AB140" i="1" s="1"/>
  <c r="B96" i="3" s="1"/>
  <c r="P13" i="2"/>
  <c r="P14" i="2" s="1"/>
  <c r="B148" i="1" s="1"/>
  <c r="B104" i="3" s="1"/>
  <c r="P7" i="2"/>
  <c r="P8" i="2" s="1"/>
  <c r="AB146" i="1" s="1"/>
  <c r="B103" i="3" s="1"/>
  <c r="P19" i="2"/>
  <c r="P20" i="2" s="1"/>
  <c r="L148" i="1" s="1"/>
  <c r="B105" i="3" s="1"/>
  <c r="P25" i="2"/>
  <c r="P26" i="2" s="1"/>
  <c r="AB148" i="1" s="1"/>
  <c r="B106" i="3" s="1"/>
  <c r="H13" i="2"/>
  <c r="H14" i="2" s="1"/>
  <c r="L132" i="1" s="1"/>
  <c r="B86" i="3" s="1"/>
  <c r="H7" i="2"/>
  <c r="H8" i="2" s="1"/>
  <c r="B132" i="1" s="1"/>
  <c r="B80" i="3" s="1"/>
  <c r="H19" i="2"/>
  <c r="H20" i="2" s="1"/>
  <c r="AB132" i="1" s="1"/>
  <c r="B92" i="3" s="1"/>
  <c r="N25" i="2"/>
  <c r="N26" i="2" s="1"/>
  <c r="G13" i="2"/>
  <c r="G14" i="2" s="1"/>
  <c r="L138" i="1" s="1"/>
  <c r="B89" i="3" s="1"/>
  <c r="I25" i="2"/>
  <c r="I26" i="2" s="1"/>
  <c r="H25" i="2"/>
  <c r="H26" i="2" s="1"/>
  <c r="B146" i="1" s="1"/>
  <c r="B101" i="3" s="1"/>
  <c r="O25" i="2"/>
  <c r="O26" i="2" s="1"/>
  <c r="G25" i="2"/>
  <c r="G26" i="2" s="1"/>
  <c r="L146" i="1" s="1"/>
  <c r="B102" i="3" s="1"/>
  <c r="C102" i="3" s="1"/>
  <c r="Q146" i="1" s="1"/>
  <c r="G7" i="2"/>
  <c r="G8" i="2" s="1"/>
  <c r="B138" i="1" s="1"/>
  <c r="B83" i="3" s="1"/>
  <c r="E25" i="2"/>
  <c r="E26" i="2" s="1"/>
  <c r="J25" i="2"/>
  <c r="J26" i="2" s="1"/>
  <c r="K25" i="2"/>
  <c r="K26" i="2" s="1"/>
  <c r="F25" i="2"/>
  <c r="F26" i="2" s="1"/>
  <c r="G19" i="2"/>
  <c r="G20" i="2" s="1"/>
  <c r="AB138" i="1" s="1"/>
  <c r="B95" i="3" s="1"/>
  <c r="L25" i="2"/>
  <c r="L26" i="2" s="1"/>
  <c r="Q25" i="2"/>
  <c r="Q26" i="2" s="1"/>
  <c r="M25" i="2"/>
  <c r="M26" i="2" s="1"/>
  <c r="C106" i="3" l="1"/>
  <c r="AG148" i="1" s="1"/>
  <c r="C91" i="3"/>
  <c r="Q142" i="1" s="1"/>
  <c r="C96" i="3"/>
  <c r="AG140" i="1" s="1"/>
  <c r="C103" i="3"/>
  <c r="AG146" i="1" s="1"/>
  <c r="C104" i="3"/>
  <c r="C148" i="1" s="1"/>
  <c r="C105" i="3"/>
  <c r="Q148" i="1" s="1"/>
  <c r="C95" i="3"/>
  <c r="AG138" i="1" s="1"/>
  <c r="C101" i="3"/>
  <c r="C92" i="3"/>
  <c r="AG132" i="1" s="1"/>
  <c r="C83" i="3"/>
  <c r="C138" i="1" s="1"/>
  <c r="C80" i="3"/>
  <c r="C132" i="1" s="1"/>
  <c r="C89" i="3"/>
  <c r="Q138" i="1" s="1"/>
  <c r="C86" i="3"/>
  <c r="Q132" i="1" s="1"/>
  <c r="C146" i="1" l="1"/>
</calcChain>
</file>

<file path=xl/sharedStrings.xml><?xml version="1.0" encoding="utf-8"?>
<sst xmlns="http://schemas.openxmlformats.org/spreadsheetml/2006/main" count="415" uniqueCount="130">
  <si>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</si>
  <si>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</si>
  <si>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</si>
  <si>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</si>
  <si>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</si>
  <si>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</si>
  <si>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</si>
  <si>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</si>
  <si>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</si>
  <si>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</si>
  <si>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</si>
  <si>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</si>
  <si>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</si>
  <si>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</si>
  <si>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</si>
  <si>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</si>
  <si>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</si>
  <si>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</si>
  <si>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</si>
  <si>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</si>
  <si>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</si>
  <si>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</si>
  <si>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</si>
  <si>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</si>
  <si>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</si>
  <si>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</si>
  <si>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</si>
  <si>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</si>
  <si>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</si>
  <si>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</si>
  <si>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</si>
  <si>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</si>
  <si>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</si>
  <si>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</si>
  <si>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</si>
  <si>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</si>
  <si>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</si>
  <si>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</si>
  <si>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</si>
  <si>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</si>
  <si>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</si>
  <si>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</si>
  <si>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</si>
  <si>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</si>
  <si>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</si>
  <si>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</si>
  <si>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</si>
  <si>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</si>
  <si>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</si>
  <si>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</si>
  <si>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</si>
  <si>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</si>
  <si>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</si>
  <si>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</si>
  <si>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</si>
  <si>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</si>
  <si>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</si>
  <si>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</si>
  <si>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</si>
  <si>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</si>
  <si>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</si>
  <si>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</si>
  <si>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</si>
  <si>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</si>
  <si>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</si>
  <si>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</si>
  <si>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</si>
  <si>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</si>
  <si>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</si>
  <si>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</si>
  <si>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</si>
  <si>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</si>
  <si>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</si>
  <si>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</si>
  <si>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</si>
  <si>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</si>
  <si>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</si>
  <si>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</si>
  <si>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</si>
  <si>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</si>
  <si>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</si>
  <si>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</si>
  <si>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</si>
  <si>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</si>
  <si>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</si>
  <si>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Grünstadt</t>
  </si>
  <si>
    <t>Schmitt, Theo</t>
  </si>
  <si>
    <t>m</t>
  </si>
  <si>
    <t>Fink, Nicklas</t>
  </si>
  <si>
    <t>Asbach, Gerlis</t>
  </si>
  <si>
    <t>w</t>
  </si>
  <si>
    <t>Klein, Larkin</t>
  </si>
  <si>
    <t>Kretz, Erik</t>
  </si>
  <si>
    <t>Keppler, Joshua</t>
  </si>
  <si>
    <t>Conrad, Cady</t>
  </si>
  <si>
    <t>Buschmann, Corinna</t>
  </si>
  <si>
    <t>Millen, Lily</t>
  </si>
  <si>
    <t>Schu, Dennis</t>
  </si>
  <si>
    <t>Löscher, Kilian</t>
  </si>
  <si>
    <t>Jankauskas, Astijus</t>
  </si>
  <si>
    <t>Wenz, Johannes</t>
  </si>
  <si>
    <t>Kihm, Mattis</t>
  </si>
  <si>
    <t>Fink, Moritz</t>
  </si>
  <si>
    <t>Rach, Simon</t>
  </si>
  <si>
    <t>Rach, Lukas</t>
  </si>
  <si>
    <t>Schlee, Wibke</t>
  </si>
  <si>
    <t>Trossen, Luis</t>
  </si>
  <si>
    <t>Ploch, Ben</t>
  </si>
  <si>
    <t>Bauer, Maximilian</t>
  </si>
  <si>
    <t>Rach, Sarah</t>
  </si>
  <si>
    <t>Buschmann, Fiona</t>
  </si>
  <si>
    <t>Hauf, Torben</t>
  </si>
  <si>
    <t>Ploch, Karl</t>
  </si>
  <si>
    <t>Freudenreich, Elias</t>
  </si>
  <si>
    <t>Nützel, Sarah</t>
  </si>
  <si>
    <t>Funk, Maike</t>
  </si>
  <si>
    <t>Asbach, Kaatje</t>
  </si>
  <si>
    <t>Schu, Fiona</t>
  </si>
  <si>
    <t>Thomsen, Luca</t>
  </si>
  <si>
    <t>Agrikola, Silas</t>
  </si>
  <si>
    <t>Hammer, Falk</t>
  </si>
  <si>
    <t>Mattern, Elias</t>
  </si>
  <si>
    <t>Anweiler, Tim</t>
  </si>
  <si>
    <t>Kihm, Jaron</t>
  </si>
  <si>
    <t>Millen, Lea</t>
  </si>
  <si>
    <t>Hinderberger, Leni</t>
  </si>
  <si>
    <t>Funk, Moritz</t>
  </si>
  <si>
    <t>Keßler, Moritz</t>
  </si>
  <si>
    <t>Kessler, Ben</t>
  </si>
  <si>
    <t>Henzmann, Sören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</si>
</sst>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0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/>
    <xf numFmtId="0" fontId="7" fillId="5" borderId="16" xfId="1" applyFont="1" applyFill="1" applyBorder="1" applyAlignment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Protection="1">
      <protection locked="0"/>
    </xf>
    <xf numFmtId="165" fontId="8" fillId="0" borderId="1" xfId="1" applyNumberFormat="1" applyFont="1" applyBorder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/>
    <xf numFmtId="0" fontId="8" fillId="5" borderId="16" xfId="1" applyFont="1" applyFill="1" applyBorder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26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Border="1" applyProtection="1">
      <protection locked="0"/>
    </xf>
    <xf numFmtId="0" fontId="11" fillId="0" borderId="21" xfId="1" applyFont="1" applyBorder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Protection="1">
      <protection locked="0"/>
    </xf>
    <xf numFmtId="165" fontId="8" fillId="0" borderId="29" xfId="1" applyNumberFormat="1" applyFont="1" applyBorder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/>
    <xf numFmtId="0" fontId="11" fillId="0" borderId="27" xfId="1" applyFont="1" applyBorder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8" fillId="0" borderId="0" xfId="1" applyFont="1"/>
    <xf numFmtId="0" fontId="1" fillId="0" borderId="19" xfId="1" applyBorder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0" fontId="1" fillId="0" borderId="0" xfId="1" applyAlignment="1">
      <alignment horizontal="center"/>
    </xf>
    <xf numFmtId="49" fontId="3" fillId="0" borderId="0" xfId="1" applyNumberFormat="1" applyFont="1"/>
    <xf numFmtId="0" fontId="17" fillId="0" borderId="0" xfId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11" fillId="0" borderId="43" xfId="1" applyFont="1" applyBorder="1"/>
    <xf numFmtId="165" fontId="8" fillId="0" borderId="32" xfId="1" applyNumberFormat="1" applyFont="1" applyBorder="1" applyProtection="1">
      <protection locked="0"/>
    </xf>
    <xf numFmtId="2" fontId="14" fillId="0" borderId="0" xfId="1" applyNumberFormat="1" applyFont="1" applyAlignment="1">
      <alignment horizontal="center"/>
    </xf>
    <xf numFmtId="0" fontId="1" fillId="0" borderId="43" xfId="1" applyBorder="1"/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/>
    <xf numFmtId="0" fontId="8" fillId="5" borderId="50" xfId="1" applyFont="1" applyFill="1" applyBorder="1"/>
    <xf numFmtId="2" fontId="8" fillId="5" borderId="51" xfId="1" applyNumberFormat="1" applyFont="1" applyFill="1" applyBorder="1"/>
    <xf numFmtId="0" fontId="8" fillId="5" borderId="52" xfId="1" applyFont="1" applyFill="1" applyBorder="1"/>
    <xf numFmtId="2" fontId="8" fillId="5" borderId="53" xfId="1" applyNumberFormat="1" applyFont="1" applyFill="1" applyBorder="1"/>
    <xf numFmtId="0" fontId="8" fillId="5" borderId="55" xfId="1" applyFont="1" applyFill="1" applyBorder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165" fontId="9" fillId="8" borderId="57" xfId="1" applyNumberFormat="1" applyFont="1" applyFill="1" applyBorder="1"/>
    <xf numFmtId="165" fontId="9" fillId="8" borderId="46" xfId="1" applyNumberFormat="1" applyFont="1" applyFill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49" fontId="7" fillId="0" borderId="48" xfId="1" applyNumberFormat="1" applyFont="1" applyBorder="1" applyProtection="1">
      <protection locked="0"/>
    </xf>
    <xf numFmtId="0" fontId="11" fillId="0" borderId="49" xfId="1" applyFont="1" applyBorder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Protection="1">
      <protection locked="0"/>
    </xf>
    <xf numFmtId="165" fontId="8" fillId="0" borderId="63" xfId="1" applyNumberFormat="1" applyFont="1" applyBorder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/>
    <xf numFmtId="0" fontId="8" fillId="5" borderId="68" xfId="1" applyFont="1" applyFill="1" applyBorder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0" fontId="1" fillId="0" borderId="65" xfId="1" applyBorder="1"/>
    <xf numFmtId="165" fontId="9" fillId="8" borderId="64" xfId="1" applyNumberFormat="1" applyFont="1" applyFill="1" applyBorder="1" applyAlignment="1">
      <alignment horizontal="right"/>
    </xf>
    <xf numFmtId="49" fontId="7" fillId="0" borderId="51" xfId="1" applyNumberFormat="1" applyFont="1" applyBorder="1" applyProtection="1">
      <protection locked="0"/>
    </xf>
    <xf numFmtId="49" fontId="7" fillId="0" borderId="53" xfId="1" applyNumberFormat="1" applyFont="1" applyBorder="1" applyProtection="1">
      <protection locked="0"/>
    </xf>
    <xf numFmtId="0" fontId="11" fillId="0" borderId="54" xfId="1" applyFont="1" applyBorder="1"/>
    <xf numFmtId="0" fontId="7" fillId="0" borderId="71" xfId="1" applyFont="1" applyBorder="1" applyProtection="1">
      <protection locked="0"/>
    </xf>
    <xf numFmtId="165" fontId="8" fillId="0" borderId="72" xfId="1" applyNumberFormat="1" applyFont="1" applyBorder="1" applyProtection="1">
      <protection locked="0"/>
    </xf>
    <xf numFmtId="165" fontId="8" fillId="0" borderId="71" xfId="1" applyNumberFormat="1" applyFont="1" applyBorder="1" applyProtection="1">
      <protection locked="0"/>
    </xf>
    <xf numFmtId="2" fontId="6" fillId="0" borderId="73" xfId="1" applyNumberFormat="1" applyFont="1" applyBorder="1"/>
    <xf numFmtId="0" fontId="6" fillId="0" borderId="72" xfId="1" applyFont="1" applyBorder="1" applyProtection="1">
      <protection locked="0"/>
    </xf>
    <xf numFmtId="0" fontId="8" fillId="0" borderId="73" xfId="1" applyFont="1" applyBorder="1" applyAlignment="1" applyProtection="1">
      <alignment horizontal="left"/>
      <protection locked="0"/>
    </xf>
    <xf numFmtId="165" fontId="8" fillId="7" borderId="74" xfId="1" applyNumberFormat="1" applyFont="1" applyFill="1" applyBorder="1" applyProtection="1">
      <protection locked="0"/>
    </xf>
    <xf numFmtId="165" fontId="8" fillId="0" borderId="74" xfId="1" applyNumberFormat="1" applyFont="1" applyBorder="1" applyProtection="1">
      <protection locked="0"/>
    </xf>
    <xf numFmtId="0" fontId="8" fillId="0" borderId="74" xfId="1" applyFont="1" applyBorder="1" applyAlignment="1" applyProtection="1">
      <alignment horizontal="left"/>
      <protection locked="0"/>
    </xf>
    <xf numFmtId="165" fontId="8" fillId="0" borderId="71" xfId="1" applyNumberFormat="1" applyFont="1" applyBorder="1"/>
    <xf numFmtId="2" fontId="8" fillId="5" borderId="75" xfId="1" applyNumberFormat="1" applyFont="1" applyFill="1" applyBorder="1"/>
    <xf numFmtId="0" fontId="8" fillId="5" borderId="76" xfId="1" applyFont="1" applyFill="1" applyBorder="1"/>
    <xf numFmtId="2" fontId="8" fillId="0" borderId="77" xfId="1" applyNumberFormat="1" applyFont="1" applyBorder="1"/>
    <xf numFmtId="165" fontId="8" fillId="0" borderId="78" xfId="1" applyNumberFormat="1" applyFont="1" applyBorder="1"/>
    <xf numFmtId="165" fontId="8" fillId="0" borderId="74" xfId="1" applyNumberFormat="1" applyFont="1" applyBorder="1"/>
    <xf numFmtId="2" fontId="9" fillId="0" borderId="78" xfId="1" applyNumberFormat="1" applyFont="1" applyBorder="1"/>
    <xf numFmtId="2" fontId="8" fillId="0" borderId="73" xfId="1" applyNumberFormat="1" applyFont="1" applyBorder="1" applyProtection="1">
      <protection locked="0"/>
    </xf>
    <xf numFmtId="2" fontId="8" fillId="0" borderId="74" xfId="1" applyNumberFormat="1" applyFont="1" applyBorder="1" applyProtection="1">
      <protection locked="0"/>
    </xf>
    <xf numFmtId="165" fontId="9" fillId="8" borderId="78" xfId="1" applyNumberFormat="1" applyFont="1" applyFill="1" applyBorder="1"/>
    <xf numFmtId="165" fontId="9" fillId="8" borderId="72" xfId="1" applyNumberFormat="1" applyFont="1" applyFill="1" applyBorder="1"/>
    <xf numFmtId="0" fontId="1" fillId="0" borderId="73" xfId="1" applyBorder="1"/>
    <xf numFmtId="165" fontId="9" fillId="8" borderId="72" xfId="1" applyNumberFormat="1" applyFont="1" applyFill="1" applyBorder="1" applyAlignment="1">
      <alignment horizontal="right"/>
    </xf>
    <xf numFmtId="165" fontId="8" fillId="0" borderId="79" xfId="1" applyNumberFormat="1" applyFont="1" applyBorder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165" fontId="8" fillId="0" borderId="80" xfId="1" applyNumberFormat="1" applyFont="1" applyBorder="1" applyProtection="1">
      <protection locked="0"/>
    </xf>
    <xf numFmtId="2" fontId="8" fillId="0" borderId="74" xfId="1" applyNumberFormat="1" applyFont="1" applyBorder="1"/>
    <xf numFmtId="2" fontId="8" fillId="0" borderId="78" xfId="1" applyNumberFormat="1" applyFont="1" applyBorder="1"/>
    <xf numFmtId="165" fontId="8" fillId="7" borderId="72" xfId="1" applyNumberFormat="1" applyFont="1" applyFill="1" applyBorder="1" applyProtection="1">
      <protection locked="0"/>
    </xf>
    <xf numFmtId="0" fontId="7" fillId="0" borderId="48" xfId="1" applyFont="1" applyBorder="1" applyProtection="1">
      <protection locked="0"/>
    </xf>
    <xf numFmtId="2" fontId="1" fillId="0" borderId="24" xfId="1" applyNumberFormat="1" applyBorder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12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righ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49" xfId="1" applyNumberFormat="1" applyFont="1" applyBorder="1" applyAlignment="1" applyProtection="1">
      <alignment horizontal="center"/>
      <protection locked="0"/>
    </xf>
    <xf numFmtId="2" fontId="8" fillId="0" borderId="51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8" fillId="0" borderId="54" xfId="1" applyNumberFormat="1" applyFont="1" applyBorder="1" applyAlignment="1" applyProtection="1">
      <alignment horizontal="center"/>
      <protection locked="0"/>
    </xf>
    <xf numFmtId="2" fontId="7" fillId="0" borderId="45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Border="1" applyAlignment="1" applyProtection="1">
      <alignment horizontal="center"/>
      <protection locked="0"/>
    </xf>
    <xf numFmtId="0" fontId="4" fillId="2" borderId="24" xfId="2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 textRotation="90"/>
    </xf>
    <xf numFmtId="0" fontId="7" fillId="0" borderId="43" xfId="1" applyFont="1" applyBorder="1" applyAlignment="1" applyProtection="1">
      <alignment horizontal="center"/>
      <protection locked="0"/>
    </xf>
    <xf numFmtId="0" fontId="7" fillId="0" borderId="49" xfId="1" applyFont="1" applyBorder="1" applyAlignment="1" applyProtection="1">
      <alignment horizontal="center"/>
      <protection locked="0"/>
    </xf>
    <xf numFmtId="0" fontId="7" fillId="0" borderId="54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textRotation="90"/>
    </xf>
    <xf numFmtId="0" fontId="1" fillId="0" borderId="19" xfId="1" applyBorder="1"/>
    <xf numFmtId="2" fontId="1" fillId="0" borderId="24" xfId="1" applyNumberFormat="1" applyBorder="1"/>
    <xf numFmtId="2" fontId="1" fillId="0" borderId="24" xfId="1" applyNumberFormat="1" applyBorder="1" applyAlignment="1">
      <alignment horizontal="center"/>
    </xf>
    <xf numFmtId="0" fontId="1" fillId="0" borderId="0" xfId="1"/>
    <xf numFmtId="14" fontId="15" fillId="0" borderId="0" xfId="1" applyNumberFormat="1" applyFont="1" applyAlignment="1">
      <alignment horizontal="center"/>
    </xf>
  </cellXfs>
  <cellStyles count="3">
    <cellStyle name="Excel Built-in Normal" xfId="1" xr:uid="{00000000-0005-0000-0000-000000000000}"/>
    <cellStyle name="Link" xfId="2" builtinId="8"/>
    <cellStyle name="Standard" xfId="0" builtinId="0"/>
  </cellStyles>
  <dxfs count="26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37</xdr:row>
      <xdr:rowOff>19050</xdr:rowOff>
    </xdr:from>
    <xdr:to>
      <xdr:col>38</xdr:col>
      <xdr:colOff>323850</xdr:colOff>
      <xdr:row>37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63</xdr:row>
      <xdr:rowOff>9525</xdr:rowOff>
    </xdr:from>
    <xdr:to>
      <xdr:col>38</xdr:col>
      <xdr:colOff>323850</xdr:colOff>
      <xdr:row>63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37</xdr:row>
      <xdr:rowOff>19050</xdr:rowOff>
    </xdr:from>
    <xdr:to>
      <xdr:col>38</xdr:col>
      <xdr:colOff>323850</xdr:colOff>
      <xdr:row>37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63</xdr:row>
      <xdr:rowOff>9525</xdr:rowOff>
    </xdr:from>
    <xdr:to>
      <xdr:col>38</xdr:col>
      <xdr:colOff>323850</xdr:colOff>
      <xdr:row>63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43</xdr:col>
      <xdr:colOff>142875</xdr:colOff>
      <xdr:row>3</xdr:row>
      <xdr:rowOff>47625</xdr:rowOff>
    </xdr:from>
    <xdr:to>
      <xdr:col>46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142875</xdr:colOff>
      <xdr:row>37</xdr:row>
      <xdr:rowOff>47625</xdr:rowOff>
    </xdr:from>
    <xdr:to>
      <xdr:col>46</xdr:col>
      <xdr:colOff>504825</xdr:colOff>
      <xdr:row>37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123825</xdr:colOff>
      <xdr:row>63</xdr:row>
      <xdr:rowOff>47625</xdr:rowOff>
    </xdr:from>
    <xdr:to>
      <xdr:col>46</xdr:col>
      <xdr:colOff>485775</xdr:colOff>
      <xdr:row>63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48"/>
  <sheetViews>
    <sheetView showGridLines="0" tabSelected="1" showRuler="0" zoomScaleNormal="100" zoomScalePageLayoutView="23" workbookViewId="0">
      <pane xSplit="1" ySplit="5" topLeftCell="D61" activePane="bottomRight" state="frozen"/>
      <selection pane="topRight" activeCell="B1" sqref="B1"/>
      <selection pane="bottomLeft" activeCell="A6" sqref="A6"/>
      <selection pane="bottomRight" activeCell="A66" sqref="A66:A74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1" customWidth="1"/>
    <col min="7" max="7" width="11.5703125" style="1" customWidth="1"/>
    <col min="8" max="8" width="4.140625" style="1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96" customWidth="1"/>
    <col min="33" max="33" width="4.42578125" style="96" customWidth="1"/>
    <col min="34" max="34" width="10.7109375" style="96" hidden="1" customWidth="1"/>
    <col min="35" max="35" width="5.5703125" style="1" customWidth="1"/>
    <col min="36" max="37" width="5.140625" style="96" customWidth="1"/>
    <col min="38" max="38" width="10.7109375" style="96" hidden="1" customWidth="1"/>
    <col min="39" max="39" width="6.5703125" style="1" customWidth="1"/>
    <col min="40" max="41" width="10.7109375" style="1" customWidth="1" outlineLevel="1"/>
    <col min="42" max="42" width="4.85546875" style="1" customWidth="1"/>
    <col min="43" max="43" width="10.5703125" style="1" customWidth="1"/>
    <col min="44" max="45" width="5.28515625" style="96" customWidth="1"/>
    <col min="46" max="46" width="10.7109375" style="96" hidden="1" customWidth="1"/>
    <col min="47" max="47" width="10.28515625" style="1" customWidth="1"/>
    <col min="48" max="16384" width="10.7109375" style="1"/>
  </cols>
  <sheetData>
    <row r="1" spans="1:47" ht="15" x14ac:dyDescent="0.2">
      <c r="A1" s="267" t="s">
        <v>0</v>
      </c>
      <c r="B1" s="267"/>
      <c r="C1" s="267"/>
      <c r="D1" s="267"/>
      <c r="E1" s="267"/>
      <c r="F1" s="2"/>
      <c r="G1" s="2"/>
      <c r="H1" s="2"/>
      <c r="I1" s="268" t="s">
        <v>1</v>
      </c>
      <c r="J1" s="268"/>
      <c r="K1" s="268"/>
      <c r="L1" s="269">
        <v>43555</v>
      </c>
      <c r="M1" s="269"/>
      <c r="N1" s="269"/>
      <c r="O1" s="269"/>
      <c r="P1" s="269"/>
      <c r="Q1" s="269"/>
      <c r="R1" s="269"/>
      <c r="S1" s="269"/>
      <c r="T1" s="269"/>
      <c r="U1" s="269"/>
      <c r="Y1" s="3" t="s">
        <v>2</v>
      </c>
      <c r="AA1" s="270" t="s">
        <v>85</v>
      </c>
      <c r="AB1" s="270"/>
      <c r="AC1" s="270"/>
      <c r="AD1" s="270"/>
      <c r="AE1" s="270"/>
      <c r="AF1" s="270"/>
      <c r="AG1" s="270"/>
      <c r="AH1" s="255"/>
      <c r="AI1" s="271" t="s">
        <v>3</v>
      </c>
      <c r="AJ1" s="271"/>
      <c r="AK1" s="271"/>
    </row>
    <row r="2" spans="1:47" ht="4.5" customHeight="1" thickBot="1" x14ac:dyDescent="0.25"/>
    <row r="3" spans="1:47" s="7" customFormat="1" ht="14.25" customHeight="1" thickBot="1" x14ac:dyDescent="0.25">
      <c r="A3" s="4" t="s">
        <v>4</v>
      </c>
      <c r="B3" s="5" t="s">
        <v>5</v>
      </c>
      <c r="C3" s="6"/>
      <c r="D3" s="6"/>
      <c r="K3" s="272" t="s">
        <v>6</v>
      </c>
      <c r="L3" s="272"/>
      <c r="M3" s="272"/>
      <c r="N3" s="272"/>
      <c r="O3" s="272"/>
      <c r="P3" s="8"/>
      <c r="Q3" s="9"/>
      <c r="R3" s="10"/>
      <c r="S3" s="8"/>
      <c r="T3" s="8"/>
      <c r="U3" s="272" t="s">
        <v>7</v>
      </c>
      <c r="V3" s="272"/>
      <c r="W3" s="272"/>
      <c r="X3" s="272"/>
      <c r="Y3" s="272"/>
      <c r="AA3" s="9"/>
      <c r="AB3" s="10"/>
      <c r="AF3" s="273" t="s">
        <v>8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</row>
    <row r="4" spans="1:47" s="7" customFormat="1" ht="36" customHeight="1" thickBot="1" x14ac:dyDescent="0.25">
      <c r="A4" s="11"/>
      <c r="B4" s="12"/>
      <c r="C4" s="276" t="s">
        <v>9</v>
      </c>
      <c r="D4" s="276"/>
      <c r="E4" s="13" t="s">
        <v>10</v>
      </c>
      <c r="F4" s="14" t="s">
        <v>11</v>
      </c>
      <c r="G4" s="15"/>
      <c r="H4" s="15"/>
      <c r="I4" s="277" t="s">
        <v>12</v>
      </c>
      <c r="J4" s="278" t="s">
        <v>13</v>
      </c>
      <c r="K4" s="279" t="s">
        <v>14</v>
      </c>
      <c r="L4" s="279"/>
      <c r="M4" s="16"/>
      <c r="N4" s="280" t="s">
        <v>15</v>
      </c>
      <c r="O4" s="280"/>
      <c r="P4" s="16"/>
      <c r="Q4" s="281"/>
      <c r="R4" s="281"/>
      <c r="S4" s="8"/>
      <c r="T4" s="8"/>
      <c r="U4" s="279" t="s">
        <v>14</v>
      </c>
      <c r="V4" s="279"/>
      <c r="W4" s="16"/>
      <c r="X4" s="280" t="s">
        <v>15</v>
      </c>
      <c r="Y4" s="280"/>
      <c r="Z4" s="16"/>
      <c r="AA4" s="281"/>
      <c r="AB4" s="281"/>
      <c r="AC4" s="8"/>
      <c r="AD4" s="8"/>
      <c r="AE4" s="284" t="s">
        <v>16</v>
      </c>
      <c r="AF4" s="274" t="s">
        <v>17</v>
      </c>
      <c r="AG4" s="274"/>
      <c r="AH4" s="274"/>
      <c r="AI4" s="274"/>
      <c r="AJ4" s="275"/>
      <c r="AK4" s="275"/>
      <c r="AL4" s="275"/>
      <c r="AM4" s="275"/>
      <c r="AN4" s="274" t="s">
        <v>18</v>
      </c>
      <c r="AO4" s="274"/>
      <c r="AP4" s="282" t="s">
        <v>19</v>
      </c>
      <c r="AQ4" s="282"/>
      <c r="AR4" s="274"/>
      <c r="AS4" s="274"/>
      <c r="AT4" s="274"/>
      <c r="AU4" s="274"/>
    </row>
    <row r="5" spans="1:47" s="7" customFormat="1" ht="11.25" customHeight="1" thickBot="1" x14ac:dyDescent="0.25">
      <c r="A5" s="17" t="s">
        <v>20</v>
      </c>
      <c r="B5" s="18" t="s">
        <v>21</v>
      </c>
      <c r="C5" s="283" t="s">
        <v>22</v>
      </c>
      <c r="D5" s="283"/>
      <c r="E5" s="20"/>
      <c r="F5" s="21" t="s">
        <v>23</v>
      </c>
      <c r="G5" s="22"/>
      <c r="H5" s="22"/>
      <c r="I5" s="277"/>
      <c r="J5" s="278" t="s">
        <v>13</v>
      </c>
      <c r="K5" s="23" t="s">
        <v>24</v>
      </c>
      <c r="L5" s="111" t="s">
        <v>25</v>
      </c>
      <c r="M5" s="19" t="s">
        <v>26</v>
      </c>
      <c r="N5" s="19" t="s">
        <v>24</v>
      </c>
      <c r="O5" s="26" t="s">
        <v>25</v>
      </c>
      <c r="P5" s="27" t="s">
        <v>26</v>
      </c>
      <c r="Q5" s="28"/>
      <c r="R5" s="29"/>
      <c r="S5" s="27"/>
      <c r="T5" s="30" t="s">
        <v>27</v>
      </c>
      <c r="U5" s="23" t="s">
        <v>24</v>
      </c>
      <c r="V5" s="111" t="s">
        <v>25</v>
      </c>
      <c r="W5" s="19" t="s">
        <v>26</v>
      </c>
      <c r="X5" s="19" t="s">
        <v>24</v>
      </c>
      <c r="Y5" s="26" t="s">
        <v>25</v>
      </c>
      <c r="Z5" s="27" t="s">
        <v>26</v>
      </c>
      <c r="AA5" s="28"/>
      <c r="AB5" s="29"/>
      <c r="AC5" s="27" t="s">
        <v>26</v>
      </c>
      <c r="AD5" s="30" t="s">
        <v>27</v>
      </c>
      <c r="AE5" s="284"/>
      <c r="AF5" s="249" t="s">
        <v>28</v>
      </c>
      <c r="AG5" s="244" t="s">
        <v>29</v>
      </c>
      <c r="AH5" s="244"/>
      <c r="AI5" s="112" t="s">
        <v>25</v>
      </c>
      <c r="AJ5" s="247" t="s">
        <v>28</v>
      </c>
      <c r="AK5" s="244" t="s">
        <v>29</v>
      </c>
      <c r="AL5" s="244"/>
      <c r="AM5" s="113" t="s">
        <v>25</v>
      </c>
      <c r="AN5" s="17" t="s">
        <v>30</v>
      </c>
      <c r="AO5" s="112" t="s">
        <v>25</v>
      </c>
      <c r="AP5" s="17" t="s">
        <v>30</v>
      </c>
      <c r="AQ5" s="112" t="s">
        <v>25</v>
      </c>
      <c r="AR5" s="247" t="s">
        <v>28</v>
      </c>
      <c r="AS5" s="244" t="s">
        <v>29</v>
      </c>
      <c r="AT5" s="244" t="s">
        <v>31</v>
      </c>
      <c r="AU5" s="112" t="s">
        <v>25</v>
      </c>
    </row>
    <row r="6" spans="1:47" x14ac:dyDescent="0.2">
      <c r="A6" s="242" t="s">
        <v>86</v>
      </c>
      <c r="B6" s="159" t="s">
        <v>34</v>
      </c>
      <c r="C6" s="286">
        <v>2012</v>
      </c>
      <c r="D6" s="286"/>
      <c r="E6" s="160" t="s">
        <v>87</v>
      </c>
      <c r="F6" s="161">
        <v>27.5</v>
      </c>
      <c r="G6" s="161"/>
      <c r="H6" s="161"/>
      <c r="I6" s="162">
        <f t="shared" ref="I6:I35" si="0">SUM(AE6+AI6+AM6+AO6+AQ6+AU6)</f>
        <v>306.24000000000007</v>
      </c>
      <c r="J6" s="163">
        <v>2</v>
      </c>
      <c r="K6" s="122">
        <v>2</v>
      </c>
      <c r="L6" s="123">
        <v>5</v>
      </c>
      <c r="M6" s="124">
        <f>IF((L6)&lt;1,"",(L6*15))</f>
        <v>75</v>
      </c>
      <c r="N6" s="125">
        <v>3</v>
      </c>
      <c r="O6" s="126">
        <v>4</v>
      </c>
      <c r="P6" s="164">
        <f>IF((O6)&lt;1,"",(O6*15))</f>
        <v>60</v>
      </c>
      <c r="Q6" s="136"/>
      <c r="R6" s="137"/>
      <c r="S6" s="165"/>
      <c r="T6" s="166">
        <f>MAX(M6,P6)</f>
        <v>75</v>
      </c>
      <c r="U6" s="122">
        <v>2</v>
      </c>
      <c r="V6" s="123">
        <v>4.5</v>
      </c>
      <c r="W6" s="124">
        <f t="shared" ref="W6:W35" si="1">IF((V6)&lt;1,"",(V6*15))</f>
        <v>67.5</v>
      </c>
      <c r="X6" s="125">
        <v>3</v>
      </c>
      <c r="Y6" s="126">
        <v>5</v>
      </c>
      <c r="Z6" s="164">
        <f t="shared" ref="Z6:Z35" si="2">IF((Y6)&lt;1,"",(Y6*15))</f>
        <v>75</v>
      </c>
      <c r="AA6" s="136"/>
      <c r="AB6" s="137"/>
      <c r="AC6" s="165" t="str">
        <f>IF((AB6)&lt;1,"",(AA6*45/F6)+(AB6*10))</f>
        <v/>
      </c>
      <c r="AD6" s="124">
        <f t="shared" ref="AD6:AD35" si="3">MAX(W6,Z6)</f>
        <v>75</v>
      </c>
      <c r="AE6" s="167">
        <f t="shared" ref="AE6:AE35" si="4">SUM(T6,AD6)</f>
        <v>150</v>
      </c>
      <c r="AF6" s="143">
        <v>4</v>
      </c>
      <c r="AG6" s="144">
        <v>3.62</v>
      </c>
      <c r="AH6" s="151">
        <f t="shared" ref="AH6:AH35" si="5">MAX(AF6:AG6)</f>
        <v>4</v>
      </c>
      <c r="AI6" s="145">
        <f t="shared" ref="AI6:AI35" si="6">(AH6*20)*0.66</f>
        <v>52.800000000000004</v>
      </c>
      <c r="AJ6" s="143">
        <v>3.62</v>
      </c>
      <c r="AK6" s="144">
        <v>3.28</v>
      </c>
      <c r="AL6" s="151">
        <f t="shared" ref="AL6:AL35" si="7">MAX(AJ6:AK6)</f>
        <v>3.62</v>
      </c>
      <c r="AM6" s="145">
        <f>IF((AL6)=0,"0",(AL6*750/F6))*0.66</f>
        <v>65.160000000000011</v>
      </c>
      <c r="AN6" s="153">
        <v>14</v>
      </c>
      <c r="AO6" s="154">
        <f>AN6*3*0.66</f>
        <v>27.720000000000002</v>
      </c>
      <c r="AP6" s="153">
        <v>4</v>
      </c>
      <c r="AQ6" s="181">
        <f>(AP6*4)*0.66</f>
        <v>10.56</v>
      </c>
      <c r="AR6" s="256"/>
      <c r="AS6" s="257"/>
      <c r="AT6" s="151">
        <f>MIN(AR6:AS6)</f>
        <v>0</v>
      </c>
      <c r="AU6" s="154" t="str">
        <f>IF((AT6)=0,"0",((16-AT6)*20+100)*0.66)</f>
        <v>0</v>
      </c>
    </row>
    <row r="7" spans="1:47" x14ac:dyDescent="0.2">
      <c r="A7" s="168" t="s">
        <v>88</v>
      </c>
      <c r="B7" s="110" t="s">
        <v>65</v>
      </c>
      <c r="C7" s="285">
        <v>2012</v>
      </c>
      <c r="D7" s="285"/>
      <c r="E7" s="106" t="s">
        <v>87</v>
      </c>
      <c r="F7" s="114">
        <v>24.1</v>
      </c>
      <c r="G7" s="114"/>
      <c r="H7" s="114"/>
      <c r="I7" s="115">
        <f t="shared" si="0"/>
        <v>372.20479668049791</v>
      </c>
      <c r="J7" s="121">
        <v>1</v>
      </c>
      <c r="K7" s="127">
        <v>3</v>
      </c>
      <c r="L7" s="117">
        <v>7.5</v>
      </c>
      <c r="M7" s="118">
        <f t="shared" ref="M7:M35" si="8">IF((L7)&lt;1,"",(L7*15))</f>
        <v>112.5</v>
      </c>
      <c r="N7" s="116">
        <v>3</v>
      </c>
      <c r="O7" s="128">
        <v>8</v>
      </c>
      <c r="P7" s="134">
        <f t="shared" ref="P7:P35" si="9">IF((O7)&lt;1,"",(O7*15))</f>
        <v>120</v>
      </c>
      <c r="Q7" s="138"/>
      <c r="R7" s="139"/>
      <c r="S7" s="135"/>
      <c r="T7" s="142">
        <f t="shared" ref="T7:T35" si="10">MAX(M7,P7)</f>
        <v>120</v>
      </c>
      <c r="U7" s="127">
        <v>4</v>
      </c>
      <c r="V7" s="117">
        <v>5</v>
      </c>
      <c r="W7" s="118">
        <f t="shared" si="1"/>
        <v>75</v>
      </c>
      <c r="X7" s="116">
        <v>4</v>
      </c>
      <c r="Y7" s="128">
        <v>5</v>
      </c>
      <c r="Z7" s="134">
        <f t="shared" si="2"/>
        <v>75</v>
      </c>
      <c r="AA7" s="138"/>
      <c r="AB7" s="139"/>
      <c r="AC7" s="135" t="str">
        <f t="shared" ref="AC7:AC21" si="11">IF((AB7)&lt;1,"",(AA7*45/F7)+(AB7*10))</f>
        <v/>
      </c>
      <c r="AD7" s="118">
        <f t="shared" si="3"/>
        <v>75</v>
      </c>
      <c r="AE7" s="169">
        <f t="shared" si="4"/>
        <v>195</v>
      </c>
      <c r="AF7" s="146">
        <v>4.08</v>
      </c>
      <c r="AG7" s="120">
        <v>3.49</v>
      </c>
      <c r="AH7" s="119">
        <f t="shared" si="5"/>
        <v>4.08</v>
      </c>
      <c r="AI7" s="147">
        <f t="shared" si="6"/>
        <v>53.856000000000002</v>
      </c>
      <c r="AJ7" s="146">
        <v>2.76</v>
      </c>
      <c r="AK7" s="120">
        <v>2.62</v>
      </c>
      <c r="AL7" s="119">
        <f t="shared" si="7"/>
        <v>2.76</v>
      </c>
      <c r="AM7" s="147">
        <f t="shared" ref="AM7:AM35" si="12">IF((AL7)=0,"0",(AL7*750/F7))*0.66</f>
        <v>56.688796680497923</v>
      </c>
      <c r="AN7" s="155">
        <v>15</v>
      </c>
      <c r="AO7" s="156">
        <f t="shared" ref="AO7:AO35" si="13">AN7*3*0.66</f>
        <v>29.700000000000003</v>
      </c>
      <c r="AP7" s="155">
        <v>14</v>
      </c>
      <c r="AQ7" s="182">
        <f t="shared" ref="AQ7:AQ35" si="14">(AP7*4)*0.66</f>
        <v>36.96</v>
      </c>
      <c r="AR7" s="258"/>
      <c r="AS7" s="259"/>
      <c r="AT7" s="119">
        <f t="shared" ref="AT7:AT35" si="15">MIN(AR7:AS7)</f>
        <v>0</v>
      </c>
      <c r="AU7" s="156" t="str">
        <f>IF((AT7)=0,"0",((16-AT7)*20+100)*0.66)</f>
        <v>0</v>
      </c>
    </row>
    <row r="8" spans="1:47" x14ac:dyDescent="0.2">
      <c r="A8" s="170"/>
      <c r="B8" s="110"/>
      <c r="C8" s="285"/>
      <c r="D8" s="285"/>
      <c r="E8" s="106"/>
      <c r="F8" s="114"/>
      <c r="G8" s="114"/>
      <c r="H8" s="114"/>
      <c r="I8" s="115">
        <f t="shared" si="0"/>
        <v>0</v>
      </c>
      <c r="J8" s="121"/>
      <c r="K8" s="127"/>
      <c r="L8" s="117"/>
      <c r="M8" s="118" t="str">
        <f t="shared" si="8"/>
        <v/>
      </c>
      <c r="N8" s="116"/>
      <c r="O8" s="128"/>
      <c r="P8" s="134" t="str">
        <f t="shared" si="9"/>
        <v/>
      </c>
      <c r="Q8" s="138"/>
      <c r="R8" s="139"/>
      <c r="S8" s="135"/>
      <c r="T8" s="142">
        <f t="shared" si="10"/>
        <v>0</v>
      </c>
      <c r="U8" s="127"/>
      <c r="V8" s="117"/>
      <c r="W8" s="118" t="str">
        <f t="shared" si="1"/>
        <v/>
      </c>
      <c r="X8" s="116"/>
      <c r="Y8" s="128"/>
      <c r="Z8" s="134" t="str">
        <f t="shared" si="2"/>
        <v/>
      </c>
      <c r="AA8" s="138"/>
      <c r="AB8" s="139"/>
      <c r="AC8" s="135" t="str">
        <f t="shared" si="11"/>
        <v/>
      </c>
      <c r="AD8" s="118">
        <f t="shared" si="3"/>
        <v>0</v>
      </c>
      <c r="AE8" s="169">
        <f t="shared" si="4"/>
        <v>0</v>
      </c>
      <c r="AF8" s="146"/>
      <c r="AG8" s="120"/>
      <c r="AH8" s="119">
        <f t="shared" si="5"/>
        <v>0</v>
      </c>
      <c r="AI8" s="147">
        <f t="shared" si="6"/>
        <v>0</v>
      </c>
      <c r="AJ8" s="146"/>
      <c r="AK8" s="120"/>
      <c r="AL8" s="119">
        <f t="shared" si="7"/>
        <v>0</v>
      </c>
      <c r="AM8" s="147">
        <f t="shared" si="12"/>
        <v>0</v>
      </c>
      <c r="AN8" s="155"/>
      <c r="AO8" s="156">
        <f t="shared" si="13"/>
        <v>0</v>
      </c>
      <c r="AP8" s="155"/>
      <c r="AQ8" s="182">
        <f t="shared" si="14"/>
        <v>0</v>
      </c>
      <c r="AR8" s="258"/>
      <c r="AS8" s="259"/>
      <c r="AT8" s="119">
        <f t="shared" si="15"/>
        <v>0</v>
      </c>
      <c r="AU8" s="156" t="str">
        <f t="shared" ref="AU8:AU35" si="16">IF((AT8)=0,"0",((16-AT8)*20+100)*0.66)</f>
        <v>0</v>
      </c>
    </row>
    <row r="9" spans="1:47" x14ac:dyDescent="0.2">
      <c r="A9" s="170" t="s">
        <v>89</v>
      </c>
      <c r="B9" s="110" t="s">
        <v>34</v>
      </c>
      <c r="C9" s="285">
        <v>2011</v>
      </c>
      <c r="D9" s="285"/>
      <c r="E9" s="106" t="s">
        <v>90</v>
      </c>
      <c r="F9" s="114">
        <v>25.4</v>
      </c>
      <c r="G9" s="114"/>
      <c r="H9" s="114"/>
      <c r="I9" s="115">
        <f t="shared" si="0"/>
        <v>385.20543307086615</v>
      </c>
      <c r="J9" s="121">
        <v>2</v>
      </c>
      <c r="K9" s="127">
        <v>2</v>
      </c>
      <c r="L9" s="117">
        <v>7</v>
      </c>
      <c r="M9" s="118">
        <f t="shared" si="8"/>
        <v>105</v>
      </c>
      <c r="N9" s="116">
        <v>3</v>
      </c>
      <c r="O9" s="128">
        <v>6.5</v>
      </c>
      <c r="P9" s="134">
        <f t="shared" si="9"/>
        <v>97.5</v>
      </c>
      <c r="Q9" s="138"/>
      <c r="R9" s="139"/>
      <c r="S9" s="135"/>
      <c r="T9" s="142">
        <f t="shared" si="10"/>
        <v>105</v>
      </c>
      <c r="U9" s="127">
        <v>2</v>
      </c>
      <c r="V9" s="117">
        <v>5</v>
      </c>
      <c r="W9" s="118">
        <f t="shared" si="1"/>
        <v>75</v>
      </c>
      <c r="X9" s="116">
        <v>3</v>
      </c>
      <c r="Y9" s="128">
        <v>0</v>
      </c>
      <c r="Z9" s="134" t="str">
        <f t="shared" si="2"/>
        <v/>
      </c>
      <c r="AA9" s="138"/>
      <c r="AB9" s="139"/>
      <c r="AC9" s="135" t="str">
        <f t="shared" si="11"/>
        <v/>
      </c>
      <c r="AD9" s="118">
        <f t="shared" si="3"/>
        <v>75</v>
      </c>
      <c r="AE9" s="169">
        <f t="shared" si="4"/>
        <v>180</v>
      </c>
      <c r="AF9" s="146">
        <v>3.05</v>
      </c>
      <c r="AG9" s="120">
        <v>0</v>
      </c>
      <c r="AH9" s="119">
        <f t="shared" si="5"/>
        <v>3.05</v>
      </c>
      <c r="AI9" s="147">
        <f t="shared" si="6"/>
        <v>40.260000000000005</v>
      </c>
      <c r="AJ9" s="146">
        <v>2.73</v>
      </c>
      <c r="AK9" s="120">
        <v>3.35</v>
      </c>
      <c r="AL9" s="119">
        <f t="shared" si="7"/>
        <v>3.35</v>
      </c>
      <c r="AM9" s="147">
        <f t="shared" si="12"/>
        <v>65.285433070866148</v>
      </c>
      <c r="AN9" s="155">
        <v>29</v>
      </c>
      <c r="AO9" s="156">
        <f t="shared" si="13"/>
        <v>57.42</v>
      </c>
      <c r="AP9" s="155">
        <v>16</v>
      </c>
      <c r="AQ9" s="182">
        <f t="shared" si="14"/>
        <v>42.24</v>
      </c>
      <c r="AR9" s="258"/>
      <c r="AS9" s="259"/>
      <c r="AT9" s="119">
        <f t="shared" si="15"/>
        <v>0</v>
      </c>
      <c r="AU9" s="156" t="str">
        <f t="shared" si="16"/>
        <v>0</v>
      </c>
    </row>
    <row r="10" spans="1:47" x14ac:dyDescent="0.2">
      <c r="A10" s="170" t="s">
        <v>91</v>
      </c>
      <c r="B10" s="110" t="s">
        <v>33</v>
      </c>
      <c r="C10" s="285">
        <v>2011</v>
      </c>
      <c r="D10" s="285"/>
      <c r="E10" s="106" t="s">
        <v>90</v>
      </c>
      <c r="F10" s="114">
        <v>24.6</v>
      </c>
      <c r="G10" s="114"/>
      <c r="H10" s="114"/>
      <c r="I10" s="115">
        <f t="shared" si="0"/>
        <v>438.20282926829265</v>
      </c>
      <c r="J10" s="121">
        <v>1</v>
      </c>
      <c r="K10" s="127">
        <v>10</v>
      </c>
      <c r="L10" s="117">
        <v>5.5</v>
      </c>
      <c r="M10" s="118">
        <f t="shared" si="8"/>
        <v>82.5</v>
      </c>
      <c r="N10" s="116">
        <v>12</v>
      </c>
      <c r="O10" s="128">
        <v>5.5</v>
      </c>
      <c r="P10" s="134">
        <f t="shared" si="9"/>
        <v>82.5</v>
      </c>
      <c r="Q10" s="138"/>
      <c r="R10" s="139"/>
      <c r="S10" s="135"/>
      <c r="T10" s="142">
        <f t="shared" si="10"/>
        <v>82.5</v>
      </c>
      <c r="U10" s="127">
        <v>10</v>
      </c>
      <c r="V10" s="117">
        <v>5</v>
      </c>
      <c r="W10" s="118">
        <f t="shared" si="1"/>
        <v>75</v>
      </c>
      <c r="X10" s="116">
        <v>12</v>
      </c>
      <c r="Y10" s="128">
        <v>5</v>
      </c>
      <c r="Z10" s="134">
        <f t="shared" si="2"/>
        <v>75</v>
      </c>
      <c r="AA10" s="138"/>
      <c r="AB10" s="139"/>
      <c r="AC10" s="135" t="str">
        <f t="shared" si="11"/>
        <v/>
      </c>
      <c r="AD10" s="118">
        <f t="shared" si="3"/>
        <v>75</v>
      </c>
      <c r="AE10" s="169">
        <f t="shared" si="4"/>
        <v>157.5</v>
      </c>
      <c r="AF10" s="146">
        <v>4.43</v>
      </c>
      <c r="AG10" s="120">
        <v>4.3499999999999996</v>
      </c>
      <c r="AH10" s="119">
        <f t="shared" si="5"/>
        <v>4.43</v>
      </c>
      <c r="AI10" s="147">
        <f t="shared" si="6"/>
        <v>58.475999999999999</v>
      </c>
      <c r="AJ10" s="146">
        <v>4.08</v>
      </c>
      <c r="AK10" s="120">
        <v>4.32</v>
      </c>
      <c r="AL10" s="119">
        <f t="shared" si="7"/>
        <v>4.32</v>
      </c>
      <c r="AM10" s="147">
        <f t="shared" si="12"/>
        <v>86.926829268292678</v>
      </c>
      <c r="AN10" s="155">
        <v>39</v>
      </c>
      <c r="AO10" s="156">
        <f t="shared" si="13"/>
        <v>77.22</v>
      </c>
      <c r="AP10" s="155">
        <v>22</v>
      </c>
      <c r="AQ10" s="182">
        <f t="shared" si="14"/>
        <v>58.080000000000005</v>
      </c>
      <c r="AR10" s="258"/>
      <c r="AS10" s="259"/>
      <c r="AT10" s="119">
        <f t="shared" si="15"/>
        <v>0</v>
      </c>
      <c r="AU10" s="156" t="str">
        <f t="shared" si="16"/>
        <v>0</v>
      </c>
    </row>
    <row r="11" spans="1:47" x14ac:dyDescent="0.2">
      <c r="A11" s="170"/>
      <c r="B11" s="110"/>
      <c r="C11" s="285"/>
      <c r="D11" s="285"/>
      <c r="E11" s="106"/>
      <c r="F11" s="114"/>
      <c r="G11" s="114"/>
      <c r="H11" s="114"/>
      <c r="I11" s="115">
        <f t="shared" si="0"/>
        <v>0</v>
      </c>
      <c r="J11" s="121"/>
      <c r="K11" s="127"/>
      <c r="L11" s="117"/>
      <c r="M11" s="118" t="str">
        <f t="shared" si="8"/>
        <v/>
      </c>
      <c r="N11" s="116"/>
      <c r="O11" s="128"/>
      <c r="P11" s="134" t="str">
        <f t="shared" si="9"/>
        <v/>
      </c>
      <c r="Q11" s="138"/>
      <c r="R11" s="139"/>
      <c r="S11" s="135"/>
      <c r="T11" s="142">
        <f t="shared" si="10"/>
        <v>0</v>
      </c>
      <c r="U11" s="127"/>
      <c r="V11" s="117"/>
      <c r="W11" s="118" t="str">
        <f t="shared" si="1"/>
        <v/>
      </c>
      <c r="X11" s="116"/>
      <c r="Y11" s="128"/>
      <c r="Z11" s="134" t="str">
        <f t="shared" si="2"/>
        <v/>
      </c>
      <c r="AA11" s="138"/>
      <c r="AB11" s="139"/>
      <c r="AC11" s="135" t="str">
        <f t="shared" si="11"/>
        <v/>
      </c>
      <c r="AD11" s="118">
        <f t="shared" si="3"/>
        <v>0</v>
      </c>
      <c r="AE11" s="169">
        <f t="shared" si="4"/>
        <v>0</v>
      </c>
      <c r="AF11" s="146"/>
      <c r="AG11" s="120"/>
      <c r="AH11" s="119">
        <f t="shared" si="5"/>
        <v>0</v>
      </c>
      <c r="AI11" s="147">
        <f t="shared" si="6"/>
        <v>0</v>
      </c>
      <c r="AJ11" s="146"/>
      <c r="AK11" s="120"/>
      <c r="AL11" s="119">
        <f t="shared" si="7"/>
        <v>0</v>
      </c>
      <c r="AM11" s="147">
        <f t="shared" si="12"/>
        <v>0</v>
      </c>
      <c r="AN11" s="155"/>
      <c r="AO11" s="156">
        <f t="shared" si="13"/>
        <v>0</v>
      </c>
      <c r="AP11" s="155"/>
      <c r="AQ11" s="182">
        <f t="shared" si="14"/>
        <v>0</v>
      </c>
      <c r="AR11" s="258"/>
      <c r="AS11" s="259"/>
      <c r="AT11" s="119">
        <f t="shared" si="15"/>
        <v>0</v>
      </c>
      <c r="AU11" s="156" t="str">
        <f t="shared" si="16"/>
        <v>0</v>
      </c>
    </row>
    <row r="12" spans="1:47" x14ac:dyDescent="0.2">
      <c r="A12" s="170" t="s">
        <v>92</v>
      </c>
      <c r="B12" s="110" t="s">
        <v>79</v>
      </c>
      <c r="C12" s="285">
        <v>2011</v>
      </c>
      <c r="D12" s="285"/>
      <c r="E12" s="106" t="s">
        <v>87</v>
      </c>
      <c r="F12" s="114">
        <v>40.5</v>
      </c>
      <c r="G12" s="114"/>
      <c r="H12" s="114"/>
      <c r="I12" s="115">
        <f t="shared" si="0"/>
        <v>317.17688888888893</v>
      </c>
      <c r="J12" s="121">
        <v>2</v>
      </c>
      <c r="K12" s="127">
        <v>5</v>
      </c>
      <c r="L12" s="117">
        <v>6.5</v>
      </c>
      <c r="M12" s="118">
        <f t="shared" si="8"/>
        <v>97.5</v>
      </c>
      <c r="N12" s="116">
        <v>8</v>
      </c>
      <c r="O12" s="128">
        <v>6.5</v>
      </c>
      <c r="P12" s="134">
        <f t="shared" si="9"/>
        <v>97.5</v>
      </c>
      <c r="Q12" s="138"/>
      <c r="R12" s="139"/>
      <c r="S12" s="135"/>
      <c r="T12" s="142">
        <f t="shared" si="10"/>
        <v>97.5</v>
      </c>
      <c r="U12" s="127">
        <v>10</v>
      </c>
      <c r="V12" s="117">
        <v>5</v>
      </c>
      <c r="W12" s="118">
        <f t="shared" si="1"/>
        <v>75</v>
      </c>
      <c r="X12" s="116">
        <v>12</v>
      </c>
      <c r="Y12" s="128">
        <v>4</v>
      </c>
      <c r="Z12" s="134">
        <f t="shared" si="2"/>
        <v>60</v>
      </c>
      <c r="AA12" s="138"/>
      <c r="AB12" s="139"/>
      <c r="AC12" s="135" t="str">
        <f t="shared" si="11"/>
        <v/>
      </c>
      <c r="AD12" s="118">
        <f t="shared" si="3"/>
        <v>75</v>
      </c>
      <c r="AE12" s="169">
        <f t="shared" si="4"/>
        <v>172.5</v>
      </c>
      <c r="AF12" s="146">
        <v>3.6</v>
      </c>
      <c r="AG12" s="120">
        <v>4.34</v>
      </c>
      <c r="AH12" s="119">
        <f t="shared" si="5"/>
        <v>4.34</v>
      </c>
      <c r="AI12" s="147">
        <f t="shared" si="6"/>
        <v>57.288000000000004</v>
      </c>
      <c r="AJ12" s="146">
        <v>3.15</v>
      </c>
      <c r="AK12" s="120">
        <v>3.37</v>
      </c>
      <c r="AL12" s="119">
        <f t="shared" si="7"/>
        <v>3.37</v>
      </c>
      <c r="AM12" s="147">
        <f t="shared" si="12"/>
        <v>41.18888888888889</v>
      </c>
      <c r="AN12" s="155">
        <v>14</v>
      </c>
      <c r="AO12" s="156">
        <f t="shared" si="13"/>
        <v>27.720000000000002</v>
      </c>
      <c r="AP12" s="155">
        <v>7</v>
      </c>
      <c r="AQ12" s="182">
        <f t="shared" si="14"/>
        <v>18.48</v>
      </c>
      <c r="AR12" s="258"/>
      <c r="AS12" s="259"/>
      <c r="AT12" s="119">
        <f t="shared" si="15"/>
        <v>0</v>
      </c>
      <c r="AU12" s="156" t="str">
        <f t="shared" si="16"/>
        <v>0</v>
      </c>
    </row>
    <row r="13" spans="1:47" x14ac:dyDescent="0.2">
      <c r="A13" s="168" t="s">
        <v>93</v>
      </c>
      <c r="B13" s="110" t="s">
        <v>65</v>
      </c>
      <c r="C13" s="285">
        <v>2011</v>
      </c>
      <c r="D13" s="285"/>
      <c r="E13" s="106" t="s">
        <v>87</v>
      </c>
      <c r="F13" s="114">
        <v>22.4</v>
      </c>
      <c r="G13" s="114"/>
      <c r="H13" s="114"/>
      <c r="I13" s="115">
        <f t="shared" si="0"/>
        <v>452.82267857142858</v>
      </c>
      <c r="J13" s="121">
        <v>1</v>
      </c>
      <c r="K13" s="127">
        <v>5</v>
      </c>
      <c r="L13" s="117">
        <v>7.5</v>
      </c>
      <c r="M13" s="118">
        <f t="shared" si="8"/>
        <v>112.5</v>
      </c>
      <c r="N13" s="116">
        <v>5</v>
      </c>
      <c r="O13" s="128">
        <v>5.5</v>
      </c>
      <c r="P13" s="134">
        <f t="shared" si="9"/>
        <v>82.5</v>
      </c>
      <c r="Q13" s="138"/>
      <c r="R13" s="139"/>
      <c r="S13" s="135"/>
      <c r="T13" s="142">
        <f t="shared" si="10"/>
        <v>112.5</v>
      </c>
      <c r="U13" s="127">
        <v>6</v>
      </c>
      <c r="V13" s="117">
        <v>5</v>
      </c>
      <c r="W13" s="118">
        <f t="shared" si="1"/>
        <v>75</v>
      </c>
      <c r="X13" s="116">
        <v>6</v>
      </c>
      <c r="Y13" s="128">
        <v>6</v>
      </c>
      <c r="Z13" s="134">
        <f t="shared" si="2"/>
        <v>90</v>
      </c>
      <c r="AA13" s="138"/>
      <c r="AB13" s="139"/>
      <c r="AC13" s="135" t="str">
        <f t="shared" si="11"/>
        <v/>
      </c>
      <c r="AD13" s="118">
        <f t="shared" si="3"/>
        <v>90</v>
      </c>
      <c r="AE13" s="169">
        <f t="shared" si="4"/>
        <v>202.5</v>
      </c>
      <c r="AF13" s="146">
        <v>4.25</v>
      </c>
      <c r="AG13" s="120">
        <v>3.7</v>
      </c>
      <c r="AH13" s="119">
        <f t="shared" si="5"/>
        <v>4.25</v>
      </c>
      <c r="AI13" s="147">
        <f t="shared" si="6"/>
        <v>56.1</v>
      </c>
      <c r="AJ13" s="146">
        <v>4.0999999999999996</v>
      </c>
      <c r="AK13" s="120">
        <v>4.0999999999999996</v>
      </c>
      <c r="AL13" s="119">
        <f t="shared" si="7"/>
        <v>4.0999999999999996</v>
      </c>
      <c r="AM13" s="147">
        <f t="shared" si="12"/>
        <v>90.602678571428569</v>
      </c>
      <c r="AN13" s="155">
        <v>27</v>
      </c>
      <c r="AO13" s="156">
        <f t="shared" si="13"/>
        <v>53.46</v>
      </c>
      <c r="AP13" s="155">
        <v>19</v>
      </c>
      <c r="AQ13" s="182">
        <f t="shared" si="14"/>
        <v>50.160000000000004</v>
      </c>
      <c r="AR13" s="258"/>
      <c r="AS13" s="259"/>
      <c r="AT13" s="119">
        <f t="shared" si="15"/>
        <v>0</v>
      </c>
      <c r="AU13" s="156" t="str">
        <f t="shared" si="16"/>
        <v>0</v>
      </c>
    </row>
    <row r="14" spans="1:47" x14ac:dyDescent="0.2">
      <c r="A14" s="168"/>
      <c r="B14" s="110"/>
      <c r="C14" s="285"/>
      <c r="D14" s="285"/>
      <c r="E14" s="106"/>
      <c r="F14" s="114"/>
      <c r="G14" s="114"/>
      <c r="H14" s="114"/>
      <c r="I14" s="115">
        <f t="shared" si="0"/>
        <v>0</v>
      </c>
      <c r="J14" s="121"/>
      <c r="K14" s="127"/>
      <c r="L14" s="117"/>
      <c r="M14" s="118" t="str">
        <f t="shared" si="8"/>
        <v/>
      </c>
      <c r="N14" s="116"/>
      <c r="O14" s="128"/>
      <c r="P14" s="134" t="str">
        <f t="shared" si="9"/>
        <v/>
      </c>
      <c r="Q14" s="138"/>
      <c r="R14" s="139"/>
      <c r="S14" s="135"/>
      <c r="T14" s="142">
        <f t="shared" si="10"/>
        <v>0</v>
      </c>
      <c r="U14" s="127"/>
      <c r="V14" s="117"/>
      <c r="W14" s="118" t="str">
        <f t="shared" si="1"/>
        <v/>
      </c>
      <c r="X14" s="116"/>
      <c r="Y14" s="128"/>
      <c r="Z14" s="134" t="str">
        <f t="shared" si="2"/>
        <v/>
      </c>
      <c r="AA14" s="138"/>
      <c r="AB14" s="139"/>
      <c r="AC14" s="135" t="str">
        <f t="shared" si="11"/>
        <v/>
      </c>
      <c r="AD14" s="118">
        <f t="shared" si="3"/>
        <v>0</v>
      </c>
      <c r="AE14" s="169">
        <f t="shared" si="4"/>
        <v>0</v>
      </c>
      <c r="AF14" s="146"/>
      <c r="AG14" s="120"/>
      <c r="AH14" s="119">
        <f t="shared" si="5"/>
        <v>0</v>
      </c>
      <c r="AI14" s="147">
        <f t="shared" si="6"/>
        <v>0</v>
      </c>
      <c r="AJ14" s="146"/>
      <c r="AK14" s="120"/>
      <c r="AL14" s="119">
        <f t="shared" si="7"/>
        <v>0</v>
      </c>
      <c r="AM14" s="147">
        <f t="shared" si="12"/>
        <v>0</v>
      </c>
      <c r="AN14" s="155"/>
      <c r="AO14" s="156">
        <f t="shared" si="13"/>
        <v>0</v>
      </c>
      <c r="AP14" s="155"/>
      <c r="AQ14" s="182">
        <f t="shared" si="14"/>
        <v>0</v>
      </c>
      <c r="AR14" s="258"/>
      <c r="AS14" s="259"/>
      <c r="AT14" s="119">
        <f t="shared" si="15"/>
        <v>0</v>
      </c>
      <c r="AU14" s="156" t="str">
        <f t="shared" si="16"/>
        <v>0</v>
      </c>
    </row>
    <row r="15" spans="1:47" x14ac:dyDescent="0.2">
      <c r="A15" s="168" t="s">
        <v>94</v>
      </c>
      <c r="B15" s="110" t="s">
        <v>79</v>
      </c>
      <c r="C15" s="285">
        <v>2010</v>
      </c>
      <c r="D15" s="285"/>
      <c r="E15" s="106" t="s">
        <v>90</v>
      </c>
      <c r="F15" s="114">
        <v>34.299999999999997</v>
      </c>
      <c r="G15" s="114"/>
      <c r="H15" s="114"/>
      <c r="I15" s="115">
        <f t="shared" si="0"/>
        <v>288.85770262390673</v>
      </c>
      <c r="J15" s="121">
        <v>3</v>
      </c>
      <c r="K15" s="127">
        <v>10</v>
      </c>
      <c r="L15" s="117">
        <v>5</v>
      </c>
      <c r="M15" s="118">
        <f t="shared" si="8"/>
        <v>75</v>
      </c>
      <c r="N15" s="116">
        <v>12</v>
      </c>
      <c r="O15" s="128">
        <v>4.5</v>
      </c>
      <c r="P15" s="134">
        <f t="shared" si="9"/>
        <v>67.5</v>
      </c>
      <c r="Q15" s="138"/>
      <c r="R15" s="139"/>
      <c r="S15" s="135"/>
      <c r="T15" s="142">
        <f t="shared" si="10"/>
        <v>75</v>
      </c>
      <c r="U15" s="127">
        <v>12</v>
      </c>
      <c r="V15" s="117">
        <v>5</v>
      </c>
      <c r="W15" s="118">
        <f t="shared" si="1"/>
        <v>75</v>
      </c>
      <c r="X15" s="116">
        <v>15</v>
      </c>
      <c r="Y15" s="128">
        <v>5.5</v>
      </c>
      <c r="Z15" s="134">
        <f t="shared" si="2"/>
        <v>82.5</v>
      </c>
      <c r="AA15" s="138"/>
      <c r="AB15" s="139"/>
      <c r="AC15" s="135" t="str">
        <f t="shared" si="11"/>
        <v/>
      </c>
      <c r="AD15" s="118">
        <f t="shared" si="3"/>
        <v>82.5</v>
      </c>
      <c r="AE15" s="169">
        <f t="shared" si="4"/>
        <v>157.5</v>
      </c>
      <c r="AF15" s="146">
        <v>3.95</v>
      </c>
      <c r="AG15" s="120">
        <v>4.17</v>
      </c>
      <c r="AH15" s="119">
        <f t="shared" ref="AH15" si="17">MAX(AF15:AG15)</f>
        <v>4.17</v>
      </c>
      <c r="AI15" s="147">
        <f t="shared" si="6"/>
        <v>55.044000000000004</v>
      </c>
      <c r="AJ15" s="146">
        <v>3.23</v>
      </c>
      <c r="AK15" s="120">
        <v>2.78</v>
      </c>
      <c r="AL15" s="119">
        <f t="shared" si="7"/>
        <v>3.23</v>
      </c>
      <c r="AM15" s="147">
        <f t="shared" si="12"/>
        <v>46.613702623906711</v>
      </c>
      <c r="AN15" s="155">
        <v>3</v>
      </c>
      <c r="AO15" s="156">
        <f t="shared" si="13"/>
        <v>5.94</v>
      </c>
      <c r="AP15" s="155">
        <v>9</v>
      </c>
      <c r="AQ15" s="182">
        <f t="shared" si="14"/>
        <v>23.76</v>
      </c>
      <c r="AR15" s="258"/>
      <c r="AS15" s="259"/>
      <c r="AT15" s="119">
        <f t="shared" si="15"/>
        <v>0</v>
      </c>
      <c r="AU15" s="156" t="str">
        <f t="shared" si="16"/>
        <v>0</v>
      </c>
    </row>
    <row r="16" spans="1:47" x14ac:dyDescent="0.2">
      <c r="A16" s="170" t="s">
        <v>95</v>
      </c>
      <c r="B16" s="110" t="s">
        <v>79</v>
      </c>
      <c r="C16" s="285">
        <v>2010</v>
      </c>
      <c r="D16" s="285"/>
      <c r="E16" s="106" t="s">
        <v>90</v>
      </c>
      <c r="F16" s="114">
        <v>31.6</v>
      </c>
      <c r="G16" s="114"/>
      <c r="H16" s="114"/>
      <c r="I16" s="115">
        <f t="shared" si="0"/>
        <v>302.59640506329112</v>
      </c>
      <c r="J16" s="121">
        <v>2</v>
      </c>
      <c r="K16" s="127">
        <v>5</v>
      </c>
      <c r="L16" s="117">
        <v>5.5</v>
      </c>
      <c r="M16" s="118">
        <f t="shared" si="8"/>
        <v>82.5</v>
      </c>
      <c r="N16" s="116">
        <v>8</v>
      </c>
      <c r="O16" s="128">
        <v>0</v>
      </c>
      <c r="P16" s="134" t="str">
        <f t="shared" si="9"/>
        <v/>
      </c>
      <c r="Q16" s="138"/>
      <c r="R16" s="139"/>
      <c r="S16" s="135"/>
      <c r="T16" s="142">
        <f t="shared" si="10"/>
        <v>82.5</v>
      </c>
      <c r="U16" s="127">
        <v>10</v>
      </c>
      <c r="V16" s="117">
        <v>4.5</v>
      </c>
      <c r="W16" s="118">
        <f t="shared" si="1"/>
        <v>67.5</v>
      </c>
      <c r="X16" s="116">
        <v>12</v>
      </c>
      <c r="Y16" s="128">
        <v>5</v>
      </c>
      <c r="Z16" s="134">
        <f t="shared" si="2"/>
        <v>75</v>
      </c>
      <c r="AA16" s="138"/>
      <c r="AB16" s="139"/>
      <c r="AC16" s="135" t="str">
        <f t="shared" si="11"/>
        <v/>
      </c>
      <c r="AD16" s="118">
        <f t="shared" si="3"/>
        <v>75</v>
      </c>
      <c r="AE16" s="169">
        <f t="shared" si="4"/>
        <v>157.5</v>
      </c>
      <c r="AF16" s="146">
        <v>3.95</v>
      </c>
      <c r="AG16" s="120">
        <v>3.97</v>
      </c>
      <c r="AH16" s="119">
        <f t="shared" si="5"/>
        <v>3.97</v>
      </c>
      <c r="AI16" s="147">
        <f t="shared" si="6"/>
        <v>52.404000000000003</v>
      </c>
      <c r="AJ16" s="146">
        <v>3.12</v>
      </c>
      <c r="AK16" s="120">
        <v>3.6</v>
      </c>
      <c r="AL16" s="119">
        <f t="shared" si="7"/>
        <v>3.6</v>
      </c>
      <c r="AM16" s="147">
        <f t="shared" si="12"/>
        <v>56.392405063291136</v>
      </c>
      <c r="AN16" s="155">
        <v>1</v>
      </c>
      <c r="AO16" s="156">
        <f t="shared" si="13"/>
        <v>1.98</v>
      </c>
      <c r="AP16" s="155">
        <v>13</v>
      </c>
      <c r="AQ16" s="182">
        <f t="shared" si="14"/>
        <v>34.32</v>
      </c>
      <c r="AR16" s="258"/>
      <c r="AS16" s="259"/>
      <c r="AT16" s="119">
        <f t="shared" si="15"/>
        <v>0</v>
      </c>
      <c r="AU16" s="156" t="str">
        <f t="shared" si="16"/>
        <v>0</v>
      </c>
    </row>
    <row r="17" spans="1:47" x14ac:dyDescent="0.2">
      <c r="A17" s="168" t="s">
        <v>96</v>
      </c>
      <c r="B17" s="110" t="s">
        <v>79</v>
      </c>
      <c r="C17" s="285">
        <v>2010</v>
      </c>
      <c r="D17" s="285"/>
      <c r="E17" s="106" t="s">
        <v>90</v>
      </c>
      <c r="F17" s="114">
        <v>36.6</v>
      </c>
      <c r="G17" s="114"/>
      <c r="H17" s="114"/>
      <c r="I17" s="115">
        <f t="shared" si="0"/>
        <v>352.62934426229515</v>
      </c>
      <c r="J17" s="121">
        <v>1</v>
      </c>
      <c r="K17" s="127">
        <v>10</v>
      </c>
      <c r="L17" s="117">
        <v>5.5</v>
      </c>
      <c r="M17" s="118">
        <f t="shared" si="8"/>
        <v>82.5</v>
      </c>
      <c r="N17" s="116">
        <v>12</v>
      </c>
      <c r="O17" s="128">
        <v>0</v>
      </c>
      <c r="P17" s="134" t="str">
        <f t="shared" si="9"/>
        <v/>
      </c>
      <c r="Q17" s="138"/>
      <c r="R17" s="139"/>
      <c r="S17" s="135"/>
      <c r="T17" s="142">
        <f t="shared" si="10"/>
        <v>82.5</v>
      </c>
      <c r="U17" s="127">
        <v>12</v>
      </c>
      <c r="V17" s="117">
        <v>5</v>
      </c>
      <c r="W17" s="118">
        <f t="shared" si="1"/>
        <v>75</v>
      </c>
      <c r="X17" s="116">
        <v>15</v>
      </c>
      <c r="Y17" s="128">
        <v>5.5</v>
      </c>
      <c r="Z17" s="134">
        <f t="shared" si="2"/>
        <v>82.5</v>
      </c>
      <c r="AA17" s="138"/>
      <c r="AB17" s="139"/>
      <c r="AC17" s="135" t="str">
        <f t="shared" si="11"/>
        <v/>
      </c>
      <c r="AD17" s="118">
        <f t="shared" si="3"/>
        <v>82.5</v>
      </c>
      <c r="AE17" s="169">
        <f t="shared" si="4"/>
        <v>165</v>
      </c>
      <c r="AF17" s="146">
        <v>4.8</v>
      </c>
      <c r="AG17" s="120">
        <v>3.75</v>
      </c>
      <c r="AH17" s="119">
        <f t="shared" si="5"/>
        <v>4.8</v>
      </c>
      <c r="AI17" s="147">
        <f t="shared" si="6"/>
        <v>63.36</v>
      </c>
      <c r="AJ17" s="146">
        <v>4.6500000000000004</v>
      </c>
      <c r="AK17" s="120">
        <v>4.07</v>
      </c>
      <c r="AL17" s="119">
        <f t="shared" si="7"/>
        <v>4.6500000000000004</v>
      </c>
      <c r="AM17" s="147">
        <f t="shared" si="12"/>
        <v>62.88934426229509</v>
      </c>
      <c r="AN17" s="155">
        <v>11</v>
      </c>
      <c r="AO17" s="156">
        <f t="shared" si="13"/>
        <v>21.78</v>
      </c>
      <c r="AP17" s="155">
        <v>15</v>
      </c>
      <c r="AQ17" s="182">
        <f t="shared" si="14"/>
        <v>39.6</v>
      </c>
      <c r="AR17" s="258"/>
      <c r="AS17" s="259"/>
      <c r="AT17" s="119">
        <f t="shared" si="15"/>
        <v>0</v>
      </c>
      <c r="AU17" s="156" t="str">
        <f t="shared" si="16"/>
        <v>0</v>
      </c>
    </row>
    <row r="18" spans="1:47" x14ac:dyDescent="0.2">
      <c r="A18" s="170"/>
      <c r="B18" s="110"/>
      <c r="C18" s="285"/>
      <c r="D18" s="285"/>
      <c r="E18" s="106"/>
      <c r="F18" s="114"/>
      <c r="G18" s="114"/>
      <c r="H18" s="114"/>
      <c r="I18" s="115">
        <f t="shared" si="0"/>
        <v>0</v>
      </c>
      <c r="J18" s="121"/>
      <c r="K18" s="127"/>
      <c r="L18" s="117"/>
      <c r="M18" s="118" t="str">
        <f t="shared" si="8"/>
        <v/>
      </c>
      <c r="N18" s="116"/>
      <c r="O18" s="128"/>
      <c r="P18" s="134" t="str">
        <f t="shared" si="9"/>
        <v/>
      </c>
      <c r="Q18" s="138"/>
      <c r="R18" s="139"/>
      <c r="S18" s="135"/>
      <c r="T18" s="142">
        <f t="shared" si="10"/>
        <v>0</v>
      </c>
      <c r="U18" s="127"/>
      <c r="V18" s="117"/>
      <c r="W18" s="118" t="str">
        <f t="shared" si="1"/>
        <v/>
      </c>
      <c r="X18" s="116"/>
      <c r="Y18" s="128"/>
      <c r="Z18" s="134" t="str">
        <f t="shared" si="2"/>
        <v/>
      </c>
      <c r="AA18" s="138"/>
      <c r="AB18" s="139"/>
      <c r="AC18" s="135" t="str">
        <f t="shared" si="11"/>
        <v/>
      </c>
      <c r="AD18" s="118">
        <f t="shared" si="3"/>
        <v>0</v>
      </c>
      <c r="AE18" s="169">
        <f t="shared" si="4"/>
        <v>0</v>
      </c>
      <c r="AF18" s="146"/>
      <c r="AG18" s="120"/>
      <c r="AH18" s="119">
        <f t="shared" si="5"/>
        <v>0</v>
      </c>
      <c r="AI18" s="147">
        <f t="shared" si="6"/>
        <v>0</v>
      </c>
      <c r="AJ18" s="146"/>
      <c r="AK18" s="120"/>
      <c r="AL18" s="119">
        <f t="shared" si="7"/>
        <v>0</v>
      </c>
      <c r="AM18" s="147">
        <f t="shared" si="12"/>
        <v>0</v>
      </c>
      <c r="AN18" s="155"/>
      <c r="AO18" s="156">
        <f t="shared" si="13"/>
        <v>0</v>
      </c>
      <c r="AP18" s="155"/>
      <c r="AQ18" s="182">
        <f t="shared" si="14"/>
        <v>0</v>
      </c>
      <c r="AR18" s="258"/>
      <c r="AS18" s="259"/>
      <c r="AT18" s="119">
        <f t="shared" si="15"/>
        <v>0</v>
      </c>
      <c r="AU18" s="156" t="str">
        <f t="shared" si="16"/>
        <v>0</v>
      </c>
    </row>
    <row r="19" spans="1:47" x14ac:dyDescent="0.2">
      <c r="A19" s="168" t="s">
        <v>97</v>
      </c>
      <c r="B19" s="110" t="s">
        <v>79</v>
      </c>
      <c r="C19" s="285">
        <v>2010</v>
      </c>
      <c r="D19" s="285"/>
      <c r="E19" s="106" t="s">
        <v>87</v>
      </c>
      <c r="F19" s="114">
        <v>23.7</v>
      </c>
      <c r="G19" s="114"/>
      <c r="H19" s="114"/>
      <c r="I19" s="115">
        <f t="shared" si="0"/>
        <v>393.54379746835446</v>
      </c>
      <c r="J19" s="121">
        <v>6</v>
      </c>
      <c r="K19" s="127">
        <v>10</v>
      </c>
      <c r="L19" s="117">
        <v>0</v>
      </c>
      <c r="M19" s="118" t="str">
        <f t="shared" si="8"/>
        <v/>
      </c>
      <c r="N19" s="116">
        <v>10</v>
      </c>
      <c r="O19" s="128">
        <v>5.5</v>
      </c>
      <c r="P19" s="134">
        <f t="shared" si="9"/>
        <v>82.5</v>
      </c>
      <c r="Q19" s="138"/>
      <c r="R19" s="139"/>
      <c r="S19" s="135"/>
      <c r="T19" s="142">
        <f t="shared" si="10"/>
        <v>82.5</v>
      </c>
      <c r="U19" s="127">
        <v>12</v>
      </c>
      <c r="V19" s="117">
        <v>5.5</v>
      </c>
      <c r="W19" s="118">
        <f t="shared" si="1"/>
        <v>82.5</v>
      </c>
      <c r="X19" s="116">
        <v>15</v>
      </c>
      <c r="Y19" s="128">
        <v>0</v>
      </c>
      <c r="Z19" s="134" t="str">
        <f t="shared" si="2"/>
        <v/>
      </c>
      <c r="AA19" s="138"/>
      <c r="AB19" s="139"/>
      <c r="AC19" s="135" t="str">
        <f t="shared" si="11"/>
        <v/>
      </c>
      <c r="AD19" s="118">
        <f t="shared" si="3"/>
        <v>82.5</v>
      </c>
      <c r="AE19" s="169">
        <f t="shared" si="4"/>
        <v>165</v>
      </c>
      <c r="AF19" s="146">
        <v>4.0199999999999996</v>
      </c>
      <c r="AG19" s="120">
        <v>4.5999999999999996</v>
      </c>
      <c r="AH19" s="119">
        <f t="shared" si="5"/>
        <v>4.5999999999999996</v>
      </c>
      <c r="AI19" s="147">
        <f t="shared" si="6"/>
        <v>60.720000000000006</v>
      </c>
      <c r="AJ19" s="146">
        <v>3.39</v>
      </c>
      <c r="AK19" s="120">
        <v>3.28</v>
      </c>
      <c r="AL19" s="119">
        <f t="shared" si="7"/>
        <v>3.39</v>
      </c>
      <c r="AM19" s="147">
        <f t="shared" si="12"/>
        <v>70.803797468354432</v>
      </c>
      <c r="AN19" s="155">
        <v>29</v>
      </c>
      <c r="AO19" s="156">
        <f t="shared" si="13"/>
        <v>57.42</v>
      </c>
      <c r="AP19" s="155">
        <v>15</v>
      </c>
      <c r="AQ19" s="182">
        <f t="shared" si="14"/>
        <v>39.6</v>
      </c>
      <c r="AR19" s="258"/>
      <c r="AS19" s="259"/>
      <c r="AT19" s="119">
        <f t="shared" si="15"/>
        <v>0</v>
      </c>
      <c r="AU19" s="156" t="str">
        <f t="shared" si="16"/>
        <v>0</v>
      </c>
    </row>
    <row r="20" spans="1:47" x14ac:dyDescent="0.2">
      <c r="A20" s="170" t="s">
        <v>98</v>
      </c>
      <c r="B20" s="110" t="s">
        <v>79</v>
      </c>
      <c r="C20" s="285">
        <v>2010</v>
      </c>
      <c r="D20" s="285"/>
      <c r="E20" s="106" t="s">
        <v>87</v>
      </c>
      <c r="F20" s="114">
        <v>37</v>
      </c>
      <c r="G20" s="114"/>
      <c r="H20" s="114"/>
      <c r="I20" s="115">
        <f t="shared" si="0"/>
        <v>318.67897297297299</v>
      </c>
      <c r="J20" s="121">
        <v>8</v>
      </c>
      <c r="K20" s="127">
        <v>5</v>
      </c>
      <c r="L20" s="117">
        <v>4</v>
      </c>
      <c r="M20" s="118">
        <f t="shared" si="8"/>
        <v>60</v>
      </c>
      <c r="N20" s="116">
        <v>7</v>
      </c>
      <c r="O20" s="128">
        <v>5</v>
      </c>
      <c r="P20" s="134">
        <f t="shared" si="9"/>
        <v>75</v>
      </c>
      <c r="Q20" s="138"/>
      <c r="R20" s="139"/>
      <c r="S20" s="135"/>
      <c r="T20" s="142">
        <f t="shared" si="10"/>
        <v>75</v>
      </c>
      <c r="U20" s="127">
        <v>10</v>
      </c>
      <c r="V20" s="117">
        <v>4.5</v>
      </c>
      <c r="W20" s="118">
        <f t="shared" si="1"/>
        <v>67.5</v>
      </c>
      <c r="X20" s="116">
        <v>12</v>
      </c>
      <c r="Y20" s="128">
        <v>4.5</v>
      </c>
      <c r="Z20" s="134">
        <f t="shared" si="2"/>
        <v>67.5</v>
      </c>
      <c r="AA20" s="138"/>
      <c r="AB20" s="139"/>
      <c r="AC20" s="135" t="str">
        <f t="shared" si="11"/>
        <v/>
      </c>
      <c r="AD20" s="118">
        <f t="shared" si="3"/>
        <v>67.5</v>
      </c>
      <c r="AE20" s="169">
        <f t="shared" si="4"/>
        <v>142.5</v>
      </c>
      <c r="AF20" s="146">
        <v>3.36</v>
      </c>
      <c r="AG20" s="120">
        <v>4.08</v>
      </c>
      <c r="AH20" s="119">
        <f t="shared" si="5"/>
        <v>4.08</v>
      </c>
      <c r="AI20" s="147">
        <f t="shared" si="6"/>
        <v>53.856000000000002</v>
      </c>
      <c r="AJ20" s="146">
        <v>4.95</v>
      </c>
      <c r="AK20" s="120">
        <v>3.14</v>
      </c>
      <c r="AL20" s="119">
        <f t="shared" si="7"/>
        <v>4.95</v>
      </c>
      <c r="AM20" s="147">
        <f t="shared" si="12"/>
        <v>66.222972972972983</v>
      </c>
      <c r="AN20" s="155">
        <v>23</v>
      </c>
      <c r="AO20" s="156">
        <f t="shared" si="13"/>
        <v>45.54</v>
      </c>
      <c r="AP20" s="155">
        <v>4</v>
      </c>
      <c r="AQ20" s="182">
        <f t="shared" si="14"/>
        <v>10.56</v>
      </c>
      <c r="AR20" s="258"/>
      <c r="AS20" s="259"/>
      <c r="AT20" s="119">
        <f t="shared" si="15"/>
        <v>0</v>
      </c>
      <c r="AU20" s="156" t="str">
        <f t="shared" si="16"/>
        <v>0</v>
      </c>
    </row>
    <row r="21" spans="1:47" x14ac:dyDescent="0.2">
      <c r="A21" s="170" t="s">
        <v>99</v>
      </c>
      <c r="B21" s="110" t="s">
        <v>79</v>
      </c>
      <c r="C21" s="285">
        <v>2010</v>
      </c>
      <c r="D21" s="285"/>
      <c r="E21" s="106" t="s">
        <v>87</v>
      </c>
      <c r="F21" s="114">
        <v>39.799999999999997</v>
      </c>
      <c r="G21" s="114"/>
      <c r="H21" s="114"/>
      <c r="I21" s="115">
        <f t="shared" si="0"/>
        <v>267.02819095477389</v>
      </c>
      <c r="J21" s="121">
        <v>9</v>
      </c>
      <c r="K21" s="127">
        <v>5</v>
      </c>
      <c r="L21" s="117">
        <v>4</v>
      </c>
      <c r="M21" s="118">
        <f t="shared" si="8"/>
        <v>60</v>
      </c>
      <c r="N21" s="116">
        <v>7</v>
      </c>
      <c r="O21" s="128">
        <v>4.5</v>
      </c>
      <c r="P21" s="134">
        <f t="shared" si="9"/>
        <v>67.5</v>
      </c>
      <c r="Q21" s="138"/>
      <c r="R21" s="139"/>
      <c r="S21" s="135"/>
      <c r="T21" s="142">
        <f t="shared" si="10"/>
        <v>67.5</v>
      </c>
      <c r="U21" s="127">
        <v>10</v>
      </c>
      <c r="V21" s="117">
        <v>4.5</v>
      </c>
      <c r="W21" s="118">
        <f t="shared" si="1"/>
        <v>67.5</v>
      </c>
      <c r="X21" s="116">
        <v>12</v>
      </c>
      <c r="Y21" s="128">
        <v>4</v>
      </c>
      <c r="Z21" s="134">
        <f t="shared" si="2"/>
        <v>60</v>
      </c>
      <c r="AA21" s="138"/>
      <c r="AB21" s="139"/>
      <c r="AC21" s="135" t="str">
        <f t="shared" si="11"/>
        <v/>
      </c>
      <c r="AD21" s="118">
        <f t="shared" si="3"/>
        <v>67.5</v>
      </c>
      <c r="AE21" s="169">
        <f t="shared" si="4"/>
        <v>135</v>
      </c>
      <c r="AF21" s="146">
        <v>3.95</v>
      </c>
      <c r="AG21" s="120">
        <v>3.42</v>
      </c>
      <c r="AH21" s="119">
        <f t="shared" si="5"/>
        <v>3.95</v>
      </c>
      <c r="AI21" s="147">
        <f t="shared" si="6"/>
        <v>52.14</v>
      </c>
      <c r="AJ21" s="146">
        <v>3.62</v>
      </c>
      <c r="AK21" s="120">
        <v>3.77</v>
      </c>
      <c r="AL21" s="119">
        <f t="shared" si="7"/>
        <v>3.77</v>
      </c>
      <c r="AM21" s="147">
        <f t="shared" si="12"/>
        <v>46.888190954773876</v>
      </c>
      <c r="AN21" s="155">
        <v>10</v>
      </c>
      <c r="AO21" s="156">
        <f t="shared" si="13"/>
        <v>19.8</v>
      </c>
      <c r="AP21" s="155">
        <v>5</v>
      </c>
      <c r="AQ21" s="182">
        <f t="shared" si="14"/>
        <v>13.200000000000001</v>
      </c>
      <c r="AR21" s="258"/>
      <c r="AS21" s="259"/>
      <c r="AT21" s="119">
        <f t="shared" si="15"/>
        <v>0</v>
      </c>
      <c r="AU21" s="156" t="str">
        <f t="shared" si="16"/>
        <v>0</v>
      </c>
    </row>
    <row r="22" spans="1:47" x14ac:dyDescent="0.2">
      <c r="A22" s="170" t="s">
        <v>100</v>
      </c>
      <c r="B22" s="110" t="s">
        <v>34</v>
      </c>
      <c r="C22" s="285">
        <v>2010</v>
      </c>
      <c r="D22" s="285"/>
      <c r="E22" s="106" t="s">
        <v>87</v>
      </c>
      <c r="F22" s="114">
        <v>37.299999999999997</v>
      </c>
      <c r="G22" s="114"/>
      <c r="H22" s="114"/>
      <c r="I22" s="115">
        <f t="shared" si="0"/>
        <v>435.44654155495982</v>
      </c>
      <c r="J22" s="121">
        <v>3</v>
      </c>
      <c r="K22" s="127">
        <v>8</v>
      </c>
      <c r="L22" s="117">
        <v>6.5</v>
      </c>
      <c r="M22" s="118">
        <f t="shared" si="8"/>
        <v>97.5</v>
      </c>
      <c r="N22" s="116">
        <v>10</v>
      </c>
      <c r="O22" s="128">
        <v>5</v>
      </c>
      <c r="P22" s="134">
        <f t="shared" si="9"/>
        <v>75</v>
      </c>
      <c r="Q22" s="138"/>
      <c r="R22" s="139"/>
      <c r="S22" s="135"/>
      <c r="T22" s="142">
        <f t="shared" si="10"/>
        <v>97.5</v>
      </c>
      <c r="U22" s="127">
        <v>9</v>
      </c>
      <c r="V22" s="117">
        <v>5.5</v>
      </c>
      <c r="W22" s="118">
        <f t="shared" ref="W22" si="18">IF((V22)&lt;1,"",(V22*15))</f>
        <v>82.5</v>
      </c>
      <c r="X22" s="116">
        <v>11</v>
      </c>
      <c r="Y22" s="128">
        <v>5</v>
      </c>
      <c r="Z22" s="134">
        <f t="shared" ref="Z22" si="19">IF((Y22)&lt;1,"",(Y22*15))</f>
        <v>75</v>
      </c>
      <c r="AA22" s="138"/>
      <c r="AB22" s="139"/>
      <c r="AC22" s="135" t="str">
        <f t="shared" ref="AC22" si="20">IF((AB22)&lt;1,"",(AA22*45/F22)+(AB22*10))</f>
        <v/>
      </c>
      <c r="AD22" s="118">
        <f t="shared" ref="AD22" si="21">MAX(W22,Z22)</f>
        <v>82.5</v>
      </c>
      <c r="AE22" s="169">
        <f t="shared" si="4"/>
        <v>180</v>
      </c>
      <c r="AF22" s="146">
        <v>4.0999999999999996</v>
      </c>
      <c r="AG22" s="120">
        <v>3.9</v>
      </c>
      <c r="AH22" s="119">
        <f t="shared" ref="AH22" si="22">MAX(AF22:AG22)</f>
        <v>4.0999999999999996</v>
      </c>
      <c r="AI22" s="147">
        <f t="shared" si="6"/>
        <v>54.120000000000005</v>
      </c>
      <c r="AJ22" s="146">
        <v>5.97</v>
      </c>
      <c r="AK22" s="120">
        <v>5.61</v>
      </c>
      <c r="AL22" s="119">
        <f t="shared" si="7"/>
        <v>5.97</v>
      </c>
      <c r="AM22" s="147">
        <f t="shared" si="12"/>
        <v>79.226541554959795</v>
      </c>
      <c r="AN22" s="155">
        <v>35</v>
      </c>
      <c r="AO22" s="156">
        <f t="shared" si="13"/>
        <v>69.3</v>
      </c>
      <c r="AP22" s="155">
        <v>20</v>
      </c>
      <c r="AQ22" s="182">
        <f t="shared" si="14"/>
        <v>52.800000000000004</v>
      </c>
      <c r="AR22" s="258"/>
      <c r="AS22" s="259"/>
      <c r="AT22" s="119">
        <f t="shared" si="15"/>
        <v>0</v>
      </c>
      <c r="AU22" s="156" t="str">
        <f t="shared" si="16"/>
        <v>0</v>
      </c>
    </row>
    <row r="23" spans="1:47" x14ac:dyDescent="0.2">
      <c r="A23" s="170" t="s">
        <v>101</v>
      </c>
      <c r="B23" s="110" t="s">
        <v>32</v>
      </c>
      <c r="C23" s="285">
        <v>2010</v>
      </c>
      <c r="D23" s="285"/>
      <c r="E23" s="106" t="s">
        <v>87</v>
      </c>
      <c r="F23" s="114">
        <v>26.4</v>
      </c>
      <c r="G23" s="114"/>
      <c r="H23" s="114"/>
      <c r="I23" s="115">
        <f t="shared" si="0"/>
        <v>475.59000000000003</v>
      </c>
      <c r="J23" s="121">
        <v>1</v>
      </c>
      <c r="K23" s="127">
        <v>15</v>
      </c>
      <c r="L23" s="117">
        <v>5</v>
      </c>
      <c r="M23" s="118">
        <f t="shared" si="8"/>
        <v>75</v>
      </c>
      <c r="N23" s="116">
        <v>17</v>
      </c>
      <c r="O23" s="128">
        <v>6.5</v>
      </c>
      <c r="P23" s="134">
        <f t="shared" si="9"/>
        <v>97.5</v>
      </c>
      <c r="Q23" s="138"/>
      <c r="R23" s="139"/>
      <c r="S23" s="135"/>
      <c r="T23" s="142">
        <f t="shared" si="10"/>
        <v>97.5</v>
      </c>
      <c r="U23" s="127">
        <v>23</v>
      </c>
      <c r="V23" s="117">
        <v>8</v>
      </c>
      <c r="W23" s="118">
        <f t="shared" ref="W23:W29" si="23">IF((V23)&lt;1,"",(V23*15))</f>
        <v>120</v>
      </c>
      <c r="X23" s="116">
        <v>26</v>
      </c>
      <c r="Y23" s="128">
        <v>7.5</v>
      </c>
      <c r="Z23" s="134">
        <f t="shared" ref="Z23:Z29" si="24">IF((Y23)&lt;1,"",(Y23*15))</f>
        <v>112.5</v>
      </c>
      <c r="AA23" s="138"/>
      <c r="AB23" s="139"/>
      <c r="AC23" s="135" t="str">
        <f t="shared" ref="AC23:AC29" si="25">IF((AB23)&lt;1,"",(AA23*45/F23)+(AB23*10))</f>
        <v/>
      </c>
      <c r="AD23" s="118">
        <f t="shared" ref="AD23:AD29" si="26">MAX(W23,Z23)</f>
        <v>120</v>
      </c>
      <c r="AE23" s="169">
        <f t="shared" si="4"/>
        <v>217.5</v>
      </c>
      <c r="AF23" s="146">
        <v>4.32</v>
      </c>
      <c r="AG23" s="120">
        <v>4.3499999999999996</v>
      </c>
      <c r="AH23" s="119">
        <f t="shared" ref="AH23:AH29" si="27">MAX(AF23:AG23)</f>
        <v>4.3499999999999996</v>
      </c>
      <c r="AI23" s="147">
        <f t="shared" si="6"/>
        <v>57.42</v>
      </c>
      <c r="AJ23" s="146">
        <v>5</v>
      </c>
      <c r="AK23" s="120">
        <v>4.55</v>
      </c>
      <c r="AL23" s="119">
        <f t="shared" si="7"/>
        <v>5</v>
      </c>
      <c r="AM23" s="147">
        <f t="shared" si="12"/>
        <v>93.750000000000014</v>
      </c>
      <c r="AN23" s="155">
        <v>30</v>
      </c>
      <c r="AO23" s="156">
        <f t="shared" si="13"/>
        <v>59.400000000000006</v>
      </c>
      <c r="AP23" s="155">
        <v>18</v>
      </c>
      <c r="AQ23" s="182">
        <f t="shared" si="14"/>
        <v>47.52</v>
      </c>
      <c r="AR23" s="258"/>
      <c r="AS23" s="259"/>
      <c r="AT23" s="119">
        <f t="shared" si="15"/>
        <v>0</v>
      </c>
      <c r="AU23" s="156" t="str">
        <f t="shared" si="16"/>
        <v>0</v>
      </c>
    </row>
    <row r="24" spans="1:47" x14ac:dyDescent="0.2">
      <c r="A24" s="170" t="s">
        <v>102</v>
      </c>
      <c r="B24" s="110" t="s">
        <v>65</v>
      </c>
      <c r="C24" s="285">
        <v>2010</v>
      </c>
      <c r="D24" s="285"/>
      <c r="E24" s="106" t="s">
        <v>87</v>
      </c>
      <c r="F24" s="114">
        <v>31.5</v>
      </c>
      <c r="G24" s="114"/>
      <c r="H24" s="114"/>
      <c r="I24" s="115">
        <f t="shared" si="0"/>
        <v>401.31714285714287</v>
      </c>
      <c r="J24" s="121">
        <v>5</v>
      </c>
      <c r="K24" s="127">
        <v>5</v>
      </c>
      <c r="L24" s="117">
        <v>7.5</v>
      </c>
      <c r="M24" s="118">
        <f t="shared" si="8"/>
        <v>112.5</v>
      </c>
      <c r="N24" s="116">
        <v>6</v>
      </c>
      <c r="O24" s="128">
        <v>7</v>
      </c>
      <c r="P24" s="134">
        <f t="shared" si="9"/>
        <v>105</v>
      </c>
      <c r="Q24" s="138"/>
      <c r="R24" s="139"/>
      <c r="S24" s="135"/>
      <c r="T24" s="142">
        <f t="shared" si="10"/>
        <v>112.5</v>
      </c>
      <c r="U24" s="127">
        <v>8</v>
      </c>
      <c r="V24" s="117">
        <v>6</v>
      </c>
      <c r="W24" s="118">
        <f t="shared" si="23"/>
        <v>90</v>
      </c>
      <c r="X24" s="116">
        <v>8</v>
      </c>
      <c r="Y24" s="128">
        <v>5.5</v>
      </c>
      <c r="Z24" s="134">
        <f t="shared" si="24"/>
        <v>82.5</v>
      </c>
      <c r="AA24" s="138"/>
      <c r="AB24" s="139"/>
      <c r="AC24" s="135" t="str">
        <f t="shared" si="25"/>
        <v/>
      </c>
      <c r="AD24" s="118">
        <f t="shared" si="26"/>
        <v>90</v>
      </c>
      <c r="AE24" s="169">
        <f t="shared" si="4"/>
        <v>202.5</v>
      </c>
      <c r="AF24" s="146">
        <v>4.3</v>
      </c>
      <c r="AG24" s="120">
        <v>4.6500000000000004</v>
      </c>
      <c r="AH24" s="119">
        <f t="shared" si="27"/>
        <v>4.6500000000000004</v>
      </c>
      <c r="AI24" s="147">
        <f t="shared" si="6"/>
        <v>61.38</v>
      </c>
      <c r="AJ24" s="146">
        <v>5.05</v>
      </c>
      <c r="AK24" s="120">
        <v>3.9</v>
      </c>
      <c r="AL24" s="119">
        <f t="shared" si="7"/>
        <v>5.05</v>
      </c>
      <c r="AM24" s="147">
        <f t="shared" si="12"/>
        <v>79.357142857142861</v>
      </c>
      <c r="AN24" s="155">
        <v>12</v>
      </c>
      <c r="AO24" s="156">
        <f t="shared" si="13"/>
        <v>23.76</v>
      </c>
      <c r="AP24" s="155">
        <v>13</v>
      </c>
      <c r="AQ24" s="182">
        <f t="shared" si="14"/>
        <v>34.32</v>
      </c>
      <c r="AR24" s="258"/>
      <c r="AS24" s="259"/>
      <c r="AT24" s="119">
        <f t="shared" si="15"/>
        <v>0</v>
      </c>
      <c r="AU24" s="156" t="str">
        <f t="shared" si="16"/>
        <v>0</v>
      </c>
    </row>
    <row r="25" spans="1:47" x14ac:dyDescent="0.2">
      <c r="A25" s="170" t="s">
        <v>103</v>
      </c>
      <c r="B25" s="110" t="s">
        <v>33</v>
      </c>
      <c r="C25" s="285">
        <v>2010</v>
      </c>
      <c r="D25" s="285"/>
      <c r="E25" s="106" t="s">
        <v>87</v>
      </c>
      <c r="F25" s="114">
        <v>39.5</v>
      </c>
      <c r="G25" s="114"/>
      <c r="H25" s="114"/>
      <c r="I25" s="115">
        <f t="shared" si="0"/>
        <v>358.15594936708857</v>
      </c>
      <c r="J25" s="121">
        <v>7</v>
      </c>
      <c r="K25" s="127">
        <v>17</v>
      </c>
      <c r="L25" s="117">
        <v>5.5</v>
      </c>
      <c r="M25" s="118">
        <f t="shared" si="8"/>
        <v>82.5</v>
      </c>
      <c r="N25" s="116">
        <v>20</v>
      </c>
      <c r="O25" s="128">
        <v>0</v>
      </c>
      <c r="P25" s="134" t="str">
        <f t="shared" si="9"/>
        <v/>
      </c>
      <c r="Q25" s="138"/>
      <c r="R25" s="139"/>
      <c r="S25" s="135"/>
      <c r="T25" s="142">
        <f t="shared" si="10"/>
        <v>82.5</v>
      </c>
      <c r="U25" s="127">
        <v>18</v>
      </c>
      <c r="V25" s="117">
        <v>5.5</v>
      </c>
      <c r="W25" s="118">
        <f t="shared" si="23"/>
        <v>82.5</v>
      </c>
      <c r="X25" s="116">
        <v>20</v>
      </c>
      <c r="Y25" s="128">
        <v>7</v>
      </c>
      <c r="Z25" s="134">
        <f t="shared" si="24"/>
        <v>105</v>
      </c>
      <c r="AA25" s="138"/>
      <c r="AB25" s="139"/>
      <c r="AC25" s="135" t="str">
        <f t="shared" si="25"/>
        <v/>
      </c>
      <c r="AD25" s="118">
        <f t="shared" si="26"/>
        <v>105</v>
      </c>
      <c r="AE25" s="169">
        <f t="shared" si="4"/>
        <v>187.5</v>
      </c>
      <c r="AF25" s="146">
        <v>4.17</v>
      </c>
      <c r="AG25" s="120">
        <v>4.2</v>
      </c>
      <c r="AH25" s="119">
        <f t="shared" si="27"/>
        <v>4.2</v>
      </c>
      <c r="AI25" s="147">
        <f t="shared" si="6"/>
        <v>55.440000000000005</v>
      </c>
      <c r="AJ25" s="146">
        <v>4.7699999999999996</v>
      </c>
      <c r="AK25" s="120">
        <v>4.6500000000000004</v>
      </c>
      <c r="AL25" s="119">
        <f t="shared" si="7"/>
        <v>4.7699999999999996</v>
      </c>
      <c r="AM25" s="147">
        <f t="shared" si="12"/>
        <v>59.7759493670886</v>
      </c>
      <c r="AN25" s="155">
        <v>20</v>
      </c>
      <c r="AO25" s="156">
        <f t="shared" si="13"/>
        <v>39.6</v>
      </c>
      <c r="AP25" s="155">
        <v>6</v>
      </c>
      <c r="AQ25" s="182">
        <f t="shared" si="14"/>
        <v>15.84</v>
      </c>
      <c r="AR25" s="258"/>
      <c r="AS25" s="259"/>
      <c r="AT25" s="119">
        <f t="shared" si="15"/>
        <v>0</v>
      </c>
      <c r="AU25" s="156" t="str">
        <f t="shared" si="16"/>
        <v>0</v>
      </c>
    </row>
    <row r="26" spans="1:47" x14ac:dyDescent="0.2">
      <c r="A26" s="170" t="s">
        <v>104</v>
      </c>
      <c r="B26" s="110" t="s">
        <v>33</v>
      </c>
      <c r="C26" s="285">
        <v>2010</v>
      </c>
      <c r="D26" s="285"/>
      <c r="E26" s="106" t="s">
        <v>87</v>
      </c>
      <c r="F26" s="114">
        <v>31.7</v>
      </c>
      <c r="G26" s="114"/>
      <c r="H26" s="114"/>
      <c r="I26" s="115">
        <f t="shared" si="0"/>
        <v>457.98855520504731</v>
      </c>
      <c r="J26" s="121">
        <v>2</v>
      </c>
      <c r="K26" s="127">
        <v>15</v>
      </c>
      <c r="L26" s="117">
        <v>4.5</v>
      </c>
      <c r="M26" s="118">
        <f t="shared" si="8"/>
        <v>67.5</v>
      </c>
      <c r="N26" s="116">
        <v>17</v>
      </c>
      <c r="O26" s="128">
        <v>6</v>
      </c>
      <c r="P26" s="134">
        <f t="shared" si="9"/>
        <v>90</v>
      </c>
      <c r="Q26" s="138"/>
      <c r="R26" s="139"/>
      <c r="S26" s="135"/>
      <c r="T26" s="142">
        <f t="shared" si="10"/>
        <v>90</v>
      </c>
      <c r="U26" s="127">
        <v>17</v>
      </c>
      <c r="V26" s="117">
        <v>6</v>
      </c>
      <c r="W26" s="118">
        <f t="shared" si="23"/>
        <v>90</v>
      </c>
      <c r="X26" s="116">
        <v>19</v>
      </c>
      <c r="Y26" s="128">
        <v>7</v>
      </c>
      <c r="Z26" s="134">
        <f t="shared" si="24"/>
        <v>105</v>
      </c>
      <c r="AA26" s="138"/>
      <c r="AB26" s="139"/>
      <c r="AC26" s="135" t="str">
        <f t="shared" si="25"/>
        <v/>
      </c>
      <c r="AD26" s="118">
        <f t="shared" si="26"/>
        <v>105</v>
      </c>
      <c r="AE26" s="169">
        <f t="shared" si="4"/>
        <v>195</v>
      </c>
      <c r="AF26" s="146">
        <v>5.08</v>
      </c>
      <c r="AG26" s="120">
        <v>4.0999999999999996</v>
      </c>
      <c r="AH26" s="119">
        <f t="shared" si="27"/>
        <v>5.08</v>
      </c>
      <c r="AI26" s="147">
        <f t="shared" si="6"/>
        <v>67.055999999999997</v>
      </c>
      <c r="AJ26" s="146">
        <v>5.32</v>
      </c>
      <c r="AK26" s="120">
        <v>5.07</v>
      </c>
      <c r="AL26" s="119">
        <f t="shared" si="7"/>
        <v>5.32</v>
      </c>
      <c r="AM26" s="147">
        <f t="shared" si="12"/>
        <v>83.072555205047323</v>
      </c>
      <c r="AN26" s="155">
        <v>33</v>
      </c>
      <c r="AO26" s="156">
        <f t="shared" si="13"/>
        <v>65.34</v>
      </c>
      <c r="AP26" s="155">
        <v>18</v>
      </c>
      <c r="AQ26" s="182">
        <f t="shared" si="14"/>
        <v>47.52</v>
      </c>
      <c r="AR26" s="258"/>
      <c r="AS26" s="259"/>
      <c r="AT26" s="119">
        <f t="shared" si="15"/>
        <v>0</v>
      </c>
      <c r="AU26" s="156" t="str">
        <f t="shared" si="16"/>
        <v>0</v>
      </c>
    </row>
    <row r="27" spans="1:47" x14ac:dyDescent="0.2">
      <c r="A27" s="170" t="s">
        <v>129</v>
      </c>
      <c r="B27" s="110" t="s">
        <v>66</v>
      </c>
      <c r="C27" s="285">
        <v>2010</v>
      </c>
      <c r="D27" s="285"/>
      <c r="E27" s="106" t="s">
        <v>87</v>
      </c>
      <c r="F27" s="114">
        <v>27.9</v>
      </c>
      <c r="G27" s="114"/>
      <c r="H27" s="114"/>
      <c r="I27" s="115">
        <f t="shared" ref="I27" si="28">SUM(AE27+AI27+AM27+AO27+AQ27+AU27)</f>
        <v>431.87303225806448</v>
      </c>
      <c r="J27" s="121">
        <v>4</v>
      </c>
      <c r="K27" s="127">
        <v>8</v>
      </c>
      <c r="L27" s="117">
        <v>6.5</v>
      </c>
      <c r="M27" s="118">
        <f t="shared" ref="M27" si="29">IF((L27)&lt;1,"",(L27*15))</f>
        <v>97.5</v>
      </c>
      <c r="N27" s="116">
        <v>10</v>
      </c>
      <c r="O27" s="128">
        <v>5.5</v>
      </c>
      <c r="P27" s="134">
        <f t="shared" ref="P27" si="30">IF((O27)&lt;1,"",(O27*15))</f>
        <v>82.5</v>
      </c>
      <c r="Q27" s="138"/>
      <c r="R27" s="139"/>
      <c r="S27" s="135"/>
      <c r="T27" s="142">
        <f t="shared" ref="T27" si="31">MAX(M27,P27)</f>
        <v>97.5</v>
      </c>
      <c r="U27" s="127">
        <v>15</v>
      </c>
      <c r="V27" s="117">
        <v>5</v>
      </c>
      <c r="W27" s="118">
        <f t="shared" ref="W27" si="32">IF((V27)&lt;1,"",(V27*15))</f>
        <v>75</v>
      </c>
      <c r="X27" s="116">
        <v>18</v>
      </c>
      <c r="Y27" s="128">
        <v>5.5</v>
      </c>
      <c r="Z27" s="134">
        <f t="shared" ref="Z27" si="33">IF((Y27)&lt;1,"",(Y27*15))</f>
        <v>82.5</v>
      </c>
      <c r="AA27" s="138"/>
      <c r="AB27" s="139"/>
      <c r="AC27" s="135" t="str">
        <f t="shared" ref="AC27" si="34">IF((AB27)&lt;1,"",(AA27*45/F27)+(AB27*10))</f>
        <v/>
      </c>
      <c r="AD27" s="118">
        <f t="shared" ref="AD27" si="35">MAX(W27,Z27)</f>
        <v>82.5</v>
      </c>
      <c r="AE27" s="169">
        <f t="shared" ref="AE27" si="36">SUM(T27,AD27)</f>
        <v>180</v>
      </c>
      <c r="AF27" s="146">
        <v>4.05</v>
      </c>
      <c r="AG27" s="120">
        <v>4.67</v>
      </c>
      <c r="AH27" s="119">
        <f t="shared" ref="AH27" si="37">MAX(AF27:AG27)</f>
        <v>4.67</v>
      </c>
      <c r="AI27" s="147">
        <f t="shared" ref="AI27" si="38">(AH27*20)*0.66</f>
        <v>61.644000000000005</v>
      </c>
      <c r="AJ27" s="146">
        <v>4.7699999999999996</v>
      </c>
      <c r="AK27" s="120">
        <v>4.55</v>
      </c>
      <c r="AL27" s="119">
        <f t="shared" ref="AL27" si="39">MAX(AJ27:AK27)</f>
        <v>4.7699999999999996</v>
      </c>
      <c r="AM27" s="147">
        <f t="shared" ref="AM27" si="40">IF((AL27)=0,"0",(AL27*750/F27))*0.66</f>
        <v>84.629032258064512</v>
      </c>
      <c r="AN27" s="155">
        <v>36</v>
      </c>
      <c r="AO27" s="156">
        <f t="shared" ref="AO27" si="41">AN27*3*0.66</f>
        <v>71.28</v>
      </c>
      <c r="AP27" s="155">
        <v>13</v>
      </c>
      <c r="AQ27" s="182">
        <f t="shared" ref="AQ27" si="42">(AP27*4)*0.66</f>
        <v>34.32</v>
      </c>
      <c r="AR27" s="258"/>
      <c r="AS27" s="259"/>
      <c r="AT27" s="119">
        <f t="shared" ref="AT27" si="43">MIN(AR27:AS27)</f>
        <v>0</v>
      </c>
      <c r="AU27" s="156" t="str">
        <f t="shared" ref="AU27" si="44">IF((AT27)=0,"0",((16-AT27)*20+100)*0.66)</f>
        <v>0</v>
      </c>
    </row>
    <row r="28" spans="1:47" x14ac:dyDescent="0.2">
      <c r="A28" s="170"/>
      <c r="B28" s="110"/>
      <c r="C28" s="285"/>
      <c r="D28" s="285"/>
      <c r="E28" s="106"/>
      <c r="F28" s="114"/>
      <c r="G28" s="114"/>
      <c r="H28" s="114"/>
      <c r="I28" s="115">
        <f t="shared" si="0"/>
        <v>0</v>
      </c>
      <c r="J28" s="121"/>
      <c r="K28" s="127"/>
      <c r="L28" s="117"/>
      <c r="M28" s="118" t="str">
        <f t="shared" si="8"/>
        <v/>
      </c>
      <c r="N28" s="116"/>
      <c r="O28" s="128"/>
      <c r="P28" s="134" t="str">
        <f t="shared" si="9"/>
        <v/>
      </c>
      <c r="Q28" s="138"/>
      <c r="R28" s="139"/>
      <c r="S28" s="135"/>
      <c r="T28" s="142">
        <f t="shared" si="10"/>
        <v>0</v>
      </c>
      <c r="U28" s="127"/>
      <c r="V28" s="117"/>
      <c r="W28" s="118" t="str">
        <f t="shared" si="23"/>
        <v/>
      </c>
      <c r="X28" s="116"/>
      <c r="Y28" s="128"/>
      <c r="Z28" s="134" t="str">
        <f t="shared" si="24"/>
        <v/>
      </c>
      <c r="AA28" s="138"/>
      <c r="AB28" s="139"/>
      <c r="AC28" s="135" t="str">
        <f t="shared" si="25"/>
        <v/>
      </c>
      <c r="AD28" s="118">
        <f t="shared" si="26"/>
        <v>0</v>
      </c>
      <c r="AE28" s="169">
        <f t="shared" si="4"/>
        <v>0</v>
      </c>
      <c r="AF28" s="146"/>
      <c r="AG28" s="120"/>
      <c r="AH28" s="119">
        <f t="shared" si="27"/>
        <v>0</v>
      </c>
      <c r="AI28" s="147">
        <f t="shared" si="6"/>
        <v>0</v>
      </c>
      <c r="AJ28" s="146"/>
      <c r="AK28" s="120"/>
      <c r="AL28" s="119">
        <f t="shared" si="7"/>
        <v>0</v>
      </c>
      <c r="AM28" s="147">
        <f t="shared" si="12"/>
        <v>0</v>
      </c>
      <c r="AN28" s="155"/>
      <c r="AO28" s="156">
        <f t="shared" si="13"/>
        <v>0</v>
      </c>
      <c r="AP28" s="155"/>
      <c r="AQ28" s="182">
        <f t="shared" si="14"/>
        <v>0</v>
      </c>
      <c r="AR28" s="258"/>
      <c r="AS28" s="259"/>
      <c r="AT28" s="119">
        <f t="shared" si="15"/>
        <v>0</v>
      </c>
      <c r="AU28" s="156" t="str">
        <f t="shared" si="16"/>
        <v>0</v>
      </c>
    </row>
    <row r="29" spans="1:47" x14ac:dyDescent="0.2">
      <c r="A29" s="170" t="s">
        <v>105</v>
      </c>
      <c r="B29" s="110" t="s">
        <v>34</v>
      </c>
      <c r="C29" s="285">
        <v>2009</v>
      </c>
      <c r="D29" s="285"/>
      <c r="E29" s="106" t="s">
        <v>90</v>
      </c>
      <c r="F29" s="114">
        <v>55.8</v>
      </c>
      <c r="G29" s="114"/>
      <c r="H29" s="114"/>
      <c r="I29" s="115">
        <f t="shared" si="0"/>
        <v>263.17438709677424</v>
      </c>
      <c r="J29" s="121">
        <v>1</v>
      </c>
      <c r="K29" s="127">
        <v>10</v>
      </c>
      <c r="L29" s="117">
        <v>4.5</v>
      </c>
      <c r="M29" s="118">
        <f t="shared" si="8"/>
        <v>67.5</v>
      </c>
      <c r="N29" s="116">
        <v>12</v>
      </c>
      <c r="O29" s="128">
        <v>4.5</v>
      </c>
      <c r="P29" s="134">
        <f t="shared" si="9"/>
        <v>67.5</v>
      </c>
      <c r="Q29" s="138"/>
      <c r="R29" s="139"/>
      <c r="S29" s="135"/>
      <c r="T29" s="142">
        <f t="shared" si="10"/>
        <v>67.5</v>
      </c>
      <c r="U29" s="127">
        <v>12</v>
      </c>
      <c r="V29" s="117">
        <v>5</v>
      </c>
      <c r="W29" s="118">
        <f t="shared" si="23"/>
        <v>75</v>
      </c>
      <c r="X29" s="116">
        <v>15</v>
      </c>
      <c r="Y29" s="128">
        <v>5.5</v>
      </c>
      <c r="Z29" s="134">
        <f t="shared" si="24"/>
        <v>82.5</v>
      </c>
      <c r="AA29" s="138"/>
      <c r="AB29" s="139"/>
      <c r="AC29" s="135" t="str">
        <f t="shared" si="25"/>
        <v/>
      </c>
      <c r="AD29" s="118">
        <f t="shared" si="26"/>
        <v>82.5</v>
      </c>
      <c r="AE29" s="169">
        <f t="shared" si="4"/>
        <v>150</v>
      </c>
      <c r="AF29" s="146">
        <v>3.82</v>
      </c>
      <c r="AG29" s="120">
        <v>5.03</v>
      </c>
      <c r="AH29" s="119">
        <f t="shared" si="27"/>
        <v>5.03</v>
      </c>
      <c r="AI29" s="147">
        <f t="shared" si="6"/>
        <v>66.396000000000015</v>
      </c>
      <c r="AJ29" s="146">
        <v>5.05</v>
      </c>
      <c r="AK29" s="120">
        <v>5</v>
      </c>
      <c r="AL29" s="119">
        <f t="shared" si="7"/>
        <v>5.05</v>
      </c>
      <c r="AM29" s="147">
        <f t="shared" si="12"/>
        <v>44.798387096774192</v>
      </c>
      <c r="AN29" s="155">
        <v>1</v>
      </c>
      <c r="AO29" s="156">
        <f t="shared" si="13"/>
        <v>1.98</v>
      </c>
      <c r="AP29" s="155">
        <v>0</v>
      </c>
      <c r="AQ29" s="182">
        <f t="shared" si="14"/>
        <v>0</v>
      </c>
      <c r="AR29" s="258"/>
      <c r="AS29" s="259"/>
      <c r="AT29" s="119">
        <f t="shared" si="15"/>
        <v>0</v>
      </c>
      <c r="AU29" s="156" t="str">
        <f t="shared" si="16"/>
        <v>0</v>
      </c>
    </row>
    <row r="30" spans="1:47" x14ac:dyDescent="0.2">
      <c r="A30" s="170"/>
      <c r="B30" s="110"/>
      <c r="C30" s="285"/>
      <c r="D30" s="285"/>
      <c r="E30" s="106"/>
      <c r="F30" s="114"/>
      <c r="G30" s="114"/>
      <c r="H30" s="114"/>
      <c r="I30" s="115">
        <f t="shared" ref="I30:I34" si="45">SUM(AE30+AI30+AM30+AO30+AQ30+AU30)</f>
        <v>0</v>
      </c>
      <c r="J30" s="121"/>
      <c r="K30" s="127"/>
      <c r="L30" s="117"/>
      <c r="M30" s="118" t="str">
        <f t="shared" ref="M30:M34" si="46">IF((L30)&lt;1,"",(L30*15))</f>
        <v/>
      </c>
      <c r="N30" s="116"/>
      <c r="O30" s="128"/>
      <c r="P30" s="134" t="str">
        <f t="shared" ref="P30:P34" si="47">IF((O30)&lt;1,"",(O30*15))</f>
        <v/>
      </c>
      <c r="Q30" s="138"/>
      <c r="R30" s="139"/>
      <c r="S30" s="135"/>
      <c r="T30" s="142">
        <f t="shared" ref="T30:T34" si="48">MAX(M30,P30)</f>
        <v>0</v>
      </c>
      <c r="U30" s="127"/>
      <c r="V30" s="117"/>
      <c r="W30" s="118" t="str">
        <f t="shared" ref="W30:W34" si="49">IF((V30)&lt;1,"",(V30*15))</f>
        <v/>
      </c>
      <c r="X30" s="116"/>
      <c r="Y30" s="128"/>
      <c r="Z30" s="134" t="str">
        <f t="shared" ref="Z30:Z34" si="50">IF((Y30)&lt;1,"",(Y30*15))</f>
        <v/>
      </c>
      <c r="AA30" s="138"/>
      <c r="AB30" s="139"/>
      <c r="AC30" s="135" t="str">
        <f t="shared" ref="AC30:AC34" si="51">IF((AB30)&lt;1,"",(AA30*45/F30)+(AB30*10))</f>
        <v/>
      </c>
      <c r="AD30" s="118">
        <f t="shared" ref="AD30:AD34" si="52">MAX(W30,Z30)</f>
        <v>0</v>
      </c>
      <c r="AE30" s="169">
        <f t="shared" ref="AE30:AE34" si="53">SUM(T30,AD30)</f>
        <v>0</v>
      </c>
      <c r="AF30" s="146"/>
      <c r="AG30" s="120"/>
      <c r="AH30" s="119">
        <f t="shared" ref="AH30:AH34" si="54">MAX(AF30:AG30)</f>
        <v>0</v>
      </c>
      <c r="AI30" s="147">
        <f t="shared" ref="AI30:AI34" si="55">(AH30*20)*0.66</f>
        <v>0</v>
      </c>
      <c r="AJ30" s="146"/>
      <c r="AK30" s="120"/>
      <c r="AL30" s="119">
        <f t="shared" ref="AL30:AL34" si="56">MAX(AJ30:AK30)</f>
        <v>0</v>
      </c>
      <c r="AM30" s="147">
        <f t="shared" ref="AM30:AM34" si="57">IF((AL30)=0,"0",(AL30*750/F30))*0.66</f>
        <v>0</v>
      </c>
      <c r="AN30" s="155"/>
      <c r="AO30" s="156">
        <f t="shared" ref="AO30:AO34" si="58">AN30*3*0.66</f>
        <v>0</v>
      </c>
      <c r="AP30" s="155"/>
      <c r="AQ30" s="182">
        <f t="shared" ref="AQ30:AQ34" si="59">(AP30*4)*0.66</f>
        <v>0</v>
      </c>
      <c r="AR30" s="258"/>
      <c r="AS30" s="259"/>
      <c r="AT30" s="119">
        <f t="shared" ref="AT30:AT34" si="60">MIN(AR30:AS30)</f>
        <v>0</v>
      </c>
      <c r="AU30" s="156" t="str">
        <f t="shared" ref="AU30:AU34" si="61">IF((AT30)=0,"0",((16-AT30)*20+100)*0.66)</f>
        <v>0</v>
      </c>
    </row>
    <row r="31" spans="1:47" x14ac:dyDescent="0.2">
      <c r="A31" s="170" t="s">
        <v>106</v>
      </c>
      <c r="B31" s="110" t="s">
        <v>79</v>
      </c>
      <c r="C31" s="285">
        <v>2009</v>
      </c>
      <c r="D31" s="285"/>
      <c r="E31" s="106" t="s">
        <v>87</v>
      </c>
      <c r="F31" s="114">
        <v>33.799999999999997</v>
      </c>
      <c r="G31" s="114"/>
      <c r="H31" s="114"/>
      <c r="I31" s="115">
        <f t="shared" si="45"/>
        <v>347.84456804733736</v>
      </c>
      <c r="J31" s="121">
        <v>2</v>
      </c>
      <c r="K31" s="127">
        <v>10</v>
      </c>
      <c r="L31" s="117">
        <v>5</v>
      </c>
      <c r="M31" s="118">
        <f t="shared" si="46"/>
        <v>75</v>
      </c>
      <c r="N31" s="116">
        <v>10</v>
      </c>
      <c r="O31" s="128">
        <v>5.5</v>
      </c>
      <c r="P31" s="134">
        <f t="shared" si="47"/>
        <v>82.5</v>
      </c>
      <c r="Q31" s="138"/>
      <c r="R31" s="139"/>
      <c r="S31" s="135"/>
      <c r="T31" s="142">
        <f t="shared" si="48"/>
        <v>82.5</v>
      </c>
      <c r="U31" s="127">
        <v>12</v>
      </c>
      <c r="V31" s="117">
        <v>4.5</v>
      </c>
      <c r="W31" s="118">
        <f t="shared" si="49"/>
        <v>67.5</v>
      </c>
      <c r="X31" s="116">
        <v>15</v>
      </c>
      <c r="Y31" s="128">
        <v>0</v>
      </c>
      <c r="Z31" s="134" t="str">
        <f t="shared" si="50"/>
        <v/>
      </c>
      <c r="AA31" s="138"/>
      <c r="AB31" s="139"/>
      <c r="AC31" s="135" t="str">
        <f t="shared" si="51"/>
        <v/>
      </c>
      <c r="AD31" s="118">
        <f t="shared" si="52"/>
        <v>67.5</v>
      </c>
      <c r="AE31" s="169">
        <f t="shared" si="53"/>
        <v>150</v>
      </c>
      <c r="AF31" s="146">
        <v>4.04</v>
      </c>
      <c r="AG31" s="120">
        <v>3.85</v>
      </c>
      <c r="AH31" s="119">
        <f t="shared" si="54"/>
        <v>4.04</v>
      </c>
      <c r="AI31" s="147">
        <f t="shared" si="55"/>
        <v>53.328000000000003</v>
      </c>
      <c r="AJ31" s="146">
        <v>4.46</v>
      </c>
      <c r="AK31" s="120">
        <v>4.4000000000000004</v>
      </c>
      <c r="AL31" s="119">
        <f t="shared" si="56"/>
        <v>4.46</v>
      </c>
      <c r="AM31" s="147">
        <f t="shared" si="57"/>
        <v>65.316568047337284</v>
      </c>
      <c r="AN31" s="155">
        <v>20</v>
      </c>
      <c r="AO31" s="156">
        <f t="shared" si="58"/>
        <v>39.6</v>
      </c>
      <c r="AP31" s="155">
        <v>15</v>
      </c>
      <c r="AQ31" s="182">
        <f t="shared" si="59"/>
        <v>39.6</v>
      </c>
      <c r="AR31" s="258"/>
      <c r="AS31" s="259"/>
      <c r="AT31" s="119">
        <f t="shared" si="60"/>
        <v>0</v>
      </c>
      <c r="AU31" s="156" t="str">
        <f t="shared" si="61"/>
        <v>0</v>
      </c>
    </row>
    <row r="32" spans="1:47" x14ac:dyDescent="0.2">
      <c r="A32" s="170" t="s">
        <v>107</v>
      </c>
      <c r="B32" s="110" t="s">
        <v>79</v>
      </c>
      <c r="C32" s="285">
        <v>2009</v>
      </c>
      <c r="D32" s="285"/>
      <c r="E32" s="106" t="s">
        <v>87</v>
      </c>
      <c r="F32" s="114">
        <v>40.6</v>
      </c>
      <c r="G32" s="114"/>
      <c r="H32" s="114"/>
      <c r="I32" s="115">
        <f t="shared" si="45"/>
        <v>311.83400985221675</v>
      </c>
      <c r="J32" s="121">
        <v>3</v>
      </c>
      <c r="K32" s="127">
        <v>12</v>
      </c>
      <c r="L32" s="117">
        <v>4.5</v>
      </c>
      <c r="M32" s="118">
        <f t="shared" si="46"/>
        <v>67.5</v>
      </c>
      <c r="N32" s="116">
        <v>15</v>
      </c>
      <c r="O32" s="128">
        <v>0</v>
      </c>
      <c r="P32" s="134" t="str">
        <f t="shared" si="47"/>
        <v/>
      </c>
      <c r="Q32" s="138"/>
      <c r="R32" s="139"/>
      <c r="S32" s="135"/>
      <c r="T32" s="142">
        <f t="shared" si="48"/>
        <v>67.5</v>
      </c>
      <c r="U32" s="127">
        <v>14</v>
      </c>
      <c r="V32" s="117">
        <v>5.5</v>
      </c>
      <c r="W32" s="118">
        <f t="shared" si="49"/>
        <v>82.5</v>
      </c>
      <c r="X32" s="116">
        <v>17</v>
      </c>
      <c r="Y32" s="128">
        <v>6</v>
      </c>
      <c r="Z32" s="134">
        <f t="shared" si="50"/>
        <v>90</v>
      </c>
      <c r="AA32" s="138"/>
      <c r="AB32" s="139"/>
      <c r="AC32" s="135" t="str">
        <f t="shared" si="51"/>
        <v/>
      </c>
      <c r="AD32" s="118">
        <f t="shared" si="52"/>
        <v>90</v>
      </c>
      <c r="AE32" s="169">
        <f t="shared" si="53"/>
        <v>157.5</v>
      </c>
      <c r="AF32" s="146">
        <v>3.92</v>
      </c>
      <c r="AG32" s="120">
        <v>4.04</v>
      </c>
      <c r="AH32" s="119">
        <f t="shared" si="54"/>
        <v>4.04</v>
      </c>
      <c r="AI32" s="147">
        <f t="shared" si="55"/>
        <v>53.328000000000003</v>
      </c>
      <c r="AJ32" s="146">
        <v>4.82</v>
      </c>
      <c r="AK32" s="120">
        <v>4.53</v>
      </c>
      <c r="AL32" s="119">
        <f t="shared" si="56"/>
        <v>4.82</v>
      </c>
      <c r="AM32" s="147">
        <f t="shared" si="57"/>
        <v>58.766009852216754</v>
      </c>
      <c r="AN32" s="155">
        <v>12</v>
      </c>
      <c r="AO32" s="156">
        <f t="shared" si="58"/>
        <v>23.76</v>
      </c>
      <c r="AP32" s="155">
        <v>7</v>
      </c>
      <c r="AQ32" s="182">
        <f t="shared" si="59"/>
        <v>18.48</v>
      </c>
      <c r="AR32" s="258"/>
      <c r="AS32" s="259"/>
      <c r="AT32" s="119">
        <f t="shared" si="60"/>
        <v>0</v>
      </c>
      <c r="AU32" s="156" t="str">
        <f t="shared" si="61"/>
        <v>0</v>
      </c>
    </row>
    <row r="33" spans="1:47" x14ac:dyDescent="0.2">
      <c r="A33" s="170" t="s">
        <v>108</v>
      </c>
      <c r="B33" s="110" t="s">
        <v>65</v>
      </c>
      <c r="C33" s="285">
        <v>2009</v>
      </c>
      <c r="D33" s="285"/>
      <c r="E33" s="106" t="s">
        <v>87</v>
      </c>
      <c r="F33" s="114">
        <v>27.3</v>
      </c>
      <c r="G33" s="114"/>
      <c r="H33" s="114"/>
      <c r="I33" s="115">
        <f t="shared" si="45"/>
        <v>399.4602197802198</v>
      </c>
      <c r="J33" s="121">
        <v>1</v>
      </c>
      <c r="K33" s="127">
        <v>7</v>
      </c>
      <c r="L33" s="117">
        <v>6</v>
      </c>
      <c r="M33" s="118">
        <f t="shared" si="46"/>
        <v>90</v>
      </c>
      <c r="N33" s="116">
        <v>8</v>
      </c>
      <c r="O33" s="128">
        <v>5.5</v>
      </c>
      <c r="P33" s="134">
        <f t="shared" si="47"/>
        <v>82.5</v>
      </c>
      <c r="Q33" s="138"/>
      <c r="R33" s="139"/>
      <c r="S33" s="135"/>
      <c r="T33" s="142">
        <f t="shared" si="48"/>
        <v>90</v>
      </c>
      <c r="U33" s="127">
        <v>8</v>
      </c>
      <c r="V33" s="117">
        <v>5.5</v>
      </c>
      <c r="W33" s="118">
        <f t="shared" si="49"/>
        <v>82.5</v>
      </c>
      <c r="X33" s="116">
        <v>10</v>
      </c>
      <c r="Y33" s="128">
        <v>5</v>
      </c>
      <c r="Z33" s="134">
        <f t="shared" si="50"/>
        <v>75</v>
      </c>
      <c r="AA33" s="138"/>
      <c r="AB33" s="139"/>
      <c r="AC33" s="135" t="str">
        <f t="shared" si="51"/>
        <v/>
      </c>
      <c r="AD33" s="118">
        <f t="shared" si="52"/>
        <v>82.5</v>
      </c>
      <c r="AE33" s="169">
        <f t="shared" si="53"/>
        <v>172.5</v>
      </c>
      <c r="AF33" s="146">
        <v>4.8</v>
      </c>
      <c r="AG33" s="120">
        <v>4.7</v>
      </c>
      <c r="AH33" s="119">
        <f t="shared" si="54"/>
        <v>4.8</v>
      </c>
      <c r="AI33" s="147">
        <f t="shared" si="55"/>
        <v>63.36</v>
      </c>
      <c r="AJ33" s="146">
        <v>4.4000000000000004</v>
      </c>
      <c r="AK33" s="120">
        <v>4.4000000000000004</v>
      </c>
      <c r="AL33" s="119">
        <f t="shared" si="56"/>
        <v>4.4000000000000004</v>
      </c>
      <c r="AM33" s="147">
        <f t="shared" si="57"/>
        <v>79.780219780219795</v>
      </c>
      <c r="AN33" s="155">
        <v>21</v>
      </c>
      <c r="AO33" s="156">
        <f t="shared" si="58"/>
        <v>41.580000000000005</v>
      </c>
      <c r="AP33" s="155">
        <v>16</v>
      </c>
      <c r="AQ33" s="182">
        <f t="shared" si="59"/>
        <v>42.24</v>
      </c>
      <c r="AR33" s="258"/>
      <c r="AS33" s="259"/>
      <c r="AT33" s="119">
        <f t="shared" si="60"/>
        <v>0</v>
      </c>
      <c r="AU33" s="156" t="str">
        <f t="shared" si="61"/>
        <v>0</v>
      </c>
    </row>
    <row r="34" spans="1:47" x14ac:dyDescent="0.2">
      <c r="A34" s="170"/>
      <c r="B34" s="110"/>
      <c r="C34" s="285"/>
      <c r="D34" s="285"/>
      <c r="E34" s="106"/>
      <c r="F34" s="114"/>
      <c r="G34" s="114"/>
      <c r="H34" s="114"/>
      <c r="I34" s="115">
        <f t="shared" si="45"/>
        <v>0</v>
      </c>
      <c r="J34" s="121"/>
      <c r="K34" s="127"/>
      <c r="L34" s="117"/>
      <c r="M34" s="118" t="str">
        <f t="shared" si="46"/>
        <v/>
      </c>
      <c r="N34" s="116"/>
      <c r="O34" s="128"/>
      <c r="P34" s="134" t="str">
        <f t="shared" si="47"/>
        <v/>
      </c>
      <c r="Q34" s="138"/>
      <c r="R34" s="139"/>
      <c r="S34" s="135"/>
      <c r="T34" s="142">
        <f t="shared" si="48"/>
        <v>0</v>
      </c>
      <c r="U34" s="127"/>
      <c r="V34" s="117"/>
      <c r="W34" s="118" t="str">
        <f t="shared" si="49"/>
        <v/>
      </c>
      <c r="X34" s="116"/>
      <c r="Y34" s="128"/>
      <c r="Z34" s="134" t="str">
        <f t="shared" si="50"/>
        <v/>
      </c>
      <c r="AA34" s="138"/>
      <c r="AB34" s="139"/>
      <c r="AC34" s="135" t="str">
        <f t="shared" si="51"/>
        <v/>
      </c>
      <c r="AD34" s="118">
        <f t="shared" si="52"/>
        <v>0</v>
      </c>
      <c r="AE34" s="169">
        <f t="shared" si="53"/>
        <v>0</v>
      </c>
      <c r="AF34" s="146"/>
      <c r="AG34" s="120"/>
      <c r="AH34" s="119">
        <f t="shared" si="54"/>
        <v>0</v>
      </c>
      <c r="AI34" s="147">
        <f t="shared" si="55"/>
        <v>0</v>
      </c>
      <c r="AJ34" s="146"/>
      <c r="AK34" s="120"/>
      <c r="AL34" s="119">
        <f t="shared" si="56"/>
        <v>0</v>
      </c>
      <c r="AM34" s="147">
        <f t="shared" si="57"/>
        <v>0</v>
      </c>
      <c r="AN34" s="155"/>
      <c r="AO34" s="156">
        <f t="shared" si="58"/>
        <v>0</v>
      </c>
      <c r="AP34" s="155"/>
      <c r="AQ34" s="182">
        <f t="shared" si="59"/>
        <v>0</v>
      </c>
      <c r="AR34" s="258"/>
      <c r="AS34" s="259"/>
      <c r="AT34" s="119">
        <f t="shared" si="60"/>
        <v>0</v>
      </c>
      <c r="AU34" s="156" t="str">
        <f t="shared" si="61"/>
        <v>0</v>
      </c>
    </row>
    <row r="35" spans="1:47" ht="13.5" thickBot="1" x14ac:dyDescent="0.25">
      <c r="A35" s="171"/>
      <c r="B35" s="172"/>
      <c r="C35" s="287"/>
      <c r="D35" s="287"/>
      <c r="E35" s="173"/>
      <c r="F35" s="174"/>
      <c r="G35" s="174"/>
      <c r="H35" s="174"/>
      <c r="I35" s="175">
        <f t="shared" si="0"/>
        <v>0</v>
      </c>
      <c r="J35" s="176"/>
      <c r="K35" s="129"/>
      <c r="L35" s="130"/>
      <c r="M35" s="131" t="str">
        <f t="shared" si="8"/>
        <v/>
      </c>
      <c r="N35" s="132"/>
      <c r="O35" s="133"/>
      <c r="P35" s="177" t="str">
        <f t="shared" si="9"/>
        <v/>
      </c>
      <c r="Q35" s="140"/>
      <c r="R35" s="141"/>
      <c r="S35" s="178"/>
      <c r="T35" s="179">
        <f t="shared" si="10"/>
        <v>0</v>
      </c>
      <c r="U35" s="129"/>
      <c r="V35" s="130"/>
      <c r="W35" s="131" t="str">
        <f t="shared" si="1"/>
        <v/>
      </c>
      <c r="X35" s="132"/>
      <c r="Y35" s="133"/>
      <c r="Z35" s="177" t="str">
        <f t="shared" si="2"/>
        <v/>
      </c>
      <c r="AA35" s="140"/>
      <c r="AB35" s="141"/>
      <c r="AC35" s="178" t="str">
        <f>IF((AB35)&lt;1,"",(AA35*45/F35)+(AB35*10))</f>
        <v/>
      </c>
      <c r="AD35" s="131">
        <f t="shared" si="3"/>
        <v>0</v>
      </c>
      <c r="AE35" s="180">
        <f t="shared" si="4"/>
        <v>0</v>
      </c>
      <c r="AF35" s="148"/>
      <c r="AG35" s="149"/>
      <c r="AH35" s="152">
        <f t="shared" si="5"/>
        <v>0</v>
      </c>
      <c r="AI35" s="150">
        <f t="shared" si="6"/>
        <v>0</v>
      </c>
      <c r="AJ35" s="148"/>
      <c r="AK35" s="149"/>
      <c r="AL35" s="152">
        <f t="shared" si="7"/>
        <v>0</v>
      </c>
      <c r="AM35" s="150">
        <f t="shared" si="12"/>
        <v>0</v>
      </c>
      <c r="AN35" s="157"/>
      <c r="AO35" s="158">
        <f t="shared" si="13"/>
        <v>0</v>
      </c>
      <c r="AP35" s="157"/>
      <c r="AQ35" s="182">
        <f t="shared" si="14"/>
        <v>0</v>
      </c>
      <c r="AR35" s="260"/>
      <c r="AS35" s="261"/>
      <c r="AT35" s="152">
        <f t="shared" si="15"/>
        <v>0</v>
      </c>
      <c r="AU35" s="158" t="str">
        <f t="shared" si="16"/>
        <v>0</v>
      </c>
    </row>
    <row r="36" spans="1:47" ht="4.5" customHeight="1" thickBot="1" x14ac:dyDescent="0.25"/>
    <row r="37" spans="1:47" s="7" customFormat="1" ht="14.25" customHeight="1" thickBot="1" x14ac:dyDescent="0.25">
      <c r="A37" s="4" t="s">
        <v>35</v>
      </c>
      <c r="B37" s="62" t="s">
        <v>36</v>
      </c>
      <c r="C37" s="5"/>
      <c r="D37" s="5"/>
      <c r="K37" s="273" t="s">
        <v>6</v>
      </c>
      <c r="L37" s="273"/>
      <c r="M37" s="273"/>
      <c r="N37" s="273"/>
      <c r="O37" s="273"/>
      <c r="P37" s="8"/>
      <c r="Q37" s="9"/>
      <c r="R37" s="10"/>
      <c r="S37" s="8"/>
      <c r="T37" s="8"/>
      <c r="U37" s="273" t="s">
        <v>7</v>
      </c>
      <c r="V37" s="273"/>
      <c r="W37" s="273"/>
      <c r="X37" s="273"/>
      <c r="Y37" s="273"/>
      <c r="Z37" s="8"/>
      <c r="AA37" s="9"/>
      <c r="AB37" s="10"/>
      <c r="AF37" s="273" t="s">
        <v>8</v>
      </c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</row>
    <row r="38" spans="1:47" s="7" customFormat="1" ht="36" customHeight="1" thickBot="1" x14ac:dyDescent="0.25">
      <c r="A38" s="11" t="s">
        <v>37</v>
      </c>
      <c r="B38" s="16" t="s">
        <v>38</v>
      </c>
      <c r="C38" s="63" t="s">
        <v>39</v>
      </c>
      <c r="D38" s="13" t="s">
        <v>40</v>
      </c>
      <c r="E38" s="13" t="s">
        <v>10</v>
      </c>
      <c r="F38" s="14" t="s">
        <v>11</v>
      </c>
      <c r="G38" s="15"/>
      <c r="H38" s="15"/>
      <c r="I38" s="288" t="s">
        <v>12</v>
      </c>
      <c r="J38" s="278" t="s">
        <v>13</v>
      </c>
      <c r="K38" s="279" t="s">
        <v>14</v>
      </c>
      <c r="L38" s="279"/>
      <c r="M38" s="16"/>
      <c r="N38" s="280" t="s">
        <v>15</v>
      </c>
      <c r="O38" s="280"/>
      <c r="P38" s="16"/>
      <c r="Q38" s="281"/>
      <c r="R38" s="281"/>
      <c r="S38" s="8"/>
      <c r="T38" s="8"/>
      <c r="U38" s="279" t="s">
        <v>14</v>
      </c>
      <c r="V38" s="279"/>
      <c r="W38" s="16"/>
      <c r="X38" s="280" t="s">
        <v>15</v>
      </c>
      <c r="Y38" s="280"/>
      <c r="Z38" s="16"/>
      <c r="AA38" s="281"/>
      <c r="AB38" s="281"/>
      <c r="AC38" s="8"/>
      <c r="AD38" s="8"/>
      <c r="AE38" s="284" t="s">
        <v>16</v>
      </c>
      <c r="AF38" s="293" t="s">
        <v>17</v>
      </c>
      <c r="AG38" s="293"/>
      <c r="AH38" s="293"/>
      <c r="AI38" s="293"/>
      <c r="AJ38" s="272"/>
      <c r="AK38" s="272"/>
      <c r="AL38" s="272"/>
      <c r="AM38" s="272"/>
      <c r="AN38" s="274" t="s">
        <v>18</v>
      </c>
      <c r="AO38" s="274"/>
      <c r="AP38" s="282" t="s">
        <v>19</v>
      </c>
      <c r="AQ38" s="282"/>
      <c r="AR38" s="289"/>
      <c r="AS38" s="289"/>
      <c r="AT38" s="289"/>
      <c r="AU38" s="289"/>
    </row>
    <row r="39" spans="1:47" s="7" customFormat="1" ht="11.25" customHeight="1" thickBot="1" x14ac:dyDescent="0.25">
      <c r="A39" s="17" t="s">
        <v>20</v>
      </c>
      <c r="B39" s="18" t="s">
        <v>21</v>
      </c>
      <c r="C39" s="19" t="s">
        <v>41</v>
      </c>
      <c r="D39" s="20"/>
      <c r="E39" s="20"/>
      <c r="F39" s="21" t="s">
        <v>23</v>
      </c>
      <c r="G39" s="22"/>
      <c r="H39" s="22"/>
      <c r="I39" s="288"/>
      <c r="J39" s="278" t="s">
        <v>13</v>
      </c>
      <c r="K39" s="23" t="s">
        <v>24</v>
      </c>
      <c r="L39" s="111" t="s">
        <v>25</v>
      </c>
      <c r="M39" s="19" t="s">
        <v>26</v>
      </c>
      <c r="N39" s="19" t="s">
        <v>24</v>
      </c>
      <c r="O39" s="26" t="s">
        <v>25</v>
      </c>
      <c r="P39" s="27" t="s">
        <v>26</v>
      </c>
      <c r="Q39" s="28"/>
      <c r="R39" s="29"/>
      <c r="S39" s="27"/>
      <c r="T39" s="30" t="s">
        <v>27</v>
      </c>
      <c r="U39" s="23" t="s">
        <v>24</v>
      </c>
      <c r="V39" s="111" t="s">
        <v>25</v>
      </c>
      <c r="W39" s="19" t="s">
        <v>26</v>
      </c>
      <c r="X39" s="19" t="s">
        <v>24</v>
      </c>
      <c r="Y39" s="26" t="s">
        <v>25</v>
      </c>
      <c r="Z39" s="27" t="s">
        <v>26</v>
      </c>
      <c r="AA39" s="28"/>
      <c r="AB39" s="29"/>
      <c r="AC39" s="27" t="s">
        <v>26</v>
      </c>
      <c r="AD39" s="30" t="s">
        <v>27</v>
      </c>
      <c r="AE39" s="284"/>
      <c r="AF39" s="249" t="s">
        <v>28</v>
      </c>
      <c r="AG39" s="244" t="s">
        <v>29</v>
      </c>
      <c r="AH39" s="244"/>
      <c r="AI39" s="183" t="s">
        <v>25</v>
      </c>
      <c r="AJ39" s="247" t="s">
        <v>28</v>
      </c>
      <c r="AK39" s="244" t="s">
        <v>29</v>
      </c>
      <c r="AL39" s="244"/>
      <c r="AM39" s="184" t="s">
        <v>25</v>
      </c>
      <c r="AN39" s="17" t="s">
        <v>30</v>
      </c>
      <c r="AO39" s="112" t="s">
        <v>25</v>
      </c>
      <c r="AP39" s="17" t="s">
        <v>30</v>
      </c>
      <c r="AQ39" s="112" t="s">
        <v>25</v>
      </c>
      <c r="AR39" s="262" t="s">
        <v>28</v>
      </c>
      <c r="AS39" s="244" t="s">
        <v>29</v>
      </c>
      <c r="AT39" s="244" t="s">
        <v>31</v>
      </c>
      <c r="AU39" s="112" t="s">
        <v>25</v>
      </c>
    </row>
    <row r="40" spans="1:47" s="7" customFormat="1" x14ac:dyDescent="0.2">
      <c r="A40" s="185" t="s">
        <v>109</v>
      </c>
      <c r="B40" s="160" t="s">
        <v>33</v>
      </c>
      <c r="C40" s="160">
        <v>142</v>
      </c>
      <c r="D40" s="186">
        <f>IF(C40&lt;1,"",IF(C40&lt;140.9,-140,IF(C40&lt;148.9,-148,IF(C40&lt;158.9,-158,IF(C40&gt;158,"+158")))))</f>
        <v>-148</v>
      </c>
      <c r="E40" s="187" t="s">
        <v>90</v>
      </c>
      <c r="F40" s="188">
        <v>33.5</v>
      </c>
      <c r="G40" s="189"/>
      <c r="H40" s="189"/>
      <c r="I40" s="190">
        <f t="shared" ref="I40:I61" si="62">SUM(AE40+AI40+AM40+AO40+AQ40+AU40)</f>
        <v>356.01805970149252</v>
      </c>
      <c r="J40" s="191">
        <v>1</v>
      </c>
      <c r="K40" s="192">
        <v>12</v>
      </c>
      <c r="L40" s="193">
        <v>5.5</v>
      </c>
      <c r="M40" s="201">
        <f t="shared" ref="M40:M61" si="63">IF((L40)&lt;1,"",(L40*15))</f>
        <v>82.5</v>
      </c>
      <c r="N40" s="195">
        <v>14</v>
      </c>
      <c r="O40" s="193">
        <v>5.5</v>
      </c>
      <c r="P40" s="196">
        <f t="shared" ref="P40:P61" si="64">IF((O40)&lt;1,"",(O40*15))</f>
        <v>82.5</v>
      </c>
      <c r="Q40" s="197"/>
      <c r="R40" s="198"/>
      <c r="S40" s="199"/>
      <c r="T40" s="200">
        <f t="shared" ref="T40:T61" si="65">MAX(M40,P40)</f>
        <v>82.5</v>
      </c>
      <c r="U40" s="192">
        <v>16</v>
      </c>
      <c r="V40" s="193">
        <v>5.5</v>
      </c>
      <c r="W40" s="194">
        <f>IF((V40)&lt;1,"",(V40*15))</f>
        <v>82.5</v>
      </c>
      <c r="X40" s="195">
        <v>18</v>
      </c>
      <c r="Y40" s="193">
        <v>6.5</v>
      </c>
      <c r="Z40" s="196">
        <f>IF((Y40)&lt;1,"",(Y40*15))</f>
        <v>97.5</v>
      </c>
      <c r="AA40" s="197"/>
      <c r="AB40" s="198"/>
      <c r="AC40" s="44" t="str">
        <f>IF((AB40)&lt;1,"",(AA40*45/F40)+(AB40*10))</f>
        <v/>
      </c>
      <c r="AD40" s="201">
        <f>MAX(W40,Z40)</f>
        <v>97.5</v>
      </c>
      <c r="AE40" s="202">
        <f>SUM(T40,AD40)</f>
        <v>180</v>
      </c>
      <c r="AF40" s="203">
        <v>4.4000000000000004</v>
      </c>
      <c r="AG40" s="204">
        <v>4.3499999999999996</v>
      </c>
      <c r="AH40" s="235">
        <f>MAX(AF40:AG40)</f>
        <v>4.4000000000000004</v>
      </c>
      <c r="AI40" s="205">
        <f t="shared" ref="AI40:AI61" si="66">(AH40*20)*0.66</f>
        <v>58.080000000000005</v>
      </c>
      <c r="AJ40" s="203">
        <v>4.5199999999999996</v>
      </c>
      <c r="AK40" s="204">
        <v>4.25</v>
      </c>
      <c r="AL40" s="235">
        <f t="shared" ref="AL40:AL61" si="67">MAX(AJ40:AK40)</f>
        <v>4.5199999999999996</v>
      </c>
      <c r="AM40" s="206">
        <f t="shared" ref="AM40:AM61" si="68">IF((AL40)=0,"0",(AL40*750/F40))*0.66</f>
        <v>66.788059701492543</v>
      </c>
      <c r="AN40" s="207">
        <v>15</v>
      </c>
      <c r="AO40" s="208">
        <f>(AN40*2.5)*0.66</f>
        <v>24.75</v>
      </c>
      <c r="AP40" s="207">
        <v>10</v>
      </c>
      <c r="AQ40" s="205">
        <f t="shared" ref="AQ40:AQ61" si="69">(AP40*4)*0.66</f>
        <v>26.400000000000002</v>
      </c>
      <c r="AR40" s="256"/>
      <c r="AS40" s="257"/>
      <c r="AT40" s="151">
        <f t="shared" ref="AT40:AT61" si="70">MIN(AR40:AS40)</f>
        <v>0</v>
      </c>
      <c r="AU40" s="154" t="str">
        <f t="shared" ref="AU40:AU61" si="71">IF((AT40)=0,"0",((16-AT40)*20+100)*0.66)</f>
        <v>0</v>
      </c>
    </row>
    <row r="41" spans="1:47" x14ac:dyDescent="0.2">
      <c r="A41" s="209" t="s">
        <v>114</v>
      </c>
      <c r="B41" s="106" t="s">
        <v>34</v>
      </c>
      <c r="C41" s="106">
        <v>148</v>
      </c>
      <c r="D41" s="107">
        <f t="shared" ref="D41" si="72">IF(C41&lt;1,"",IF(C41&lt;140.9,-140,IF(C41&lt;148.9,-148,IF(C41&lt;158.9,-158,IF(C41&gt;158,"+158")))))</f>
        <v>-148</v>
      </c>
      <c r="E41" s="104" t="s">
        <v>90</v>
      </c>
      <c r="F41" s="57">
        <v>45</v>
      </c>
      <c r="G41" s="36"/>
      <c r="H41" s="36"/>
      <c r="I41" s="37">
        <f t="shared" ref="I41" si="73">SUM(AE41+AI41+AM41+AO41+AQ41+AU41)</f>
        <v>348.82800000000003</v>
      </c>
      <c r="J41" s="38">
        <v>2</v>
      </c>
      <c r="K41" s="39">
        <v>15</v>
      </c>
      <c r="L41" s="67">
        <v>5</v>
      </c>
      <c r="M41" s="46">
        <f t="shared" ref="M41" si="74">IF((L41)&lt;1,"",(L41*15))</f>
        <v>75</v>
      </c>
      <c r="N41" s="41">
        <v>17</v>
      </c>
      <c r="O41" s="67">
        <v>5.5</v>
      </c>
      <c r="P41" s="40">
        <f t="shared" ref="P41" si="75">IF((O41)&lt;1,"",(O41*15))</f>
        <v>82.5</v>
      </c>
      <c r="Q41" s="42"/>
      <c r="R41" s="43"/>
      <c r="S41" s="44"/>
      <c r="T41" s="45">
        <f t="shared" ref="T41" si="76">MAX(M41,P41)</f>
        <v>82.5</v>
      </c>
      <c r="U41" s="39">
        <v>18</v>
      </c>
      <c r="V41" s="67">
        <v>6.5</v>
      </c>
      <c r="W41" s="68">
        <f t="shared" ref="W41" si="77">IF((V41)&lt;1,"",(V41*15))</f>
        <v>97.5</v>
      </c>
      <c r="X41" s="41">
        <v>20</v>
      </c>
      <c r="Y41" s="67">
        <v>6.5</v>
      </c>
      <c r="Z41" s="40">
        <f t="shared" ref="Z41" si="78">IF((Y41)&lt;1,"",(Y41*15))</f>
        <v>97.5</v>
      </c>
      <c r="AA41" s="42"/>
      <c r="AB41" s="43"/>
      <c r="AC41" s="44" t="str">
        <f t="shared" ref="AC41" si="79">IF((AB41)&lt;1,"",(AA41*45/F41)+(AB41*10))</f>
        <v/>
      </c>
      <c r="AD41" s="46">
        <f t="shared" ref="AD41" si="80">MAX(W41,Z41)</f>
        <v>97.5</v>
      </c>
      <c r="AE41" s="47">
        <f t="shared" ref="AE41" si="81">SUM(T41,AD41)</f>
        <v>180</v>
      </c>
      <c r="AF41" s="48">
        <v>4.9400000000000004</v>
      </c>
      <c r="AG41" s="49">
        <v>4.5999999999999996</v>
      </c>
      <c r="AH41" s="51">
        <f t="shared" ref="AH41" si="82">MAX(AF41:AG41)</f>
        <v>4.9400000000000004</v>
      </c>
      <c r="AI41" s="52">
        <f t="shared" ref="AI41" si="83">(AH41*20)*0.66</f>
        <v>65.208000000000013</v>
      </c>
      <c r="AJ41" s="48">
        <v>5.25</v>
      </c>
      <c r="AK41" s="49">
        <v>4.88</v>
      </c>
      <c r="AL41" s="51">
        <f t="shared" ref="AL41" si="84">MAX(AJ41:AK41)</f>
        <v>5.25</v>
      </c>
      <c r="AM41" s="50">
        <f t="shared" ref="AM41" si="85">IF((AL41)=0,"0",(AL41*750/F41))*0.66</f>
        <v>57.75</v>
      </c>
      <c r="AN41" s="53">
        <v>15</v>
      </c>
      <c r="AO41" s="54">
        <f t="shared" ref="AO41" si="86">(AN41*2.5)*0.66</f>
        <v>24.75</v>
      </c>
      <c r="AP41" s="53">
        <v>8</v>
      </c>
      <c r="AQ41" s="52">
        <f t="shared" ref="AQ41" si="87">(AP41*4)*0.66</f>
        <v>21.12</v>
      </c>
      <c r="AR41" s="258"/>
      <c r="AS41" s="259"/>
      <c r="AT41" s="119">
        <f t="shared" ref="AT41" si="88">MIN(AR41:AS41)</f>
        <v>0</v>
      </c>
      <c r="AU41" s="156" t="str">
        <f t="shared" ref="AU41" si="89">IF((AT41)=0,"0",((16-AT41)*20+100)*0.66)</f>
        <v>0</v>
      </c>
    </row>
    <row r="42" spans="1:47" x14ac:dyDescent="0.2">
      <c r="A42" s="209"/>
      <c r="B42" s="106"/>
      <c r="C42" s="106"/>
      <c r="D42" s="107" t="str">
        <f t="shared" ref="D42:D52" si="90">IF(C42&lt;1,"",IF(C42&lt;140.9,-140,IF(C42&lt;148.9,-148,IF(C42&lt;158.9,-158,IF(C42&gt;158,"+158")))))</f>
        <v/>
      </c>
      <c r="E42" s="104"/>
      <c r="F42" s="57"/>
      <c r="G42" s="36"/>
      <c r="H42" s="36"/>
      <c r="I42" s="37">
        <f t="shared" si="62"/>
        <v>0</v>
      </c>
      <c r="J42" s="38"/>
      <c r="K42" s="39"/>
      <c r="L42" s="67"/>
      <c r="M42" s="46" t="str">
        <f t="shared" si="63"/>
        <v/>
      </c>
      <c r="N42" s="41"/>
      <c r="O42" s="67"/>
      <c r="P42" s="40" t="str">
        <f t="shared" si="64"/>
        <v/>
      </c>
      <c r="Q42" s="42"/>
      <c r="R42" s="43"/>
      <c r="S42" s="44"/>
      <c r="T42" s="45">
        <f t="shared" si="65"/>
        <v>0</v>
      </c>
      <c r="U42" s="39"/>
      <c r="V42" s="67"/>
      <c r="W42" s="68" t="str">
        <f>IF((V42)&lt;1,"",(V42*15))</f>
        <v/>
      </c>
      <c r="X42" s="41"/>
      <c r="Y42" s="67"/>
      <c r="Z42" s="40" t="str">
        <f>IF((Y42)&lt;1,"",(Y42*15))</f>
        <v/>
      </c>
      <c r="AA42" s="42"/>
      <c r="AB42" s="43"/>
      <c r="AC42" s="44" t="str">
        <f>IF((AB42)&lt;1,"",(AA42*45/F42)+(AB42*10))</f>
        <v/>
      </c>
      <c r="AD42" s="46">
        <f>MAX(W42,Z42)</f>
        <v>0</v>
      </c>
      <c r="AE42" s="47">
        <f t="shared" ref="AE42:AE61" si="91">SUM(T42,AD42)</f>
        <v>0</v>
      </c>
      <c r="AF42" s="48"/>
      <c r="AG42" s="49"/>
      <c r="AH42" s="51">
        <f>MAX(AF42:AG42)</f>
        <v>0</v>
      </c>
      <c r="AI42" s="52">
        <f t="shared" si="66"/>
        <v>0</v>
      </c>
      <c r="AJ42" s="48"/>
      <c r="AK42" s="49"/>
      <c r="AL42" s="51">
        <f t="shared" si="67"/>
        <v>0</v>
      </c>
      <c r="AM42" s="50">
        <f t="shared" si="68"/>
        <v>0</v>
      </c>
      <c r="AN42" s="53"/>
      <c r="AO42" s="54">
        <f t="shared" ref="AO42:AO61" si="92">(AN42*2.5)*0.66</f>
        <v>0</v>
      </c>
      <c r="AP42" s="53"/>
      <c r="AQ42" s="52">
        <f t="shared" si="69"/>
        <v>0</v>
      </c>
      <c r="AR42" s="258"/>
      <c r="AS42" s="259"/>
      <c r="AT42" s="119">
        <f t="shared" si="70"/>
        <v>0</v>
      </c>
      <c r="AU42" s="156" t="str">
        <f t="shared" si="71"/>
        <v>0</v>
      </c>
    </row>
    <row r="43" spans="1:47" x14ac:dyDescent="0.2">
      <c r="A43" s="209" t="s">
        <v>110</v>
      </c>
      <c r="B43" s="106" t="s">
        <v>79</v>
      </c>
      <c r="C43" s="106">
        <v>155</v>
      </c>
      <c r="D43" s="107">
        <f t="shared" si="90"/>
        <v>-158</v>
      </c>
      <c r="E43" s="104" t="s">
        <v>90</v>
      </c>
      <c r="F43" s="57">
        <v>46</v>
      </c>
      <c r="G43" s="36"/>
      <c r="H43" s="36"/>
      <c r="I43" s="37">
        <f t="shared" si="62"/>
        <v>236.76195652173914</v>
      </c>
      <c r="J43" s="38">
        <v>3</v>
      </c>
      <c r="K43" s="39">
        <v>5</v>
      </c>
      <c r="L43" s="67">
        <v>4</v>
      </c>
      <c r="M43" s="46">
        <f t="shared" si="63"/>
        <v>60</v>
      </c>
      <c r="N43" s="41">
        <v>6</v>
      </c>
      <c r="O43" s="67">
        <v>4</v>
      </c>
      <c r="P43" s="40">
        <f t="shared" si="64"/>
        <v>60</v>
      </c>
      <c r="Q43" s="42"/>
      <c r="R43" s="43"/>
      <c r="S43" s="44"/>
      <c r="T43" s="45">
        <f t="shared" si="65"/>
        <v>60</v>
      </c>
      <c r="U43" s="39">
        <v>10</v>
      </c>
      <c r="V43" s="67">
        <v>0</v>
      </c>
      <c r="W43" s="68" t="str">
        <f t="shared" ref="W43:W61" si="93">IF((V43)&lt;1,"",(V43*15))</f>
        <v/>
      </c>
      <c r="X43" s="41">
        <v>10</v>
      </c>
      <c r="Y43" s="67">
        <v>5</v>
      </c>
      <c r="Z43" s="40">
        <f t="shared" ref="Z43:Z61" si="94">IF((Y43)&lt;1,"",(Y43*15))</f>
        <v>75</v>
      </c>
      <c r="AA43" s="42"/>
      <c r="AB43" s="43"/>
      <c r="AC43" s="44" t="str">
        <f t="shared" ref="AC43:AC60" si="95">IF((AB43)&lt;1,"",(AA43*45/F43)+(AB43*10))</f>
        <v/>
      </c>
      <c r="AD43" s="46">
        <f t="shared" ref="AD43:AD61" si="96">MAX(W43,Z43)</f>
        <v>75</v>
      </c>
      <c r="AE43" s="47">
        <f t="shared" si="91"/>
        <v>135</v>
      </c>
      <c r="AF43" s="48">
        <v>4</v>
      </c>
      <c r="AG43" s="49">
        <v>3.8</v>
      </c>
      <c r="AH43" s="51">
        <f t="shared" ref="AH43:AH59" si="97">MAX(AF43:AG43)</f>
        <v>4</v>
      </c>
      <c r="AI43" s="52">
        <f t="shared" si="66"/>
        <v>52.800000000000004</v>
      </c>
      <c r="AJ43" s="48">
        <v>2.1</v>
      </c>
      <c r="AK43" s="49">
        <v>2.25</v>
      </c>
      <c r="AL43" s="51">
        <f t="shared" si="67"/>
        <v>2.25</v>
      </c>
      <c r="AM43" s="50">
        <f t="shared" si="68"/>
        <v>24.211956521739129</v>
      </c>
      <c r="AN43" s="53">
        <v>7</v>
      </c>
      <c r="AO43" s="54">
        <f t="shared" si="92"/>
        <v>11.55</v>
      </c>
      <c r="AP43" s="53">
        <v>5</v>
      </c>
      <c r="AQ43" s="52">
        <f t="shared" si="69"/>
        <v>13.200000000000001</v>
      </c>
      <c r="AR43" s="258"/>
      <c r="AS43" s="259"/>
      <c r="AT43" s="119">
        <f t="shared" si="70"/>
        <v>0</v>
      </c>
      <c r="AU43" s="156" t="str">
        <f t="shared" si="71"/>
        <v>0</v>
      </c>
    </row>
    <row r="44" spans="1:47" x14ac:dyDescent="0.2">
      <c r="A44" s="209"/>
      <c r="B44" s="106"/>
      <c r="C44" s="106"/>
      <c r="D44" s="107" t="str">
        <f t="shared" si="90"/>
        <v/>
      </c>
      <c r="E44" s="104"/>
      <c r="F44" s="57"/>
      <c r="G44" s="36"/>
      <c r="H44" s="36"/>
      <c r="I44" s="37">
        <f t="shared" si="62"/>
        <v>0</v>
      </c>
      <c r="J44" s="38"/>
      <c r="K44" s="39"/>
      <c r="L44" s="67"/>
      <c r="M44" s="46" t="str">
        <f t="shared" si="63"/>
        <v/>
      </c>
      <c r="N44" s="41"/>
      <c r="O44" s="67"/>
      <c r="P44" s="40" t="str">
        <f t="shared" si="64"/>
        <v/>
      </c>
      <c r="Q44" s="42"/>
      <c r="R44" s="43"/>
      <c r="S44" s="44"/>
      <c r="T44" s="45">
        <f t="shared" si="65"/>
        <v>0</v>
      </c>
      <c r="U44" s="39"/>
      <c r="V44" s="67"/>
      <c r="W44" s="68" t="str">
        <f t="shared" ref="W44:W48" si="98">IF((V44)&lt;1,"",(V44*15))</f>
        <v/>
      </c>
      <c r="X44" s="41"/>
      <c r="Y44" s="67"/>
      <c r="Z44" s="40" t="str">
        <f t="shared" ref="Z44:Z48" si="99">IF((Y44)&lt;1,"",(Y44*15))</f>
        <v/>
      </c>
      <c r="AA44" s="42"/>
      <c r="AB44" s="43"/>
      <c r="AC44" s="44" t="str">
        <f t="shared" ref="AC44:AC48" si="100">IF((AB44)&lt;1,"",(AA44*45/F44)+(AB44*10))</f>
        <v/>
      </c>
      <c r="AD44" s="46">
        <f t="shared" ref="AD44:AD48" si="101">MAX(W44,Z44)</f>
        <v>0</v>
      </c>
      <c r="AE44" s="47">
        <f t="shared" si="91"/>
        <v>0</v>
      </c>
      <c r="AF44" s="48"/>
      <c r="AG44" s="49"/>
      <c r="AH44" s="51">
        <f t="shared" ref="AH44:AH47" si="102">MAX(AF44:AG44)</f>
        <v>0</v>
      </c>
      <c r="AI44" s="52">
        <f t="shared" si="66"/>
        <v>0</v>
      </c>
      <c r="AJ44" s="48"/>
      <c r="AK44" s="49"/>
      <c r="AL44" s="51">
        <f t="shared" si="67"/>
        <v>0</v>
      </c>
      <c r="AM44" s="50">
        <f t="shared" si="68"/>
        <v>0</v>
      </c>
      <c r="AN44" s="53"/>
      <c r="AO44" s="54">
        <f t="shared" si="92"/>
        <v>0</v>
      </c>
      <c r="AP44" s="53"/>
      <c r="AQ44" s="52">
        <f t="shared" si="69"/>
        <v>0</v>
      </c>
      <c r="AR44" s="258"/>
      <c r="AS44" s="259"/>
      <c r="AT44" s="119">
        <f t="shared" si="70"/>
        <v>0</v>
      </c>
      <c r="AU44" s="156" t="str">
        <f t="shared" si="71"/>
        <v>0</v>
      </c>
    </row>
    <row r="45" spans="1:47" outlineLevel="1" x14ac:dyDescent="0.2">
      <c r="A45" s="209" t="s">
        <v>115</v>
      </c>
      <c r="B45" s="106" t="s">
        <v>79</v>
      </c>
      <c r="C45" s="106">
        <v>155</v>
      </c>
      <c r="D45" s="107">
        <f t="shared" si="90"/>
        <v>-158</v>
      </c>
      <c r="E45" s="104" t="s">
        <v>90</v>
      </c>
      <c r="F45" s="57">
        <v>46.9</v>
      </c>
      <c r="G45" s="36"/>
      <c r="H45" s="36"/>
      <c r="I45" s="37">
        <f t="shared" ref="I45:I48" si="103">SUM(AE45+AI45+AM45+AO45+AQ45+AU45)</f>
        <v>320.1139445628998</v>
      </c>
      <c r="J45" s="38">
        <v>2</v>
      </c>
      <c r="K45" s="39">
        <v>10</v>
      </c>
      <c r="L45" s="67">
        <v>5</v>
      </c>
      <c r="M45" s="46">
        <f t="shared" ref="M45:M48" si="104">IF((L45)&lt;1,"",(L45*15))</f>
        <v>75</v>
      </c>
      <c r="N45" s="41">
        <v>13</v>
      </c>
      <c r="O45" s="67">
        <v>5</v>
      </c>
      <c r="P45" s="40">
        <f t="shared" ref="P45:P48" si="105">IF((O45)&lt;1,"",(O45*15))</f>
        <v>75</v>
      </c>
      <c r="Q45" s="42"/>
      <c r="R45" s="43"/>
      <c r="S45" s="44"/>
      <c r="T45" s="45">
        <f t="shared" ref="T45:T48" si="106">MAX(M45,P45)</f>
        <v>75</v>
      </c>
      <c r="U45" s="39">
        <v>12</v>
      </c>
      <c r="V45" s="67">
        <v>4.5</v>
      </c>
      <c r="W45" s="68">
        <f t="shared" si="98"/>
        <v>67.5</v>
      </c>
      <c r="X45" s="41">
        <v>16</v>
      </c>
      <c r="Y45" s="67">
        <v>5</v>
      </c>
      <c r="Z45" s="40">
        <f t="shared" si="99"/>
        <v>75</v>
      </c>
      <c r="AA45" s="42"/>
      <c r="AB45" s="43"/>
      <c r="AC45" s="44" t="str">
        <f t="shared" si="100"/>
        <v/>
      </c>
      <c r="AD45" s="46">
        <f t="shared" si="101"/>
        <v>75</v>
      </c>
      <c r="AE45" s="47">
        <f t="shared" ref="AE45:AE48" si="107">SUM(T45,AD45)</f>
        <v>150</v>
      </c>
      <c r="AF45" s="48">
        <v>4.8499999999999996</v>
      </c>
      <c r="AG45" s="49">
        <v>5.0999999999999996</v>
      </c>
      <c r="AH45" s="51">
        <f t="shared" si="102"/>
        <v>5.0999999999999996</v>
      </c>
      <c r="AI45" s="52">
        <f t="shared" ref="AI45:AI48" si="108">(AH45*20)*0.66</f>
        <v>67.320000000000007</v>
      </c>
      <c r="AJ45" s="48">
        <v>5.7</v>
      </c>
      <c r="AK45" s="49">
        <v>6.05</v>
      </c>
      <c r="AL45" s="51">
        <f t="shared" ref="AL45:AL48" si="109">MAX(AJ45:AK45)</f>
        <v>6.05</v>
      </c>
      <c r="AM45" s="50">
        <f t="shared" ref="AM45:AM48" si="110">IF((AL45)=0,"0",(AL45*750/F45))*0.66</f>
        <v>63.853944562899791</v>
      </c>
      <c r="AN45" s="53">
        <v>14</v>
      </c>
      <c r="AO45" s="54">
        <f t="shared" ref="AO45:AO48" si="111">(AN45*2.5)*0.66</f>
        <v>23.1</v>
      </c>
      <c r="AP45" s="53">
        <v>6</v>
      </c>
      <c r="AQ45" s="52">
        <f t="shared" ref="AQ45:AQ48" si="112">(AP45*4)*0.66</f>
        <v>15.84</v>
      </c>
      <c r="AR45" s="258"/>
      <c r="AS45" s="259"/>
      <c r="AT45" s="119">
        <f t="shared" ref="AT45:AT48" si="113">MIN(AR45:AS45)</f>
        <v>0</v>
      </c>
      <c r="AU45" s="156" t="str">
        <f t="shared" ref="AU45:AU48" si="114">IF((AT45)=0,"0",((16-AT45)*20+100)*0.66)</f>
        <v>0</v>
      </c>
    </row>
    <row r="46" spans="1:47" outlineLevel="1" x14ac:dyDescent="0.2">
      <c r="A46" s="209" t="s">
        <v>116</v>
      </c>
      <c r="B46" s="106" t="s">
        <v>34</v>
      </c>
      <c r="C46" s="106">
        <v>158</v>
      </c>
      <c r="D46" s="107">
        <f t="shared" si="90"/>
        <v>-158</v>
      </c>
      <c r="E46" s="104" t="s">
        <v>90</v>
      </c>
      <c r="F46" s="57">
        <v>52.2</v>
      </c>
      <c r="G46" s="36"/>
      <c r="H46" s="36"/>
      <c r="I46" s="37">
        <f t="shared" si="103"/>
        <v>368.89331034482757</v>
      </c>
      <c r="J46" s="38">
        <v>1</v>
      </c>
      <c r="K46" s="39">
        <v>15</v>
      </c>
      <c r="L46" s="67">
        <v>6</v>
      </c>
      <c r="M46" s="46">
        <f t="shared" si="104"/>
        <v>90</v>
      </c>
      <c r="N46" s="41">
        <v>17</v>
      </c>
      <c r="O46" s="67">
        <v>0</v>
      </c>
      <c r="P46" s="40" t="str">
        <f t="shared" si="105"/>
        <v/>
      </c>
      <c r="Q46" s="42"/>
      <c r="R46" s="43"/>
      <c r="S46" s="44"/>
      <c r="T46" s="45">
        <f t="shared" si="106"/>
        <v>90</v>
      </c>
      <c r="U46" s="39">
        <v>17</v>
      </c>
      <c r="V46" s="67">
        <v>6</v>
      </c>
      <c r="W46" s="68">
        <f t="shared" si="98"/>
        <v>90</v>
      </c>
      <c r="X46" s="41">
        <v>20</v>
      </c>
      <c r="Y46" s="67">
        <v>7</v>
      </c>
      <c r="Z46" s="40">
        <f t="shared" si="99"/>
        <v>105</v>
      </c>
      <c r="AA46" s="42"/>
      <c r="AB46" s="43"/>
      <c r="AC46" s="44" t="str">
        <f t="shared" si="100"/>
        <v/>
      </c>
      <c r="AD46" s="46">
        <f t="shared" si="101"/>
        <v>105</v>
      </c>
      <c r="AE46" s="47">
        <f t="shared" si="107"/>
        <v>195</v>
      </c>
      <c r="AF46" s="48">
        <v>4.8499999999999996</v>
      </c>
      <c r="AG46" s="49">
        <v>4.87</v>
      </c>
      <c r="AH46" s="51">
        <f t="shared" si="102"/>
        <v>4.87</v>
      </c>
      <c r="AI46" s="52">
        <f t="shared" si="108"/>
        <v>64.284000000000006</v>
      </c>
      <c r="AJ46" s="48">
        <v>7</v>
      </c>
      <c r="AK46" s="49">
        <v>6.42</v>
      </c>
      <c r="AL46" s="51">
        <f t="shared" si="109"/>
        <v>7</v>
      </c>
      <c r="AM46" s="50">
        <f t="shared" si="110"/>
        <v>66.379310344827587</v>
      </c>
      <c r="AN46" s="53">
        <v>7</v>
      </c>
      <c r="AO46" s="54">
        <f t="shared" si="111"/>
        <v>11.55</v>
      </c>
      <c r="AP46" s="53">
        <v>12</v>
      </c>
      <c r="AQ46" s="52">
        <f t="shared" si="112"/>
        <v>31.68</v>
      </c>
      <c r="AR46" s="258"/>
      <c r="AS46" s="259"/>
      <c r="AT46" s="119">
        <f t="shared" si="113"/>
        <v>0</v>
      </c>
      <c r="AU46" s="156" t="str">
        <f t="shared" si="114"/>
        <v>0</v>
      </c>
    </row>
    <row r="47" spans="1:47" outlineLevel="1" x14ac:dyDescent="0.2">
      <c r="A47" s="209"/>
      <c r="B47" s="106"/>
      <c r="C47" s="106"/>
      <c r="D47" s="107" t="str">
        <f t="shared" si="90"/>
        <v/>
      </c>
      <c r="E47" s="104"/>
      <c r="F47" s="57"/>
      <c r="G47" s="36"/>
      <c r="H47" s="36"/>
      <c r="I47" s="37">
        <f t="shared" si="103"/>
        <v>0</v>
      </c>
      <c r="J47" s="38"/>
      <c r="K47" s="39"/>
      <c r="L47" s="67"/>
      <c r="M47" s="46" t="str">
        <f t="shared" si="104"/>
        <v/>
      </c>
      <c r="N47" s="41"/>
      <c r="O47" s="67"/>
      <c r="P47" s="40" t="str">
        <f t="shared" si="105"/>
        <v/>
      </c>
      <c r="Q47" s="42"/>
      <c r="R47" s="43"/>
      <c r="S47" s="44"/>
      <c r="T47" s="45">
        <f t="shared" si="106"/>
        <v>0</v>
      </c>
      <c r="U47" s="39"/>
      <c r="V47" s="67"/>
      <c r="W47" s="68" t="str">
        <f t="shared" si="98"/>
        <v/>
      </c>
      <c r="X47" s="41"/>
      <c r="Y47" s="67"/>
      <c r="Z47" s="40" t="str">
        <f t="shared" si="99"/>
        <v/>
      </c>
      <c r="AA47" s="42"/>
      <c r="AB47" s="43"/>
      <c r="AC47" s="44" t="str">
        <f t="shared" si="100"/>
        <v/>
      </c>
      <c r="AD47" s="46">
        <f t="shared" si="101"/>
        <v>0</v>
      </c>
      <c r="AE47" s="47">
        <f t="shared" si="107"/>
        <v>0</v>
      </c>
      <c r="AF47" s="48"/>
      <c r="AG47" s="49"/>
      <c r="AH47" s="51">
        <f t="shared" si="102"/>
        <v>0</v>
      </c>
      <c r="AI47" s="52">
        <f t="shared" si="108"/>
        <v>0</v>
      </c>
      <c r="AJ47" s="48"/>
      <c r="AK47" s="49"/>
      <c r="AL47" s="51">
        <f t="shared" si="109"/>
        <v>0</v>
      </c>
      <c r="AM47" s="50">
        <f t="shared" si="110"/>
        <v>0</v>
      </c>
      <c r="AN47" s="53"/>
      <c r="AO47" s="54">
        <f t="shared" si="111"/>
        <v>0</v>
      </c>
      <c r="AP47" s="53"/>
      <c r="AQ47" s="52">
        <f t="shared" si="112"/>
        <v>0</v>
      </c>
      <c r="AR47" s="258"/>
      <c r="AS47" s="259"/>
      <c r="AT47" s="119">
        <f t="shared" si="113"/>
        <v>0</v>
      </c>
      <c r="AU47" s="156" t="str">
        <f t="shared" si="114"/>
        <v>0</v>
      </c>
    </row>
    <row r="48" spans="1:47" outlineLevel="1" x14ac:dyDescent="0.2">
      <c r="A48" s="209" t="s">
        <v>117</v>
      </c>
      <c r="B48" s="106" t="s">
        <v>79</v>
      </c>
      <c r="C48" s="106">
        <v>161</v>
      </c>
      <c r="D48" s="107" t="str">
        <f t="shared" si="90"/>
        <v>+158</v>
      </c>
      <c r="E48" s="104" t="s">
        <v>90</v>
      </c>
      <c r="F48" s="57">
        <v>59.5</v>
      </c>
      <c r="G48" s="36"/>
      <c r="H48" s="36"/>
      <c r="I48" s="37">
        <f t="shared" si="103"/>
        <v>283.65181512605039</v>
      </c>
      <c r="J48" s="38">
        <v>1</v>
      </c>
      <c r="K48" s="39">
        <v>10</v>
      </c>
      <c r="L48" s="67">
        <v>4.5</v>
      </c>
      <c r="M48" s="46">
        <f t="shared" si="104"/>
        <v>67.5</v>
      </c>
      <c r="N48" s="41">
        <v>15</v>
      </c>
      <c r="O48" s="67">
        <v>0</v>
      </c>
      <c r="P48" s="40" t="str">
        <f t="shared" si="105"/>
        <v/>
      </c>
      <c r="Q48" s="42"/>
      <c r="R48" s="43"/>
      <c r="S48" s="44"/>
      <c r="T48" s="45">
        <f t="shared" si="106"/>
        <v>67.5</v>
      </c>
      <c r="U48" s="39">
        <v>15</v>
      </c>
      <c r="V48" s="67">
        <v>5</v>
      </c>
      <c r="W48" s="68">
        <f t="shared" si="98"/>
        <v>75</v>
      </c>
      <c r="X48" s="41">
        <v>20</v>
      </c>
      <c r="Y48" s="67">
        <v>5</v>
      </c>
      <c r="Z48" s="40">
        <f t="shared" si="99"/>
        <v>75</v>
      </c>
      <c r="AA48" s="42"/>
      <c r="AB48" s="43"/>
      <c r="AC48" s="44" t="str">
        <f t="shared" si="100"/>
        <v/>
      </c>
      <c r="AD48" s="46">
        <f t="shared" si="101"/>
        <v>75</v>
      </c>
      <c r="AE48" s="47">
        <f t="shared" si="107"/>
        <v>142.5</v>
      </c>
      <c r="AF48" s="48">
        <v>4.28</v>
      </c>
      <c r="AG48" s="49">
        <v>4.97</v>
      </c>
      <c r="AH48" s="51">
        <f>MAX(AF48:AG48)</f>
        <v>4.97</v>
      </c>
      <c r="AI48" s="52">
        <f t="shared" si="108"/>
        <v>65.603999999999999</v>
      </c>
      <c r="AJ48" s="48">
        <v>6.79</v>
      </c>
      <c r="AK48" s="49">
        <v>6.82</v>
      </c>
      <c r="AL48" s="51">
        <f t="shared" si="109"/>
        <v>6.82</v>
      </c>
      <c r="AM48" s="50">
        <f t="shared" si="110"/>
        <v>56.737815126050421</v>
      </c>
      <c r="AN48" s="53">
        <v>5</v>
      </c>
      <c r="AO48" s="54">
        <f t="shared" si="111"/>
        <v>8.25</v>
      </c>
      <c r="AP48" s="53">
        <v>4</v>
      </c>
      <c r="AQ48" s="52">
        <f t="shared" si="112"/>
        <v>10.56</v>
      </c>
      <c r="AR48" s="258"/>
      <c r="AS48" s="259"/>
      <c r="AT48" s="119">
        <f t="shared" si="113"/>
        <v>0</v>
      </c>
      <c r="AU48" s="156" t="str">
        <f t="shared" si="114"/>
        <v>0</v>
      </c>
    </row>
    <row r="49" spans="1:47" x14ac:dyDescent="0.2">
      <c r="A49" s="209"/>
      <c r="B49" s="106"/>
      <c r="C49" s="106"/>
      <c r="D49" s="107"/>
      <c r="E49" s="104"/>
      <c r="F49" s="57"/>
      <c r="G49" s="36"/>
      <c r="H49" s="36"/>
      <c r="I49" s="37"/>
      <c r="J49" s="38"/>
      <c r="K49" s="39"/>
      <c r="L49" s="67"/>
      <c r="M49" s="46"/>
      <c r="N49" s="41"/>
      <c r="O49" s="67"/>
      <c r="P49" s="40"/>
      <c r="Q49" s="42"/>
      <c r="R49" s="43"/>
      <c r="S49" s="44"/>
      <c r="T49" s="45"/>
      <c r="U49" s="39"/>
      <c r="V49" s="67"/>
      <c r="W49" s="68"/>
      <c r="X49" s="41"/>
      <c r="Y49" s="67"/>
      <c r="Z49" s="40"/>
      <c r="AA49" s="42"/>
      <c r="AB49" s="43"/>
      <c r="AC49" s="44"/>
      <c r="AD49" s="46"/>
      <c r="AE49" s="47"/>
      <c r="AF49" s="48"/>
      <c r="AG49" s="49"/>
      <c r="AH49" s="51"/>
      <c r="AI49" s="52"/>
      <c r="AJ49" s="48"/>
      <c r="AK49" s="49"/>
      <c r="AL49" s="51"/>
      <c r="AM49" s="50"/>
      <c r="AN49" s="53"/>
      <c r="AO49" s="54"/>
      <c r="AP49" s="53"/>
      <c r="AQ49" s="52"/>
      <c r="AR49" s="258"/>
      <c r="AS49" s="259"/>
      <c r="AT49" s="119"/>
      <c r="AU49" s="156"/>
    </row>
    <row r="50" spans="1:47" x14ac:dyDescent="0.2">
      <c r="A50" s="209" t="s">
        <v>111</v>
      </c>
      <c r="B50" s="106" t="s">
        <v>34</v>
      </c>
      <c r="C50" s="106">
        <v>139</v>
      </c>
      <c r="D50" s="107">
        <f t="shared" si="90"/>
        <v>-140</v>
      </c>
      <c r="E50" s="104" t="s">
        <v>87</v>
      </c>
      <c r="F50" s="57">
        <v>50.9</v>
      </c>
      <c r="G50" s="36"/>
      <c r="H50" s="36"/>
      <c r="I50" s="37">
        <f t="shared" si="62"/>
        <v>370.46146561886053</v>
      </c>
      <c r="J50" s="38">
        <v>1</v>
      </c>
      <c r="K50" s="39">
        <v>12</v>
      </c>
      <c r="L50" s="67">
        <v>5.5</v>
      </c>
      <c r="M50" s="46">
        <f t="shared" si="63"/>
        <v>82.5</v>
      </c>
      <c r="N50" s="41">
        <v>14</v>
      </c>
      <c r="O50" s="67">
        <v>6.5</v>
      </c>
      <c r="P50" s="40">
        <f t="shared" si="64"/>
        <v>97.5</v>
      </c>
      <c r="Q50" s="42"/>
      <c r="R50" s="43"/>
      <c r="S50" s="44"/>
      <c r="T50" s="45">
        <f t="shared" si="65"/>
        <v>97.5</v>
      </c>
      <c r="U50" s="39">
        <v>14</v>
      </c>
      <c r="V50" s="67">
        <v>5.5</v>
      </c>
      <c r="W50" s="68">
        <f t="shared" ref="W50:W53" si="115">IF((V50)&lt;1,"",(V50*15))</f>
        <v>82.5</v>
      </c>
      <c r="X50" s="41">
        <v>16</v>
      </c>
      <c r="Y50" s="67">
        <v>6</v>
      </c>
      <c r="Z50" s="40">
        <f t="shared" ref="Z50:Z53" si="116">IF((Y50)&lt;1,"",(Y50*15))</f>
        <v>90</v>
      </c>
      <c r="AA50" s="42"/>
      <c r="AB50" s="43"/>
      <c r="AC50" s="44" t="str">
        <f t="shared" ref="AC50:AC53" si="117">IF((AB50)&lt;1,"",(AA50*45/F50)+(AB50*10))</f>
        <v/>
      </c>
      <c r="AD50" s="46">
        <f t="shared" ref="AD50:AD53" si="118">MAX(W50,Z50)</f>
        <v>90</v>
      </c>
      <c r="AE50" s="47">
        <f t="shared" si="91"/>
        <v>187.5</v>
      </c>
      <c r="AF50" s="48">
        <v>4.42</v>
      </c>
      <c r="AG50" s="49">
        <v>4.5199999999999996</v>
      </c>
      <c r="AH50" s="51">
        <f t="shared" ref="AH50:AH53" si="119">MAX(AF50:AG50)</f>
        <v>4.5199999999999996</v>
      </c>
      <c r="AI50" s="52">
        <f t="shared" si="66"/>
        <v>59.663999999999994</v>
      </c>
      <c r="AJ50" s="48">
        <v>5.79</v>
      </c>
      <c r="AK50" s="49">
        <v>5.66</v>
      </c>
      <c r="AL50" s="51">
        <f t="shared" si="67"/>
        <v>5.79</v>
      </c>
      <c r="AM50" s="50">
        <f t="shared" si="68"/>
        <v>56.307465618860519</v>
      </c>
      <c r="AN50" s="53">
        <v>23</v>
      </c>
      <c r="AO50" s="54">
        <f t="shared" si="92"/>
        <v>37.950000000000003</v>
      </c>
      <c r="AP50" s="53">
        <v>11</v>
      </c>
      <c r="AQ50" s="52">
        <f t="shared" si="69"/>
        <v>29.040000000000003</v>
      </c>
      <c r="AR50" s="258"/>
      <c r="AS50" s="259"/>
      <c r="AT50" s="119">
        <f t="shared" si="70"/>
        <v>0</v>
      </c>
      <c r="AU50" s="156" t="str">
        <f t="shared" si="71"/>
        <v>0</v>
      </c>
    </row>
    <row r="51" spans="1:47" ht="13.5" thickBot="1" x14ac:dyDescent="0.25">
      <c r="A51" s="209"/>
      <c r="B51" s="106"/>
      <c r="C51" s="106"/>
      <c r="D51" s="107" t="str">
        <f t="shared" si="90"/>
        <v/>
      </c>
      <c r="E51" s="104"/>
      <c r="F51" s="57"/>
      <c r="G51" s="36"/>
      <c r="H51" s="36"/>
      <c r="I51" s="37">
        <f t="shared" si="62"/>
        <v>0</v>
      </c>
      <c r="J51" s="38"/>
      <c r="K51" s="39"/>
      <c r="L51" s="67"/>
      <c r="M51" s="46" t="str">
        <f t="shared" si="63"/>
        <v/>
      </c>
      <c r="N51" s="41"/>
      <c r="O51" s="67"/>
      <c r="P51" s="40" t="str">
        <f t="shared" si="64"/>
        <v/>
      </c>
      <c r="Q51" s="42"/>
      <c r="R51" s="43"/>
      <c r="S51" s="44"/>
      <c r="T51" s="45">
        <f t="shared" si="65"/>
        <v>0</v>
      </c>
      <c r="U51" s="39"/>
      <c r="V51" s="67"/>
      <c r="W51" s="68" t="str">
        <f t="shared" si="115"/>
        <v/>
      </c>
      <c r="X51" s="41"/>
      <c r="Y51" s="67"/>
      <c r="Z51" s="40" t="str">
        <f t="shared" si="116"/>
        <v/>
      </c>
      <c r="AA51" s="42"/>
      <c r="AB51" s="43"/>
      <c r="AC51" s="44" t="str">
        <f t="shared" si="117"/>
        <v/>
      </c>
      <c r="AD51" s="46">
        <f t="shared" si="118"/>
        <v>0</v>
      </c>
      <c r="AE51" s="47">
        <f t="shared" si="91"/>
        <v>0</v>
      </c>
      <c r="AF51" s="48"/>
      <c r="AG51" s="49"/>
      <c r="AH51" s="51">
        <f t="shared" si="119"/>
        <v>0</v>
      </c>
      <c r="AI51" s="52">
        <f t="shared" si="66"/>
        <v>0</v>
      </c>
      <c r="AJ51" s="48"/>
      <c r="AK51" s="49"/>
      <c r="AL51" s="51">
        <f t="shared" si="67"/>
        <v>0</v>
      </c>
      <c r="AM51" s="50">
        <f t="shared" si="68"/>
        <v>0</v>
      </c>
      <c r="AN51" s="53"/>
      <c r="AO51" s="54">
        <f t="shared" si="92"/>
        <v>0</v>
      </c>
      <c r="AP51" s="53"/>
      <c r="AQ51" s="52">
        <f t="shared" si="69"/>
        <v>0</v>
      </c>
      <c r="AR51" s="258"/>
      <c r="AS51" s="259"/>
      <c r="AT51" s="119">
        <f t="shared" si="70"/>
        <v>0</v>
      </c>
      <c r="AU51" s="156" t="str">
        <f t="shared" si="71"/>
        <v>0</v>
      </c>
    </row>
    <row r="52" spans="1:47" x14ac:dyDescent="0.2">
      <c r="A52" s="209" t="s">
        <v>112</v>
      </c>
      <c r="B52" s="106" t="s">
        <v>79</v>
      </c>
      <c r="C52" s="106">
        <v>146</v>
      </c>
      <c r="D52" s="107">
        <f t="shared" si="90"/>
        <v>-148</v>
      </c>
      <c r="E52" s="105" t="s">
        <v>87</v>
      </c>
      <c r="F52" s="57">
        <v>39.4</v>
      </c>
      <c r="G52" s="36"/>
      <c r="H52" s="36"/>
      <c r="I52" s="37">
        <f t="shared" si="62"/>
        <v>344.312192893401</v>
      </c>
      <c r="J52" s="38">
        <v>4</v>
      </c>
      <c r="K52" s="39">
        <v>13</v>
      </c>
      <c r="L52" s="67">
        <v>5.5</v>
      </c>
      <c r="M52" s="46">
        <f t="shared" si="63"/>
        <v>82.5</v>
      </c>
      <c r="N52" s="41">
        <v>16</v>
      </c>
      <c r="O52" s="67">
        <v>6</v>
      </c>
      <c r="P52" s="40">
        <f t="shared" si="64"/>
        <v>90</v>
      </c>
      <c r="Q52" s="42"/>
      <c r="R52" s="43"/>
      <c r="S52" s="44"/>
      <c r="T52" s="45">
        <f t="shared" si="65"/>
        <v>90</v>
      </c>
      <c r="U52" s="39">
        <v>15</v>
      </c>
      <c r="V52" s="67">
        <v>6</v>
      </c>
      <c r="W52" s="68">
        <f t="shared" si="115"/>
        <v>90</v>
      </c>
      <c r="X52" s="41">
        <v>20</v>
      </c>
      <c r="Y52" s="67">
        <v>0</v>
      </c>
      <c r="Z52" s="40" t="str">
        <f t="shared" si="116"/>
        <v/>
      </c>
      <c r="AA52" s="42"/>
      <c r="AB52" s="43"/>
      <c r="AC52" s="44" t="str">
        <f t="shared" si="117"/>
        <v/>
      </c>
      <c r="AD52" s="46">
        <f t="shared" si="118"/>
        <v>90</v>
      </c>
      <c r="AE52" s="47">
        <f t="shared" si="91"/>
        <v>180</v>
      </c>
      <c r="AF52" s="48">
        <v>4.3499999999999996</v>
      </c>
      <c r="AG52" s="49">
        <v>4.38</v>
      </c>
      <c r="AH52" s="51">
        <f t="shared" si="119"/>
        <v>4.38</v>
      </c>
      <c r="AI52" s="52">
        <f t="shared" si="66"/>
        <v>57.816000000000003</v>
      </c>
      <c r="AJ52" s="48">
        <v>3.88</v>
      </c>
      <c r="AK52" s="49">
        <v>3.55</v>
      </c>
      <c r="AL52" s="51">
        <f t="shared" si="67"/>
        <v>3.88</v>
      </c>
      <c r="AM52" s="50">
        <f t="shared" si="68"/>
        <v>48.746192893401016</v>
      </c>
      <c r="AN52" s="53">
        <v>11</v>
      </c>
      <c r="AO52" s="54">
        <f t="shared" si="92"/>
        <v>18.150000000000002</v>
      </c>
      <c r="AP52" s="53">
        <v>15</v>
      </c>
      <c r="AQ52" s="52">
        <f t="shared" si="69"/>
        <v>39.6</v>
      </c>
      <c r="AR52" s="258"/>
      <c r="AS52" s="259"/>
      <c r="AT52" s="119">
        <f t="shared" si="70"/>
        <v>0</v>
      </c>
      <c r="AU52" s="156" t="str">
        <f t="shared" si="71"/>
        <v>0</v>
      </c>
    </row>
    <row r="53" spans="1:47" x14ac:dyDescent="0.2">
      <c r="A53" s="209" t="s">
        <v>113</v>
      </c>
      <c r="B53" s="106" t="s">
        <v>79</v>
      </c>
      <c r="C53" s="106">
        <v>147</v>
      </c>
      <c r="D53" s="107">
        <f t="shared" ref="D53" si="120">IF(C53&lt;1,"",IF(C53&lt;140.9,-140,IF(C53&lt;148.9,-148,IF(C53&lt;158.9,-158,IF(C53&gt;158,"+158")))))</f>
        <v>-148</v>
      </c>
      <c r="E53" s="104" t="s">
        <v>87</v>
      </c>
      <c r="F53" s="57">
        <v>46.1</v>
      </c>
      <c r="G53" s="36"/>
      <c r="H53" s="36"/>
      <c r="I53" s="37">
        <f t="shared" si="62"/>
        <v>328.93015184381778</v>
      </c>
      <c r="J53" s="38">
        <v>5</v>
      </c>
      <c r="K53" s="39">
        <v>10</v>
      </c>
      <c r="L53" s="67">
        <v>5</v>
      </c>
      <c r="M53" s="46">
        <f t="shared" si="63"/>
        <v>75</v>
      </c>
      <c r="N53" s="41">
        <v>13</v>
      </c>
      <c r="O53" s="67">
        <v>5</v>
      </c>
      <c r="P53" s="40">
        <f t="shared" si="64"/>
        <v>75</v>
      </c>
      <c r="Q53" s="42"/>
      <c r="R53" s="43"/>
      <c r="S53" s="44"/>
      <c r="T53" s="45">
        <f t="shared" si="65"/>
        <v>75</v>
      </c>
      <c r="U53" s="39">
        <v>12</v>
      </c>
      <c r="V53" s="67">
        <v>4.5</v>
      </c>
      <c r="W53" s="68">
        <f t="shared" si="115"/>
        <v>67.5</v>
      </c>
      <c r="X53" s="41">
        <v>15</v>
      </c>
      <c r="Y53" s="67">
        <v>5</v>
      </c>
      <c r="Z53" s="40">
        <f t="shared" si="116"/>
        <v>75</v>
      </c>
      <c r="AA53" s="42"/>
      <c r="AB53" s="43"/>
      <c r="AC53" s="44" t="str">
        <f t="shared" si="117"/>
        <v/>
      </c>
      <c r="AD53" s="46">
        <f t="shared" si="118"/>
        <v>75</v>
      </c>
      <c r="AE53" s="47">
        <f t="shared" si="91"/>
        <v>150</v>
      </c>
      <c r="AF53" s="48">
        <v>4.6500000000000004</v>
      </c>
      <c r="AG53" s="49">
        <v>4.55</v>
      </c>
      <c r="AH53" s="51">
        <f t="shared" si="119"/>
        <v>4.6500000000000004</v>
      </c>
      <c r="AI53" s="52">
        <f t="shared" si="66"/>
        <v>61.38</v>
      </c>
      <c r="AJ53" s="48">
        <v>5.45</v>
      </c>
      <c r="AK53" s="49">
        <v>5.6</v>
      </c>
      <c r="AL53" s="51">
        <f t="shared" si="67"/>
        <v>5.6</v>
      </c>
      <c r="AM53" s="50">
        <f t="shared" si="68"/>
        <v>60.130151843817792</v>
      </c>
      <c r="AN53" s="53">
        <v>22</v>
      </c>
      <c r="AO53" s="54">
        <f t="shared" si="92"/>
        <v>36.300000000000004</v>
      </c>
      <c r="AP53" s="53">
        <v>8</v>
      </c>
      <c r="AQ53" s="52">
        <f t="shared" si="69"/>
        <v>21.12</v>
      </c>
      <c r="AR53" s="258"/>
      <c r="AS53" s="259"/>
      <c r="AT53" s="119">
        <f t="shared" si="70"/>
        <v>0</v>
      </c>
      <c r="AU53" s="156" t="str">
        <f t="shared" si="71"/>
        <v>0</v>
      </c>
    </row>
    <row r="54" spans="1:47" x14ac:dyDescent="0.2">
      <c r="A54" s="209" t="s">
        <v>118</v>
      </c>
      <c r="B54" s="106" t="s">
        <v>33</v>
      </c>
      <c r="C54" s="106">
        <v>145</v>
      </c>
      <c r="D54" s="107">
        <f t="shared" ref="D54" si="121">IF(C54&lt;1,"",IF(C54&lt;140.9,-140,IF(C54&lt;148.9,-148,IF(C54&lt;158.9,-158,IF(C54&gt;158,"+158")))))</f>
        <v>-148</v>
      </c>
      <c r="E54" s="104" t="s">
        <v>87</v>
      </c>
      <c r="F54" s="57">
        <v>37.299999999999997</v>
      </c>
      <c r="G54" s="36"/>
      <c r="H54" s="36"/>
      <c r="I54" s="37">
        <f t="shared" ref="I54" si="122">SUM(AE54+AI54+AM54+AO54+AQ54+AU54)</f>
        <v>401.54694369973197</v>
      </c>
      <c r="J54" s="38">
        <v>3</v>
      </c>
      <c r="K54" s="39">
        <v>22</v>
      </c>
      <c r="L54" s="67">
        <v>4.5</v>
      </c>
      <c r="M54" s="46">
        <f t="shared" ref="M54" si="123">IF((L54)&lt;1,"",(L54*15))</f>
        <v>67.5</v>
      </c>
      <c r="N54" s="41">
        <v>25</v>
      </c>
      <c r="O54" s="67">
        <v>4.5</v>
      </c>
      <c r="P54" s="40">
        <f t="shared" ref="P54" si="124">IF((O54)&lt;1,"",(O54*15))</f>
        <v>67.5</v>
      </c>
      <c r="Q54" s="42"/>
      <c r="R54" s="43"/>
      <c r="S54" s="44"/>
      <c r="T54" s="45">
        <f t="shared" ref="T54" si="125">MAX(M54,P54)</f>
        <v>67.5</v>
      </c>
      <c r="U54" s="39">
        <v>25</v>
      </c>
      <c r="V54" s="67">
        <v>5.5</v>
      </c>
      <c r="W54" s="68">
        <f t="shared" ref="W54" si="126">IF((V54)&lt;1,"",(V54*15))</f>
        <v>82.5</v>
      </c>
      <c r="X54" s="41">
        <v>28</v>
      </c>
      <c r="Y54" s="67">
        <v>6</v>
      </c>
      <c r="Z54" s="40">
        <f t="shared" ref="Z54" si="127">IF((Y54)&lt;1,"",(Y54*15))</f>
        <v>90</v>
      </c>
      <c r="AA54" s="42"/>
      <c r="AB54" s="43"/>
      <c r="AC54" s="44" t="str">
        <f t="shared" ref="AC54" si="128">IF((AB54)&lt;1,"",(AA54*45/F54)+(AB54*10))</f>
        <v/>
      </c>
      <c r="AD54" s="46">
        <f t="shared" ref="AD54" si="129">MAX(W54,Z54)</f>
        <v>90</v>
      </c>
      <c r="AE54" s="47">
        <f t="shared" ref="AE54" si="130">SUM(T54,AD54)</f>
        <v>157.5</v>
      </c>
      <c r="AF54" s="48">
        <v>6.05</v>
      </c>
      <c r="AG54" s="49">
        <v>5.95</v>
      </c>
      <c r="AH54" s="51">
        <f t="shared" ref="AH54" si="131">MAX(AF54:AG54)</f>
        <v>6.05</v>
      </c>
      <c r="AI54" s="52">
        <f t="shared" ref="AI54" si="132">(AH54*20)*0.66</f>
        <v>79.86</v>
      </c>
      <c r="AJ54" s="48">
        <v>6.23</v>
      </c>
      <c r="AK54" s="49">
        <v>5.5</v>
      </c>
      <c r="AL54" s="51">
        <f t="shared" ref="AL54" si="133">MAX(AJ54:AK54)</f>
        <v>6.23</v>
      </c>
      <c r="AM54" s="50">
        <f t="shared" ref="AM54" si="134">IF((AL54)=0,"0",(AL54*750/F54))*0.66</f>
        <v>82.676943699731922</v>
      </c>
      <c r="AN54" s="53">
        <v>19</v>
      </c>
      <c r="AO54" s="54">
        <f t="shared" ref="AO54" si="135">(AN54*2.5)*0.66</f>
        <v>31.35</v>
      </c>
      <c r="AP54" s="53">
        <v>19</v>
      </c>
      <c r="AQ54" s="52">
        <f t="shared" ref="AQ54" si="136">(AP54*4)*0.66</f>
        <v>50.160000000000004</v>
      </c>
      <c r="AR54" s="258"/>
      <c r="AS54" s="259"/>
      <c r="AT54" s="119">
        <f t="shared" ref="AT54" si="137">MIN(AR54:AS54)</f>
        <v>0</v>
      </c>
      <c r="AU54" s="156" t="str">
        <f t="shared" ref="AU54" si="138">IF((AT54)=0,"0",((16-AT54)*20+100)*0.66)</f>
        <v>0</v>
      </c>
    </row>
    <row r="55" spans="1:47" x14ac:dyDescent="0.2">
      <c r="A55" s="209" t="s">
        <v>120</v>
      </c>
      <c r="B55" s="106" t="s">
        <v>34</v>
      </c>
      <c r="C55" s="106">
        <v>145</v>
      </c>
      <c r="D55" s="107">
        <f t="shared" ref="D55:D56" si="139">IF(C55&lt;1,"",IF(C55&lt;140.9,-140,IF(C55&lt;148.9,-148,IF(C55&lt;158.9,-158,IF(C55&gt;158,"+158")))))</f>
        <v>-148</v>
      </c>
      <c r="E55" s="104" t="s">
        <v>87</v>
      </c>
      <c r="F55" s="57">
        <v>36.299999999999997</v>
      </c>
      <c r="G55" s="36"/>
      <c r="H55" s="36"/>
      <c r="I55" s="37">
        <f t="shared" ref="I55:I56" si="140">SUM(AE55+AI55+AM55+AO55+AQ55+AU55)</f>
        <v>423.47181818181821</v>
      </c>
      <c r="J55" s="38">
        <v>1</v>
      </c>
      <c r="K55" s="39">
        <v>18</v>
      </c>
      <c r="L55" s="67">
        <v>6</v>
      </c>
      <c r="M55" s="46">
        <f t="shared" ref="M55:M56" si="141">IF((L55)&lt;1,"",(L55*15))</f>
        <v>90</v>
      </c>
      <c r="N55" s="41">
        <v>20</v>
      </c>
      <c r="O55" s="67">
        <v>6</v>
      </c>
      <c r="P55" s="40">
        <f t="shared" ref="P55:P56" si="142">IF((O55)&lt;1,"",(O55*15))</f>
        <v>90</v>
      </c>
      <c r="Q55" s="42"/>
      <c r="R55" s="43"/>
      <c r="S55" s="44"/>
      <c r="T55" s="45">
        <f t="shared" ref="T55:T56" si="143">MAX(M55,P55)</f>
        <v>90</v>
      </c>
      <c r="U55" s="39">
        <v>20</v>
      </c>
      <c r="V55" s="67">
        <v>7</v>
      </c>
      <c r="W55" s="68">
        <f t="shared" ref="W55:W56" si="144">IF((V55)&lt;1,"",(V55*15))</f>
        <v>105</v>
      </c>
      <c r="X55" s="41">
        <v>22</v>
      </c>
      <c r="Y55" s="67">
        <v>7</v>
      </c>
      <c r="Z55" s="40">
        <f t="shared" ref="Z55:Z56" si="145">IF((Y55)&lt;1,"",(Y55*15))</f>
        <v>105</v>
      </c>
      <c r="AA55" s="42"/>
      <c r="AB55" s="43"/>
      <c r="AC55" s="44" t="str">
        <f t="shared" ref="AC55:AC56" si="146">IF((AB55)&lt;1,"",(AA55*45/F55)+(AB55*10))</f>
        <v/>
      </c>
      <c r="AD55" s="46">
        <f t="shared" ref="AD55:AD56" si="147">MAX(W55,Z55)</f>
        <v>105</v>
      </c>
      <c r="AE55" s="47">
        <f t="shared" ref="AE55:AE56" si="148">SUM(T55,AD55)</f>
        <v>195</v>
      </c>
      <c r="AF55" s="48">
        <v>5.2</v>
      </c>
      <c r="AG55" s="49">
        <v>5.5</v>
      </c>
      <c r="AH55" s="51">
        <f t="shared" ref="AH55:AH56" si="149">MAX(AF55:AG55)</f>
        <v>5.5</v>
      </c>
      <c r="AI55" s="52">
        <f t="shared" ref="AI55:AI56" si="150">(AH55*20)*0.66</f>
        <v>72.600000000000009</v>
      </c>
      <c r="AJ55" s="48">
        <v>5.55</v>
      </c>
      <c r="AK55" s="49">
        <v>5.0999999999999996</v>
      </c>
      <c r="AL55" s="51">
        <f t="shared" ref="AL55:AL56" si="151">MAX(AJ55:AK55)</f>
        <v>5.55</v>
      </c>
      <c r="AM55" s="50">
        <f t="shared" ref="AM55:AM56" si="152">IF((AL55)=0,"0",(AL55*750/F55))*0.66</f>
        <v>75.681818181818187</v>
      </c>
      <c r="AN55" s="53">
        <v>23</v>
      </c>
      <c r="AO55" s="54">
        <f t="shared" ref="AO55:AO56" si="153">(AN55*2.5)*0.66</f>
        <v>37.950000000000003</v>
      </c>
      <c r="AP55" s="53">
        <v>16</v>
      </c>
      <c r="AQ55" s="52">
        <f t="shared" ref="AQ55:AQ56" si="154">(AP55*4)*0.66</f>
        <v>42.24</v>
      </c>
      <c r="AR55" s="258"/>
      <c r="AS55" s="259"/>
      <c r="AT55" s="119">
        <f t="shared" ref="AT55:AT56" si="155">MIN(AR55:AS55)</f>
        <v>0</v>
      </c>
      <c r="AU55" s="156" t="str">
        <f t="shared" ref="AU55:AU56" si="156">IF((AT55)=0,"0",((16-AT55)*20+100)*0.66)</f>
        <v>0</v>
      </c>
    </row>
    <row r="56" spans="1:47" x14ac:dyDescent="0.2">
      <c r="A56" s="209" t="s">
        <v>121</v>
      </c>
      <c r="B56" s="106" t="s">
        <v>33</v>
      </c>
      <c r="C56" s="106">
        <v>148</v>
      </c>
      <c r="D56" s="107">
        <f t="shared" si="139"/>
        <v>-148</v>
      </c>
      <c r="E56" s="104" t="s">
        <v>87</v>
      </c>
      <c r="F56" s="57">
        <v>37.700000000000003</v>
      </c>
      <c r="G56" s="36"/>
      <c r="H56" s="36"/>
      <c r="I56" s="37">
        <f t="shared" si="140"/>
        <v>411.88074270557024</v>
      </c>
      <c r="J56" s="38">
        <v>2</v>
      </c>
      <c r="K56" s="39">
        <v>18</v>
      </c>
      <c r="L56" s="67">
        <v>6</v>
      </c>
      <c r="M56" s="46">
        <f t="shared" si="141"/>
        <v>90</v>
      </c>
      <c r="N56" s="41">
        <v>20</v>
      </c>
      <c r="O56" s="67">
        <v>0</v>
      </c>
      <c r="P56" s="40" t="str">
        <f t="shared" si="142"/>
        <v/>
      </c>
      <c r="Q56" s="42"/>
      <c r="R56" s="43"/>
      <c r="S56" s="44"/>
      <c r="T56" s="45">
        <f t="shared" si="143"/>
        <v>90</v>
      </c>
      <c r="U56" s="39">
        <v>18</v>
      </c>
      <c r="V56" s="67">
        <v>6.5</v>
      </c>
      <c r="W56" s="68">
        <f t="shared" si="144"/>
        <v>97.5</v>
      </c>
      <c r="X56" s="41">
        <v>21</v>
      </c>
      <c r="Y56" s="67">
        <v>5.5</v>
      </c>
      <c r="Z56" s="40">
        <f t="shared" si="145"/>
        <v>82.5</v>
      </c>
      <c r="AA56" s="42"/>
      <c r="AB56" s="43"/>
      <c r="AC56" s="44" t="str">
        <f t="shared" si="146"/>
        <v/>
      </c>
      <c r="AD56" s="46">
        <f t="shared" si="147"/>
        <v>97.5</v>
      </c>
      <c r="AE56" s="47">
        <f t="shared" si="148"/>
        <v>187.5</v>
      </c>
      <c r="AF56" s="48">
        <v>5.22</v>
      </c>
      <c r="AG56" s="49">
        <v>5.5</v>
      </c>
      <c r="AH56" s="51">
        <f t="shared" si="149"/>
        <v>5.5</v>
      </c>
      <c r="AI56" s="52">
        <f t="shared" si="150"/>
        <v>72.600000000000009</v>
      </c>
      <c r="AJ56" s="48">
        <v>5.92</v>
      </c>
      <c r="AK56" s="49">
        <v>5.93</v>
      </c>
      <c r="AL56" s="51">
        <f t="shared" si="151"/>
        <v>5.93</v>
      </c>
      <c r="AM56" s="50">
        <f t="shared" si="152"/>
        <v>77.860742705570289</v>
      </c>
      <c r="AN56" s="53">
        <v>16</v>
      </c>
      <c r="AO56" s="54">
        <f t="shared" si="153"/>
        <v>26.400000000000002</v>
      </c>
      <c r="AP56" s="53">
        <v>18</v>
      </c>
      <c r="AQ56" s="52">
        <f t="shared" si="154"/>
        <v>47.52</v>
      </c>
      <c r="AR56" s="258"/>
      <c r="AS56" s="259"/>
      <c r="AT56" s="119">
        <f t="shared" si="155"/>
        <v>0</v>
      </c>
      <c r="AU56" s="156" t="str">
        <f t="shared" si="156"/>
        <v>0</v>
      </c>
    </row>
    <row r="57" spans="1:47" x14ac:dyDescent="0.2">
      <c r="A57" s="209"/>
      <c r="B57" s="106"/>
      <c r="C57" s="106"/>
      <c r="D57" s="107"/>
      <c r="E57" s="104"/>
      <c r="F57" s="57"/>
      <c r="G57" s="36"/>
      <c r="H57" s="36"/>
      <c r="I57" s="37"/>
      <c r="J57" s="38"/>
      <c r="K57" s="39"/>
      <c r="L57" s="67"/>
      <c r="M57" s="46"/>
      <c r="N57" s="41"/>
      <c r="O57" s="67"/>
      <c r="P57" s="40"/>
      <c r="Q57" s="42"/>
      <c r="R57" s="43"/>
      <c r="S57" s="44"/>
      <c r="T57" s="45"/>
      <c r="U57" s="39"/>
      <c r="V57" s="67"/>
      <c r="W57" s="68"/>
      <c r="X57" s="41"/>
      <c r="Y57" s="67"/>
      <c r="Z57" s="40"/>
      <c r="AA57" s="42"/>
      <c r="AB57" s="43"/>
      <c r="AC57" s="44"/>
      <c r="AD57" s="46"/>
      <c r="AE57" s="47"/>
      <c r="AF57" s="48"/>
      <c r="AG57" s="49"/>
      <c r="AH57" s="51"/>
      <c r="AI57" s="52"/>
      <c r="AJ57" s="48"/>
      <c r="AK57" s="49"/>
      <c r="AL57" s="51"/>
      <c r="AM57" s="50"/>
      <c r="AN57" s="53"/>
      <c r="AO57" s="54"/>
      <c r="AP57" s="53"/>
      <c r="AQ57" s="52"/>
      <c r="AR57" s="258"/>
      <c r="AS57" s="259"/>
      <c r="AT57" s="119"/>
      <c r="AU57" s="156"/>
    </row>
    <row r="58" spans="1:47" x14ac:dyDescent="0.2">
      <c r="A58" s="209" t="s">
        <v>119</v>
      </c>
      <c r="B58" s="106" t="s">
        <v>34</v>
      </c>
      <c r="C58" s="106">
        <v>151</v>
      </c>
      <c r="D58" s="107">
        <f t="shared" ref="D58" si="157">IF(C58&lt;1,"",IF(C58&lt;140.9,-140,IF(C58&lt;148.9,-148,IF(C58&lt;158.9,-158,IF(C58&gt;158,"+158")))))</f>
        <v>-158</v>
      </c>
      <c r="E58" s="104" t="s">
        <v>87</v>
      </c>
      <c r="F58" s="57">
        <v>58.9</v>
      </c>
      <c r="G58" s="36"/>
      <c r="H58" s="36"/>
      <c r="I58" s="37">
        <f t="shared" ref="I58" si="158">SUM(AE58+AI58+AM58+AO58+AQ58+AU58)</f>
        <v>237.47821731748726</v>
      </c>
      <c r="J58" s="38">
        <v>3</v>
      </c>
      <c r="K58" s="39">
        <v>6</v>
      </c>
      <c r="L58" s="67">
        <v>4.5</v>
      </c>
      <c r="M58" s="46">
        <f t="shared" ref="M58" si="159">IF((L58)&lt;1,"",(L58*15))</f>
        <v>67.5</v>
      </c>
      <c r="N58" s="41">
        <v>8</v>
      </c>
      <c r="O58" s="67">
        <v>5</v>
      </c>
      <c r="P58" s="40">
        <f t="shared" ref="P58" si="160">IF((O58)&lt;1,"",(O58*15))</f>
        <v>75</v>
      </c>
      <c r="Q58" s="42"/>
      <c r="R58" s="43"/>
      <c r="S58" s="44"/>
      <c r="T58" s="45">
        <f t="shared" ref="T58" si="161">MAX(M58,P58)</f>
        <v>75</v>
      </c>
      <c r="U58" s="39">
        <v>10</v>
      </c>
      <c r="V58" s="67">
        <v>5.5</v>
      </c>
      <c r="W58" s="68">
        <f t="shared" ref="W58" si="162">IF((V58)&lt;1,"",(V58*15))</f>
        <v>82.5</v>
      </c>
      <c r="X58" s="41">
        <v>12</v>
      </c>
      <c r="Y58" s="67">
        <v>5.5</v>
      </c>
      <c r="Z58" s="40">
        <f t="shared" ref="Z58" si="163">IF((Y58)&lt;1,"",(Y58*15))</f>
        <v>82.5</v>
      </c>
      <c r="AA58" s="42"/>
      <c r="AB58" s="43"/>
      <c r="AC58" s="44" t="str">
        <f t="shared" ref="AC58" si="164">IF((AB58)&lt;1,"",(AA58*45/F58)+(AB58*10))</f>
        <v/>
      </c>
      <c r="AD58" s="46">
        <f t="shared" ref="AD58" si="165">MAX(W58,Z58)</f>
        <v>82.5</v>
      </c>
      <c r="AE58" s="47">
        <f t="shared" ref="AE58" si="166">SUM(T58,AD58)</f>
        <v>157.5</v>
      </c>
      <c r="AF58" s="48">
        <v>3.4</v>
      </c>
      <c r="AG58" s="49">
        <v>3.4</v>
      </c>
      <c r="AH58" s="51">
        <f t="shared" ref="AH58" si="167">MAX(AF58:AG58)</f>
        <v>3.4</v>
      </c>
      <c r="AI58" s="52">
        <f t="shared" ref="AI58" si="168">(AH58*20)*0.66</f>
        <v>44.88</v>
      </c>
      <c r="AJ58" s="48">
        <v>3.98</v>
      </c>
      <c r="AK58" s="49">
        <v>3.6</v>
      </c>
      <c r="AL58" s="51">
        <f t="shared" ref="AL58" si="169">MAX(AJ58:AK58)</f>
        <v>3.98</v>
      </c>
      <c r="AM58" s="50">
        <f t="shared" ref="AM58" si="170">IF((AL58)=0,"0",(AL58*750/F58))*0.66</f>
        <v>33.44821731748727</v>
      </c>
      <c r="AN58" s="53">
        <v>1</v>
      </c>
      <c r="AO58" s="54">
        <f t="shared" ref="AO58" si="171">(AN58*2.5)*0.66</f>
        <v>1.6500000000000001</v>
      </c>
      <c r="AP58" s="53">
        <v>0</v>
      </c>
      <c r="AQ58" s="52">
        <f t="shared" ref="AQ58" si="172">(AP58*4)*0.66</f>
        <v>0</v>
      </c>
      <c r="AR58" s="258"/>
      <c r="AS58" s="259"/>
      <c r="AT58" s="119">
        <f t="shared" ref="AT58" si="173">MIN(AR58:AS58)</f>
        <v>0</v>
      </c>
      <c r="AU58" s="156" t="str">
        <f t="shared" ref="AU58" si="174">IF((AT58)=0,"0",((16-AT58)*20+100)*0.66)</f>
        <v>0</v>
      </c>
    </row>
    <row r="59" spans="1:47" outlineLevel="1" x14ac:dyDescent="0.2">
      <c r="A59" s="209" t="s">
        <v>122</v>
      </c>
      <c r="B59" s="106" t="s">
        <v>33</v>
      </c>
      <c r="C59" s="106">
        <v>152</v>
      </c>
      <c r="D59" s="107">
        <f t="shared" ref="D59:D61" si="175">IF(C59&lt;1,"",IF(C59&lt;140.9,-140,IF(C59&lt;148.9,-148,IF(C59&lt;158.9,-158,IF(C59&gt;158,"+158")))))</f>
        <v>-158</v>
      </c>
      <c r="E59" s="104" t="s">
        <v>87</v>
      </c>
      <c r="F59" s="57">
        <v>43.2</v>
      </c>
      <c r="G59" s="36"/>
      <c r="H59" s="36"/>
      <c r="I59" s="37">
        <f t="shared" si="62"/>
        <v>351.05333333333334</v>
      </c>
      <c r="J59" s="38">
        <v>2</v>
      </c>
      <c r="K59" s="39">
        <v>17</v>
      </c>
      <c r="L59" s="67">
        <v>6.5</v>
      </c>
      <c r="M59" s="46">
        <f t="shared" si="63"/>
        <v>97.5</v>
      </c>
      <c r="N59" s="41">
        <v>20</v>
      </c>
      <c r="O59" s="67">
        <v>7</v>
      </c>
      <c r="P59" s="40">
        <f t="shared" si="64"/>
        <v>105</v>
      </c>
      <c r="Q59" s="42"/>
      <c r="R59" s="43"/>
      <c r="S59" s="44"/>
      <c r="T59" s="45">
        <f t="shared" si="65"/>
        <v>105</v>
      </c>
      <c r="U59" s="39">
        <v>18</v>
      </c>
      <c r="V59" s="67">
        <v>6</v>
      </c>
      <c r="W59" s="68">
        <f t="shared" si="93"/>
        <v>90</v>
      </c>
      <c r="X59" s="41">
        <v>21</v>
      </c>
      <c r="Y59" s="67">
        <v>6</v>
      </c>
      <c r="Z59" s="40">
        <f t="shared" si="94"/>
        <v>90</v>
      </c>
      <c r="AA59" s="42"/>
      <c r="AB59" s="43"/>
      <c r="AC59" s="44" t="str">
        <f t="shared" si="95"/>
        <v/>
      </c>
      <c r="AD59" s="46">
        <f t="shared" si="96"/>
        <v>90</v>
      </c>
      <c r="AE59" s="47">
        <f t="shared" si="91"/>
        <v>195</v>
      </c>
      <c r="AF59" s="48">
        <v>4.9000000000000004</v>
      </c>
      <c r="AG59" s="49">
        <v>4.58</v>
      </c>
      <c r="AH59" s="51">
        <f t="shared" si="97"/>
        <v>4.9000000000000004</v>
      </c>
      <c r="AI59" s="52">
        <f t="shared" si="66"/>
        <v>64.680000000000007</v>
      </c>
      <c r="AJ59" s="48">
        <v>3.88</v>
      </c>
      <c r="AK59" s="49">
        <v>4</v>
      </c>
      <c r="AL59" s="51">
        <f t="shared" si="67"/>
        <v>4</v>
      </c>
      <c r="AM59" s="50">
        <f t="shared" si="68"/>
        <v>45.833333333333336</v>
      </c>
      <c r="AN59" s="53">
        <v>10</v>
      </c>
      <c r="AO59" s="54">
        <f t="shared" si="92"/>
        <v>16.5</v>
      </c>
      <c r="AP59" s="53">
        <v>11</v>
      </c>
      <c r="AQ59" s="52">
        <f t="shared" si="69"/>
        <v>29.040000000000003</v>
      </c>
      <c r="AR59" s="258"/>
      <c r="AS59" s="259"/>
      <c r="AT59" s="119">
        <f t="shared" si="70"/>
        <v>0</v>
      </c>
      <c r="AU59" s="156" t="str">
        <f t="shared" si="71"/>
        <v>0</v>
      </c>
    </row>
    <row r="60" spans="1:47" outlineLevel="1" x14ac:dyDescent="0.2">
      <c r="A60" s="209" t="s">
        <v>123</v>
      </c>
      <c r="B60" s="106" t="s">
        <v>32</v>
      </c>
      <c r="C60" s="106">
        <v>157</v>
      </c>
      <c r="D60" s="107">
        <f t="shared" si="175"/>
        <v>-158</v>
      </c>
      <c r="E60" s="104" t="s">
        <v>87</v>
      </c>
      <c r="F60" s="57">
        <v>49.5</v>
      </c>
      <c r="G60" s="36"/>
      <c r="H60" s="36"/>
      <c r="I60" s="37">
        <f t="shared" si="62"/>
        <v>506.86</v>
      </c>
      <c r="J60" s="38">
        <v>1</v>
      </c>
      <c r="K60" s="39">
        <v>40</v>
      </c>
      <c r="L60" s="67">
        <v>9</v>
      </c>
      <c r="M60" s="46">
        <f t="shared" si="63"/>
        <v>135</v>
      </c>
      <c r="N60" s="41">
        <v>42</v>
      </c>
      <c r="O60" s="67">
        <v>9.5</v>
      </c>
      <c r="P60" s="40">
        <f t="shared" si="64"/>
        <v>142.5</v>
      </c>
      <c r="Q60" s="42"/>
      <c r="R60" s="43"/>
      <c r="S60" s="44"/>
      <c r="T60" s="45">
        <f t="shared" si="65"/>
        <v>142.5</v>
      </c>
      <c r="U60" s="39">
        <v>47</v>
      </c>
      <c r="V60" s="67">
        <v>8.5</v>
      </c>
      <c r="W60" s="68">
        <f t="shared" si="93"/>
        <v>127.5</v>
      </c>
      <c r="X60" s="41">
        <v>50</v>
      </c>
      <c r="Y60" s="67">
        <v>0</v>
      </c>
      <c r="Z60" s="40" t="str">
        <f t="shared" si="94"/>
        <v/>
      </c>
      <c r="AA60" s="42"/>
      <c r="AB60" s="43"/>
      <c r="AC60" s="44" t="str">
        <f t="shared" si="95"/>
        <v/>
      </c>
      <c r="AD60" s="46">
        <f t="shared" si="96"/>
        <v>127.5</v>
      </c>
      <c r="AE60" s="47">
        <f t="shared" si="91"/>
        <v>270</v>
      </c>
      <c r="AF60" s="48">
        <v>5.55</v>
      </c>
      <c r="AG60" s="49">
        <v>5.65</v>
      </c>
      <c r="AH60" s="51">
        <f t="shared" ref="AH60:AH61" si="176">MAX(AF60:AG60)</f>
        <v>5.65</v>
      </c>
      <c r="AI60" s="52">
        <f t="shared" si="66"/>
        <v>74.58</v>
      </c>
      <c r="AJ60" s="48">
        <v>6.2</v>
      </c>
      <c r="AK60" s="49">
        <v>6.79</v>
      </c>
      <c r="AL60" s="51">
        <f t="shared" si="67"/>
        <v>6.79</v>
      </c>
      <c r="AM60" s="50">
        <f t="shared" si="68"/>
        <v>67.900000000000006</v>
      </c>
      <c r="AN60" s="53">
        <v>30</v>
      </c>
      <c r="AO60" s="54">
        <f t="shared" si="92"/>
        <v>49.5</v>
      </c>
      <c r="AP60" s="53">
        <v>17</v>
      </c>
      <c r="AQ60" s="52">
        <f t="shared" si="69"/>
        <v>44.88</v>
      </c>
      <c r="AR60" s="258"/>
      <c r="AS60" s="259"/>
      <c r="AT60" s="119">
        <f t="shared" si="70"/>
        <v>0</v>
      </c>
      <c r="AU60" s="156" t="str">
        <f t="shared" si="71"/>
        <v>0</v>
      </c>
    </row>
    <row r="61" spans="1:47" ht="13.5" outlineLevel="1" thickBot="1" x14ac:dyDescent="0.25">
      <c r="A61" s="210"/>
      <c r="B61" s="173"/>
      <c r="C61" s="173"/>
      <c r="D61" s="211" t="str">
        <f t="shared" si="175"/>
        <v/>
      </c>
      <c r="E61" s="212"/>
      <c r="F61" s="213"/>
      <c r="G61" s="214"/>
      <c r="H61" s="214"/>
      <c r="I61" s="215">
        <f t="shared" si="62"/>
        <v>0</v>
      </c>
      <c r="J61" s="216"/>
      <c r="K61" s="217"/>
      <c r="L61" s="218"/>
      <c r="M61" s="226" t="str">
        <f t="shared" si="63"/>
        <v/>
      </c>
      <c r="N61" s="220"/>
      <c r="O61" s="218"/>
      <c r="P61" s="221" t="str">
        <f t="shared" si="64"/>
        <v/>
      </c>
      <c r="Q61" s="222"/>
      <c r="R61" s="223"/>
      <c r="S61" s="224"/>
      <c r="T61" s="225">
        <f t="shared" si="65"/>
        <v>0</v>
      </c>
      <c r="U61" s="217"/>
      <c r="V61" s="218"/>
      <c r="W61" s="219" t="str">
        <f t="shared" si="93"/>
        <v/>
      </c>
      <c r="X61" s="220"/>
      <c r="Y61" s="218"/>
      <c r="Z61" s="221" t="str">
        <f t="shared" si="94"/>
        <v/>
      </c>
      <c r="AA61" s="222"/>
      <c r="AB61" s="223"/>
      <c r="AC61" s="224" t="str">
        <f>IF((AB61)&lt;1,"",(AA61*45/F61)+(AB61*10))</f>
        <v/>
      </c>
      <c r="AD61" s="226">
        <f t="shared" si="96"/>
        <v>0</v>
      </c>
      <c r="AE61" s="227">
        <f t="shared" si="91"/>
        <v>0</v>
      </c>
      <c r="AF61" s="228"/>
      <c r="AG61" s="229"/>
      <c r="AH61" s="239">
        <f t="shared" si="176"/>
        <v>0</v>
      </c>
      <c r="AI61" s="230">
        <f t="shared" si="66"/>
        <v>0</v>
      </c>
      <c r="AJ61" s="228"/>
      <c r="AK61" s="229"/>
      <c r="AL61" s="239">
        <f t="shared" si="67"/>
        <v>0</v>
      </c>
      <c r="AM61" s="231">
        <f t="shared" si="68"/>
        <v>0</v>
      </c>
      <c r="AN61" s="232"/>
      <c r="AO61" s="233">
        <f t="shared" si="92"/>
        <v>0</v>
      </c>
      <c r="AP61" s="232"/>
      <c r="AQ61" s="230">
        <f t="shared" si="69"/>
        <v>0</v>
      </c>
      <c r="AR61" s="260"/>
      <c r="AS61" s="261"/>
      <c r="AT61" s="152">
        <f t="shared" si="70"/>
        <v>0</v>
      </c>
      <c r="AU61" s="158" t="str">
        <f t="shared" si="71"/>
        <v>0</v>
      </c>
    </row>
    <row r="62" spans="1:47" ht="42.75" customHeight="1" thickBot="1" x14ac:dyDescent="0.25">
      <c r="I62" s="7"/>
      <c r="J62" s="7"/>
    </row>
    <row r="63" spans="1:47" s="7" customFormat="1" ht="14.25" customHeight="1" thickBot="1" x14ac:dyDescent="0.25">
      <c r="A63" s="4" t="s">
        <v>42</v>
      </c>
      <c r="B63" s="62" t="s">
        <v>43</v>
      </c>
      <c r="C63" s="5"/>
      <c r="D63" s="5"/>
      <c r="K63" s="273" t="s">
        <v>6</v>
      </c>
      <c r="L63" s="273"/>
      <c r="M63" s="273"/>
      <c r="N63" s="273"/>
      <c r="O63" s="273"/>
      <c r="P63" s="273"/>
      <c r="Q63" s="273"/>
      <c r="R63" s="273"/>
      <c r="S63" s="8"/>
      <c r="T63" s="8"/>
      <c r="U63" s="273" t="s">
        <v>7</v>
      </c>
      <c r="V63" s="273"/>
      <c r="W63" s="273"/>
      <c r="X63" s="273"/>
      <c r="Y63" s="273"/>
      <c r="Z63" s="273"/>
      <c r="AA63" s="273"/>
      <c r="AB63" s="273"/>
      <c r="AF63" s="273" t="s">
        <v>8</v>
      </c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</row>
    <row r="64" spans="1:47" s="7" customFormat="1" ht="43.5" thickBot="1" x14ac:dyDescent="0.25">
      <c r="A64" s="11" t="s">
        <v>37</v>
      </c>
      <c r="B64" s="16" t="s">
        <v>38</v>
      </c>
      <c r="C64" s="63" t="s">
        <v>39</v>
      </c>
      <c r="D64" s="13" t="s">
        <v>40</v>
      </c>
      <c r="E64" s="13" t="s">
        <v>10</v>
      </c>
      <c r="F64" s="14" t="s">
        <v>11</v>
      </c>
      <c r="G64" s="72" t="s">
        <v>77</v>
      </c>
      <c r="H64" s="15"/>
      <c r="I64" s="290" t="s">
        <v>12</v>
      </c>
      <c r="J64" s="291" t="s">
        <v>13</v>
      </c>
      <c r="K64" s="279" t="s">
        <v>14</v>
      </c>
      <c r="L64" s="279"/>
      <c r="M64" s="16"/>
      <c r="N64" s="292" t="s">
        <v>15</v>
      </c>
      <c r="O64" s="292"/>
      <c r="P64" s="16"/>
      <c r="Q64" s="280" t="s">
        <v>44</v>
      </c>
      <c r="R64" s="280"/>
      <c r="S64" s="8"/>
      <c r="T64" s="8"/>
      <c r="U64" s="279" t="s">
        <v>14</v>
      </c>
      <c r="V64" s="279"/>
      <c r="W64" s="16"/>
      <c r="X64" s="292" t="s">
        <v>15</v>
      </c>
      <c r="Y64" s="292"/>
      <c r="Z64" s="16"/>
      <c r="AA64" s="280" t="s">
        <v>44</v>
      </c>
      <c r="AB64" s="280"/>
      <c r="AC64" s="8"/>
      <c r="AD64" s="8"/>
      <c r="AE64" s="294" t="s">
        <v>16</v>
      </c>
      <c r="AF64" s="274" t="s">
        <v>17</v>
      </c>
      <c r="AG64" s="274"/>
      <c r="AH64" s="274"/>
      <c r="AI64" s="274"/>
      <c r="AJ64" s="272"/>
      <c r="AK64" s="272"/>
      <c r="AL64" s="272"/>
      <c r="AM64" s="272"/>
      <c r="AN64" s="274" t="s">
        <v>18</v>
      </c>
      <c r="AO64" s="274"/>
      <c r="AP64" s="282" t="s">
        <v>45</v>
      </c>
      <c r="AQ64" s="282"/>
      <c r="AR64" s="274"/>
      <c r="AS64" s="274"/>
      <c r="AT64" s="274"/>
      <c r="AU64" s="274"/>
    </row>
    <row r="65" spans="1:47" s="7" customFormat="1" ht="11.25" customHeight="1" thickBot="1" x14ac:dyDescent="0.25">
      <c r="A65" s="17" t="s">
        <v>20</v>
      </c>
      <c r="B65" s="18" t="s">
        <v>21</v>
      </c>
      <c r="C65" s="19" t="s">
        <v>41</v>
      </c>
      <c r="D65" s="20"/>
      <c r="E65" s="20"/>
      <c r="F65" s="21" t="s">
        <v>23</v>
      </c>
      <c r="G65" s="22" t="s">
        <v>46</v>
      </c>
      <c r="H65" s="22"/>
      <c r="I65" s="288"/>
      <c r="J65" s="278"/>
      <c r="K65" s="23" t="s">
        <v>24</v>
      </c>
      <c r="L65" s="111" t="s">
        <v>25</v>
      </c>
      <c r="M65" s="19" t="s">
        <v>26</v>
      </c>
      <c r="N65" s="19" t="s">
        <v>24</v>
      </c>
      <c r="O65" s="111" t="s">
        <v>25</v>
      </c>
      <c r="P65" s="19" t="s">
        <v>26</v>
      </c>
      <c r="Q65" s="19" t="s">
        <v>24</v>
      </c>
      <c r="R65" s="26" t="s">
        <v>25</v>
      </c>
      <c r="S65" s="27" t="s">
        <v>26</v>
      </c>
      <c r="T65" s="30" t="s">
        <v>27</v>
      </c>
      <c r="U65" s="23" t="s">
        <v>24</v>
      </c>
      <c r="V65" s="111" t="s">
        <v>25</v>
      </c>
      <c r="W65" s="19" t="s">
        <v>26</v>
      </c>
      <c r="X65" s="19" t="s">
        <v>24</v>
      </c>
      <c r="Y65" s="111" t="s">
        <v>25</v>
      </c>
      <c r="Z65" s="19" t="s">
        <v>26</v>
      </c>
      <c r="AA65" s="19" t="s">
        <v>24</v>
      </c>
      <c r="AB65" s="26" t="s">
        <v>25</v>
      </c>
      <c r="AC65" s="27" t="s">
        <v>26</v>
      </c>
      <c r="AD65" s="30" t="s">
        <v>27</v>
      </c>
      <c r="AE65" s="284"/>
      <c r="AF65" s="249" t="s">
        <v>28</v>
      </c>
      <c r="AG65" s="244" t="s">
        <v>29</v>
      </c>
      <c r="AH65" s="244"/>
      <c r="AI65" s="112" t="s">
        <v>25</v>
      </c>
      <c r="AJ65" s="247" t="s">
        <v>28</v>
      </c>
      <c r="AK65" s="244" t="s">
        <v>29</v>
      </c>
      <c r="AL65" s="244"/>
      <c r="AM65" s="184" t="s">
        <v>25</v>
      </c>
      <c r="AN65" s="17" t="s">
        <v>30</v>
      </c>
      <c r="AO65" s="112" t="s">
        <v>25</v>
      </c>
      <c r="AP65" s="17" t="s">
        <v>30</v>
      </c>
      <c r="AQ65" s="112" t="s">
        <v>25</v>
      </c>
      <c r="AR65" s="247" t="s">
        <v>28</v>
      </c>
      <c r="AS65" s="244" t="s">
        <v>29</v>
      </c>
      <c r="AT65" s="244" t="s">
        <v>31</v>
      </c>
      <c r="AU65" s="112" t="s">
        <v>25</v>
      </c>
    </row>
    <row r="66" spans="1:47" x14ac:dyDescent="0.2">
      <c r="A66" s="185" t="s">
        <v>124</v>
      </c>
      <c r="B66" s="160" t="s">
        <v>79</v>
      </c>
      <c r="C66" s="160">
        <v>158</v>
      </c>
      <c r="D66" s="186">
        <f t="shared" ref="D66:D94" si="177">IF(C66&lt;1,"",IF(C66&lt;150.9,-150,IF(C66&lt;158.9,-158,IF(C66&lt;168.9,-168,IF(C66&gt;168,"+168")))))</f>
        <v>-158</v>
      </c>
      <c r="E66" s="160" t="s">
        <v>90</v>
      </c>
      <c r="F66" s="234">
        <v>53</v>
      </c>
      <c r="G66" s="189" t="s">
        <v>46</v>
      </c>
      <c r="H66" s="189"/>
      <c r="I66" s="190">
        <f t="shared" ref="I66:I94" si="178">SUM(AE66+AI66+AM66+AO66+AQ66+AU66)</f>
        <v>492.26924528301885</v>
      </c>
      <c r="J66" s="191">
        <v>1</v>
      </c>
      <c r="K66" s="192">
        <v>37</v>
      </c>
      <c r="L66" s="193">
        <v>6</v>
      </c>
      <c r="M66" s="235">
        <f t="shared" ref="M66:M94" si="179">IF((L66)&lt;1,"",(K66*55/F66)+(L66*10))</f>
        <v>98.396226415094333</v>
      </c>
      <c r="N66" s="195">
        <v>40</v>
      </c>
      <c r="O66" s="193">
        <v>7</v>
      </c>
      <c r="P66" s="235">
        <f t="shared" ref="P66:P94" si="180">IF((O66)&lt;1,"",(N66*55/F66)+(O66*10))</f>
        <v>111.50943396226415</v>
      </c>
      <c r="Q66" s="195">
        <v>42</v>
      </c>
      <c r="R66" s="193">
        <v>8</v>
      </c>
      <c r="S66" s="199">
        <f t="shared" ref="S66:S94" si="181">IF((R66)&lt;1,"",(Q66*55/F66)+(R66*10))</f>
        <v>123.58490566037736</v>
      </c>
      <c r="T66" s="236">
        <f t="shared" ref="T66:T94" si="182">MAX(M66,P66,S66)</f>
        <v>123.58490566037736</v>
      </c>
      <c r="U66" s="192">
        <v>48</v>
      </c>
      <c r="V66" s="193">
        <v>8</v>
      </c>
      <c r="W66" s="235">
        <f t="shared" ref="W66:W94" si="183">IF((V66)&lt;1,"",(U66*45/F66)+(V66*10))</f>
        <v>120.75471698113208</v>
      </c>
      <c r="X66" s="195">
        <v>51</v>
      </c>
      <c r="Y66" s="193">
        <v>0</v>
      </c>
      <c r="Z66" s="235" t="str">
        <f t="shared" ref="Z66:Z94" si="184">IF((Y66)&lt;1,"",(X66*45/F66)+(Y66*10))</f>
        <v/>
      </c>
      <c r="AA66" s="195">
        <v>51</v>
      </c>
      <c r="AB66" s="237">
        <v>0</v>
      </c>
      <c r="AC66" s="199" t="str">
        <f t="shared" ref="AC66:AC94" si="185">IF((AB66)&lt;1,"",(AA66*45/F66)+(AB66*10))</f>
        <v/>
      </c>
      <c r="AD66" s="235">
        <f t="shared" ref="AD66:AD94" si="186">MAX(W66,Z66,AC66)</f>
        <v>120.75471698113208</v>
      </c>
      <c r="AE66" s="202">
        <f t="shared" ref="AE66:AE94" si="187">SUM(T66,AD66)</f>
        <v>244.33962264150944</v>
      </c>
      <c r="AF66" s="203">
        <v>6.65</v>
      </c>
      <c r="AG66" s="204">
        <v>6.45</v>
      </c>
      <c r="AH66" s="235">
        <f t="shared" ref="AH66:AH94" si="188">MAX(AF66:AG66)</f>
        <v>6.65</v>
      </c>
      <c r="AI66" s="206">
        <f t="shared" ref="AI66:AI94" si="189">(AH66*20)*0.66</f>
        <v>87.78</v>
      </c>
      <c r="AJ66" s="203">
        <v>8.9499999999999993</v>
      </c>
      <c r="AK66" s="204">
        <v>8.1</v>
      </c>
      <c r="AL66" s="235">
        <f t="shared" ref="AL66:AL94" si="190">MAX(AJ66:AK66)</f>
        <v>8.9499999999999993</v>
      </c>
      <c r="AM66" s="206">
        <f>IF((AL66)=0,"0",(AL66*750/F66))*0.66</f>
        <v>83.589622641509422</v>
      </c>
      <c r="AN66" s="207">
        <v>26</v>
      </c>
      <c r="AO66" s="208">
        <f>AN66*2*0.66</f>
        <v>34.32</v>
      </c>
      <c r="AP66" s="207">
        <v>16</v>
      </c>
      <c r="AQ66" s="205">
        <f>IF(G66="",(AP66*6)*0.66,(AP66*4)*0.66)</f>
        <v>42.24</v>
      </c>
      <c r="AR66" s="256"/>
      <c r="AS66" s="257"/>
      <c r="AT66" s="151">
        <f t="shared" ref="AT66:AT94" si="191">MIN(AR66:AS66)</f>
        <v>0</v>
      </c>
      <c r="AU66" s="154" t="str">
        <f t="shared" ref="AU66:AU94" si="192">IF((AT66)=0,"0",((16-AT66)*20+100)*0.66)</f>
        <v>0</v>
      </c>
    </row>
    <row r="67" spans="1:47" x14ac:dyDescent="0.2">
      <c r="A67" s="209"/>
      <c r="B67" s="106"/>
      <c r="C67" s="106"/>
      <c r="D67" s="107" t="str">
        <f>IF(C67&lt;1,"",IF(C67&lt;150.9,-150,IF(C67&lt;158.9,-158,IF(C67&lt;168.9,-168,IF(C67&gt;168,"+168")))))</f>
        <v/>
      </c>
      <c r="E67" s="106"/>
      <c r="F67" s="108"/>
      <c r="G67" s="36"/>
      <c r="H67" s="36"/>
      <c r="I67" s="37">
        <f t="shared" si="178"/>
        <v>0</v>
      </c>
      <c r="J67" s="38"/>
      <c r="K67" s="39"/>
      <c r="L67" s="67"/>
      <c r="M67" s="51" t="str">
        <f t="shared" si="179"/>
        <v/>
      </c>
      <c r="N67" s="41"/>
      <c r="O67" s="67"/>
      <c r="P67" s="51" t="str">
        <f t="shared" si="180"/>
        <v/>
      </c>
      <c r="Q67" s="41"/>
      <c r="R67" s="67"/>
      <c r="S67" s="44" t="str">
        <f t="shared" si="181"/>
        <v/>
      </c>
      <c r="T67" s="78">
        <f t="shared" si="182"/>
        <v>0</v>
      </c>
      <c r="U67" s="39"/>
      <c r="V67" s="67"/>
      <c r="W67" s="51" t="str">
        <f t="shared" si="183"/>
        <v/>
      </c>
      <c r="X67" s="41"/>
      <c r="Y67" s="67"/>
      <c r="Z67" s="51" t="str">
        <f t="shared" si="184"/>
        <v/>
      </c>
      <c r="AA67" s="41"/>
      <c r="AB67" s="79"/>
      <c r="AC67" s="44" t="str">
        <f t="shared" si="185"/>
        <v/>
      </c>
      <c r="AD67" s="51">
        <f t="shared" si="186"/>
        <v>0</v>
      </c>
      <c r="AE67" s="47">
        <f t="shared" si="187"/>
        <v>0</v>
      </c>
      <c r="AF67" s="48"/>
      <c r="AG67" s="49"/>
      <c r="AH67" s="51">
        <f t="shared" si="188"/>
        <v>0</v>
      </c>
      <c r="AI67" s="50">
        <f t="shared" si="189"/>
        <v>0</v>
      </c>
      <c r="AJ67" s="48"/>
      <c r="AK67" s="49"/>
      <c r="AL67" s="51">
        <f t="shared" si="190"/>
        <v>0</v>
      </c>
      <c r="AM67" s="50">
        <f t="shared" ref="AM67:AM94" si="193">IF((AL67)=0,"0",(AL67*750/F67))*0.66</f>
        <v>0</v>
      </c>
      <c r="AN67" s="53"/>
      <c r="AO67" s="54">
        <f t="shared" ref="AO67:AO94" si="194">AN67*2*0.66</f>
        <v>0</v>
      </c>
      <c r="AP67" s="53"/>
      <c r="AQ67" s="52">
        <f t="shared" ref="AQ67:AQ94" si="195">IF(G67="",(AP67*6)*0.66,(AP67*4)*0.66)</f>
        <v>0</v>
      </c>
      <c r="AR67" s="258"/>
      <c r="AS67" s="259"/>
      <c r="AT67" s="119">
        <f t="shared" si="191"/>
        <v>0</v>
      </c>
      <c r="AU67" s="156" t="str">
        <f t="shared" si="192"/>
        <v>0</v>
      </c>
    </row>
    <row r="68" spans="1:47" x14ac:dyDescent="0.2">
      <c r="A68" s="209" t="s">
        <v>125</v>
      </c>
      <c r="B68" s="106" t="s">
        <v>32</v>
      </c>
      <c r="C68" s="106">
        <v>159</v>
      </c>
      <c r="D68" s="107">
        <f t="shared" ref="D68:D74" si="196">IF(C68&lt;1,"",IF(C68&lt;150.9,-150,IF(C68&lt;158.9,-158,IF(C68&lt;168.9,-168,IF(C68&gt;168,"+168")))))</f>
        <v>-168</v>
      </c>
      <c r="E68" s="106" t="s">
        <v>90</v>
      </c>
      <c r="F68" s="108">
        <v>44.5</v>
      </c>
      <c r="G68" s="36" t="s">
        <v>46</v>
      </c>
      <c r="H68" s="36"/>
      <c r="I68" s="37">
        <f t="shared" si="178"/>
        <v>396.55370786516852</v>
      </c>
      <c r="J68" s="38">
        <v>1</v>
      </c>
      <c r="K68" s="39">
        <v>19</v>
      </c>
      <c r="L68" s="67">
        <v>7</v>
      </c>
      <c r="M68" s="51">
        <f t="shared" si="179"/>
        <v>93.483146067415731</v>
      </c>
      <c r="N68" s="41">
        <v>21</v>
      </c>
      <c r="O68" s="67">
        <v>7.5</v>
      </c>
      <c r="P68" s="51">
        <f t="shared" si="180"/>
        <v>100.95505617977528</v>
      </c>
      <c r="Q68" s="41">
        <v>24</v>
      </c>
      <c r="R68" s="67">
        <v>6.5</v>
      </c>
      <c r="S68" s="44">
        <f t="shared" si="181"/>
        <v>94.662921348314612</v>
      </c>
      <c r="T68" s="78">
        <f t="shared" si="182"/>
        <v>100.95505617977528</v>
      </c>
      <c r="U68" s="39">
        <v>27</v>
      </c>
      <c r="V68" s="67">
        <v>8</v>
      </c>
      <c r="W68" s="51">
        <f t="shared" si="183"/>
        <v>107.30337078651685</v>
      </c>
      <c r="X68" s="41">
        <v>30</v>
      </c>
      <c r="Y68" s="67">
        <v>8.5</v>
      </c>
      <c r="Z68" s="51">
        <f t="shared" si="184"/>
        <v>115.33707865168539</v>
      </c>
      <c r="AA68" s="41">
        <v>34</v>
      </c>
      <c r="AB68" s="79">
        <v>0</v>
      </c>
      <c r="AC68" s="44" t="str">
        <f t="shared" si="185"/>
        <v/>
      </c>
      <c r="AD68" s="51">
        <f t="shared" si="186"/>
        <v>115.33707865168539</v>
      </c>
      <c r="AE68" s="47">
        <f t="shared" si="187"/>
        <v>216.29213483146066</v>
      </c>
      <c r="AF68" s="48">
        <v>4.8</v>
      </c>
      <c r="AG68" s="49">
        <v>4.9000000000000004</v>
      </c>
      <c r="AH68" s="51">
        <f t="shared" si="188"/>
        <v>4.9000000000000004</v>
      </c>
      <c r="AI68" s="50">
        <f t="shared" si="189"/>
        <v>64.680000000000007</v>
      </c>
      <c r="AJ68" s="48">
        <v>5.85</v>
      </c>
      <c r="AK68" s="49">
        <v>6</v>
      </c>
      <c r="AL68" s="51">
        <f t="shared" si="190"/>
        <v>6</v>
      </c>
      <c r="AM68" s="50">
        <f t="shared" si="193"/>
        <v>66.741573033707866</v>
      </c>
      <c r="AN68" s="53">
        <v>17</v>
      </c>
      <c r="AO68" s="54">
        <f t="shared" si="194"/>
        <v>22.44</v>
      </c>
      <c r="AP68" s="53">
        <v>10</v>
      </c>
      <c r="AQ68" s="52">
        <f t="shared" si="195"/>
        <v>26.400000000000002</v>
      </c>
      <c r="AR68" s="258"/>
      <c r="AS68" s="259"/>
      <c r="AT68" s="119">
        <f t="shared" si="191"/>
        <v>0</v>
      </c>
      <c r="AU68" s="156" t="str">
        <f t="shared" si="192"/>
        <v>0</v>
      </c>
    </row>
    <row r="69" spans="1:47" x14ac:dyDescent="0.2">
      <c r="A69" s="209"/>
      <c r="B69" s="106"/>
      <c r="C69" s="106"/>
      <c r="D69" s="107" t="str">
        <f>IF(C69&lt;1,"",IF(C69&lt;150.9,-150,IF(C69&lt;158.9,-158,IF(C69&lt;168.9,-168,IF(C69&gt;168,"+168")))))</f>
        <v/>
      </c>
      <c r="E69" s="106"/>
      <c r="F69" s="108"/>
      <c r="G69" s="36"/>
      <c r="H69" s="36"/>
      <c r="I69" s="37">
        <f t="shared" si="178"/>
        <v>0</v>
      </c>
      <c r="J69" s="38"/>
      <c r="K69" s="39"/>
      <c r="L69" s="67"/>
      <c r="M69" s="51" t="str">
        <f t="shared" si="179"/>
        <v/>
      </c>
      <c r="N69" s="41"/>
      <c r="O69" s="67"/>
      <c r="P69" s="51" t="str">
        <f t="shared" si="180"/>
        <v/>
      </c>
      <c r="Q69" s="41"/>
      <c r="R69" s="67"/>
      <c r="S69" s="44" t="str">
        <f t="shared" si="181"/>
        <v/>
      </c>
      <c r="T69" s="78">
        <f t="shared" si="182"/>
        <v>0</v>
      </c>
      <c r="U69" s="39"/>
      <c r="V69" s="67"/>
      <c r="W69" s="51" t="str">
        <f t="shared" si="183"/>
        <v/>
      </c>
      <c r="X69" s="41"/>
      <c r="Y69" s="67"/>
      <c r="Z69" s="51" t="str">
        <f t="shared" si="184"/>
        <v/>
      </c>
      <c r="AA69" s="41"/>
      <c r="AB69" s="79"/>
      <c r="AC69" s="44" t="str">
        <f t="shared" si="185"/>
        <v/>
      </c>
      <c r="AD69" s="51">
        <f t="shared" si="186"/>
        <v>0</v>
      </c>
      <c r="AE69" s="47">
        <f t="shared" si="187"/>
        <v>0</v>
      </c>
      <c r="AF69" s="48"/>
      <c r="AG69" s="49"/>
      <c r="AH69" s="51">
        <f t="shared" si="188"/>
        <v>0</v>
      </c>
      <c r="AI69" s="50">
        <f t="shared" si="189"/>
        <v>0</v>
      </c>
      <c r="AJ69" s="48"/>
      <c r="AK69" s="49"/>
      <c r="AL69" s="51">
        <f t="shared" si="190"/>
        <v>0</v>
      </c>
      <c r="AM69" s="50">
        <f t="shared" si="193"/>
        <v>0</v>
      </c>
      <c r="AN69" s="53"/>
      <c r="AO69" s="54">
        <f t="shared" si="194"/>
        <v>0</v>
      </c>
      <c r="AP69" s="53"/>
      <c r="AQ69" s="52">
        <f t="shared" si="195"/>
        <v>0</v>
      </c>
      <c r="AR69" s="258"/>
      <c r="AS69" s="259"/>
      <c r="AT69" s="119">
        <f t="shared" si="191"/>
        <v>0</v>
      </c>
      <c r="AU69" s="156" t="str">
        <f t="shared" si="192"/>
        <v>0</v>
      </c>
    </row>
    <row r="70" spans="1:47" x14ac:dyDescent="0.2">
      <c r="A70" s="209" t="s">
        <v>127</v>
      </c>
      <c r="B70" s="106" t="s">
        <v>34</v>
      </c>
      <c r="C70" s="106">
        <v>147</v>
      </c>
      <c r="D70" s="107">
        <f>IF(C70&lt;1,"",IF(C70&lt;150.9,-150,IF(C70&lt;158.9,-158,IF(C70&lt;168.9,-168,IF(C70&gt;168,"+168")))))</f>
        <v>-150</v>
      </c>
      <c r="E70" s="106" t="s">
        <v>87</v>
      </c>
      <c r="F70" s="108">
        <v>41.6</v>
      </c>
      <c r="G70" s="36"/>
      <c r="H70" s="36"/>
      <c r="I70" s="37">
        <f t="shared" si="178"/>
        <v>535.74490384615387</v>
      </c>
      <c r="J70" s="38">
        <v>1</v>
      </c>
      <c r="K70" s="39">
        <v>33</v>
      </c>
      <c r="L70" s="67">
        <v>6.5</v>
      </c>
      <c r="M70" s="51">
        <f t="shared" si="179"/>
        <v>108.62980769230769</v>
      </c>
      <c r="N70" s="41">
        <v>36</v>
      </c>
      <c r="O70" s="67">
        <v>7</v>
      </c>
      <c r="P70" s="51">
        <f t="shared" si="180"/>
        <v>117.59615384615384</v>
      </c>
      <c r="Q70" s="41">
        <v>39</v>
      </c>
      <c r="R70" s="67">
        <v>7.5</v>
      </c>
      <c r="S70" s="44">
        <f t="shared" si="181"/>
        <v>126.5625</v>
      </c>
      <c r="T70" s="78">
        <f t="shared" si="182"/>
        <v>126.5625</v>
      </c>
      <c r="U70" s="39">
        <v>43</v>
      </c>
      <c r="V70" s="67">
        <v>8.5</v>
      </c>
      <c r="W70" s="51">
        <f t="shared" si="183"/>
        <v>131.51442307692307</v>
      </c>
      <c r="X70" s="41">
        <v>46</v>
      </c>
      <c r="Y70" s="67">
        <v>9</v>
      </c>
      <c r="Z70" s="51">
        <f t="shared" si="184"/>
        <v>139.75961538461539</v>
      </c>
      <c r="AA70" s="41">
        <v>49</v>
      </c>
      <c r="AB70" s="79">
        <v>8.5</v>
      </c>
      <c r="AC70" s="44">
        <f t="shared" si="185"/>
        <v>138.00480769230768</v>
      </c>
      <c r="AD70" s="51">
        <f t="shared" si="186"/>
        <v>139.75961538461539</v>
      </c>
      <c r="AE70" s="47">
        <f t="shared" si="187"/>
        <v>266.32211538461536</v>
      </c>
      <c r="AF70" s="48">
        <v>5.9</v>
      </c>
      <c r="AG70" s="49">
        <v>5.95</v>
      </c>
      <c r="AH70" s="51">
        <f t="shared" si="188"/>
        <v>5.95</v>
      </c>
      <c r="AI70" s="50">
        <f t="shared" si="189"/>
        <v>78.540000000000006</v>
      </c>
      <c r="AJ70" s="48">
        <v>6.8</v>
      </c>
      <c r="AK70" s="49">
        <v>7.5</v>
      </c>
      <c r="AL70" s="51">
        <f t="shared" si="190"/>
        <v>7.5</v>
      </c>
      <c r="AM70" s="50">
        <f t="shared" si="193"/>
        <v>89.242788461538467</v>
      </c>
      <c r="AN70" s="53">
        <v>32</v>
      </c>
      <c r="AO70" s="54">
        <f t="shared" si="194"/>
        <v>42.24</v>
      </c>
      <c r="AP70" s="53">
        <v>15</v>
      </c>
      <c r="AQ70" s="52">
        <f t="shared" si="195"/>
        <v>59.400000000000006</v>
      </c>
      <c r="AR70" s="258"/>
      <c r="AS70" s="259"/>
      <c r="AT70" s="119">
        <f t="shared" si="191"/>
        <v>0</v>
      </c>
      <c r="AU70" s="156" t="str">
        <f t="shared" si="192"/>
        <v>0</v>
      </c>
    </row>
    <row r="71" spans="1:47" x14ac:dyDescent="0.2">
      <c r="A71" s="209"/>
      <c r="B71" s="106"/>
      <c r="C71" s="106"/>
      <c r="D71" s="107" t="str">
        <f>IF(C71&lt;1,"",IF(C71&lt;150.9,-150,IF(C71&lt;158.9,-158,IF(C71&lt;168.9,-168,IF(C71&gt;168,"+168")))))</f>
        <v/>
      </c>
      <c r="E71" s="106"/>
      <c r="F71" s="108"/>
      <c r="G71" s="36"/>
      <c r="H71" s="36"/>
      <c r="I71" s="37">
        <f t="shared" si="178"/>
        <v>0</v>
      </c>
      <c r="J71" s="38"/>
      <c r="K71" s="39"/>
      <c r="L71" s="67"/>
      <c r="M71" s="51" t="str">
        <f t="shared" si="179"/>
        <v/>
      </c>
      <c r="N71" s="41"/>
      <c r="O71" s="67"/>
      <c r="P71" s="51" t="str">
        <f t="shared" si="180"/>
        <v/>
      </c>
      <c r="Q71" s="41"/>
      <c r="R71" s="67"/>
      <c r="S71" s="44" t="str">
        <f t="shared" si="181"/>
        <v/>
      </c>
      <c r="T71" s="78">
        <f t="shared" si="182"/>
        <v>0</v>
      </c>
      <c r="U71" s="39"/>
      <c r="V71" s="67"/>
      <c r="W71" s="51" t="str">
        <f t="shared" si="183"/>
        <v/>
      </c>
      <c r="X71" s="41"/>
      <c r="Y71" s="67"/>
      <c r="Z71" s="51" t="str">
        <f t="shared" si="184"/>
        <v/>
      </c>
      <c r="AA71" s="41"/>
      <c r="AB71" s="79"/>
      <c r="AC71" s="44" t="str">
        <f t="shared" si="185"/>
        <v/>
      </c>
      <c r="AD71" s="51">
        <f t="shared" si="186"/>
        <v>0</v>
      </c>
      <c r="AE71" s="47">
        <f t="shared" si="187"/>
        <v>0</v>
      </c>
      <c r="AF71" s="48"/>
      <c r="AG71" s="49"/>
      <c r="AH71" s="51">
        <f t="shared" si="188"/>
        <v>0</v>
      </c>
      <c r="AI71" s="50">
        <f t="shared" si="189"/>
        <v>0</v>
      </c>
      <c r="AJ71" s="48"/>
      <c r="AK71" s="49"/>
      <c r="AL71" s="51">
        <f t="shared" si="190"/>
        <v>0</v>
      </c>
      <c r="AM71" s="50">
        <f t="shared" si="193"/>
        <v>0</v>
      </c>
      <c r="AN71" s="53"/>
      <c r="AO71" s="54">
        <f t="shared" si="194"/>
        <v>0</v>
      </c>
      <c r="AP71" s="53"/>
      <c r="AQ71" s="52">
        <f t="shared" si="195"/>
        <v>0</v>
      </c>
      <c r="AR71" s="258"/>
      <c r="AS71" s="259"/>
      <c r="AT71" s="119">
        <f t="shared" si="191"/>
        <v>0</v>
      </c>
      <c r="AU71" s="156" t="str">
        <f t="shared" si="192"/>
        <v>0</v>
      </c>
    </row>
    <row r="72" spans="1:47" x14ac:dyDescent="0.2">
      <c r="A72" s="209" t="s">
        <v>126</v>
      </c>
      <c r="B72" s="106" t="s">
        <v>79</v>
      </c>
      <c r="C72" s="106">
        <v>156</v>
      </c>
      <c r="D72" s="107">
        <f>IF(C72&lt;1,"",IF(C72&lt;150.9,-150,IF(C72&lt;158.9,-158,IF(C72&lt;168.9,-168,IF(C72&gt;168,"+168")))))</f>
        <v>-158</v>
      </c>
      <c r="E72" s="106" t="s">
        <v>87</v>
      </c>
      <c r="F72" s="108">
        <v>39.6</v>
      </c>
      <c r="G72" s="36" t="s">
        <v>46</v>
      </c>
      <c r="H72" s="36"/>
      <c r="I72" s="37">
        <f t="shared" ref="I72" si="197">SUM(AE72+AI72+AM72+AO72+AQ72+AU72)</f>
        <v>317.50393939393939</v>
      </c>
      <c r="J72" s="38">
        <v>1</v>
      </c>
      <c r="K72" s="39">
        <v>10</v>
      </c>
      <c r="L72" s="67">
        <v>4.5</v>
      </c>
      <c r="M72" s="51">
        <f t="shared" ref="M72" si="198">IF((L72)&lt;1,"",(K72*55/F72)+(L72*10))</f>
        <v>58.888888888888886</v>
      </c>
      <c r="N72" s="41">
        <v>12</v>
      </c>
      <c r="O72" s="67">
        <v>5</v>
      </c>
      <c r="P72" s="51">
        <f t="shared" ref="P72" si="199">IF((O72)&lt;1,"",(N72*55/F72)+(O72*10))</f>
        <v>66.666666666666657</v>
      </c>
      <c r="Q72" s="41">
        <v>15</v>
      </c>
      <c r="R72" s="67">
        <v>0</v>
      </c>
      <c r="S72" s="44" t="str">
        <f t="shared" ref="S72" si="200">IF((R72)&lt;1,"",(Q72*55/F72)+(R72*10))</f>
        <v/>
      </c>
      <c r="T72" s="78">
        <f t="shared" ref="T72" si="201">MAX(M72,P72,S72)</f>
        <v>66.666666666666657</v>
      </c>
      <c r="U72" s="39">
        <v>14</v>
      </c>
      <c r="V72" s="67">
        <v>4</v>
      </c>
      <c r="W72" s="51">
        <f t="shared" ref="W72" si="202">IF((V72)&lt;1,"",(U72*45/F72)+(V72*10))</f>
        <v>55.909090909090907</v>
      </c>
      <c r="X72" s="41">
        <v>17</v>
      </c>
      <c r="Y72" s="67">
        <v>4</v>
      </c>
      <c r="Z72" s="51">
        <f t="shared" ref="Z72" si="203">IF((Y72)&lt;1,"",(X72*45/F72)+(Y72*10))</f>
        <v>59.318181818181813</v>
      </c>
      <c r="AA72" s="41">
        <v>20</v>
      </c>
      <c r="AB72" s="79">
        <v>4.5</v>
      </c>
      <c r="AC72" s="44">
        <f t="shared" ref="AC72" si="204">IF((AB72)&lt;1,"",(AA72*45/F72)+(AB72*10))</f>
        <v>67.72727272727272</v>
      </c>
      <c r="AD72" s="51">
        <f t="shared" ref="AD72" si="205">MAX(W72,Z72,AC72)</f>
        <v>67.72727272727272</v>
      </c>
      <c r="AE72" s="47">
        <f t="shared" ref="AE72" si="206">SUM(T72,AD72)</f>
        <v>134.39393939393938</v>
      </c>
      <c r="AF72" s="48">
        <v>4.7</v>
      </c>
      <c r="AG72" s="49">
        <v>4.7</v>
      </c>
      <c r="AH72" s="51">
        <f t="shared" ref="AH72" si="207">MAX(AF72:AG72)</f>
        <v>4.7</v>
      </c>
      <c r="AI72" s="50">
        <f t="shared" ref="AI72" si="208">(AH72*20)*0.66</f>
        <v>62.040000000000006</v>
      </c>
      <c r="AJ72" s="48">
        <v>4.05</v>
      </c>
      <c r="AK72" s="49">
        <v>4.3</v>
      </c>
      <c r="AL72" s="51">
        <f t="shared" ref="AL72" si="209">MAX(AJ72:AK72)</f>
        <v>4.3</v>
      </c>
      <c r="AM72" s="50">
        <f t="shared" ref="AM72" si="210">IF((AL72)=0,"0",(AL72*750/F72))*0.66</f>
        <v>53.75</v>
      </c>
      <c r="AN72" s="53">
        <v>31</v>
      </c>
      <c r="AO72" s="54">
        <f t="shared" ref="AO72" si="211">AN72*2*0.66</f>
        <v>40.92</v>
      </c>
      <c r="AP72" s="53">
        <v>10</v>
      </c>
      <c r="AQ72" s="52">
        <f t="shared" ref="AQ72" si="212">IF(G72="",(AP72*6)*0.66,(AP72*4)*0.66)</f>
        <v>26.400000000000002</v>
      </c>
      <c r="AR72" s="258"/>
      <c r="AS72" s="259"/>
      <c r="AT72" s="119">
        <f t="shared" ref="AT72" si="213">MIN(AR72:AS72)</f>
        <v>0</v>
      </c>
      <c r="AU72" s="156" t="str">
        <f t="shared" ref="AU72" si="214">IF((AT72)=0,"0",((16-AT72)*20+100)*0.66)</f>
        <v>0</v>
      </c>
    </row>
    <row r="73" spans="1:47" x14ac:dyDescent="0.2">
      <c r="A73" s="209"/>
      <c r="B73" s="106"/>
      <c r="C73" s="106"/>
      <c r="D73" s="107" t="str">
        <f>IF(C73&lt;1,"",IF(C73&lt;150.9,-150,IF(C73&lt;158.9,-158,IF(C73&lt;168.9,-168,IF(C73&gt;168,"+168")))))</f>
        <v/>
      </c>
      <c r="E73" s="106"/>
      <c r="F73" s="108"/>
      <c r="G73" s="36"/>
      <c r="H73" s="36"/>
      <c r="I73" s="37">
        <f t="shared" si="178"/>
        <v>0</v>
      </c>
      <c r="J73" s="38"/>
      <c r="K73" s="39"/>
      <c r="L73" s="67"/>
      <c r="M73" s="51" t="str">
        <f t="shared" si="179"/>
        <v/>
      </c>
      <c r="N73" s="41"/>
      <c r="O73" s="67"/>
      <c r="P73" s="51" t="str">
        <f t="shared" si="180"/>
        <v/>
      </c>
      <c r="Q73" s="41"/>
      <c r="R73" s="67"/>
      <c r="S73" s="44" t="str">
        <f t="shared" si="181"/>
        <v/>
      </c>
      <c r="T73" s="78">
        <f t="shared" si="182"/>
        <v>0</v>
      </c>
      <c r="U73" s="39"/>
      <c r="V73" s="67"/>
      <c r="W73" s="51" t="str">
        <f t="shared" ref="W73:W80" si="215">IF((V73)&lt;1,"",(U73*45/F73)+(V73*10))</f>
        <v/>
      </c>
      <c r="X73" s="41"/>
      <c r="Y73" s="67"/>
      <c r="Z73" s="51" t="str">
        <f t="shared" ref="Z73:Z80" si="216">IF((Y73)&lt;1,"",(X73*45/F73)+(Y73*10))</f>
        <v/>
      </c>
      <c r="AA73" s="41"/>
      <c r="AB73" s="79"/>
      <c r="AC73" s="44" t="str">
        <f t="shared" ref="AC73:AC80" si="217">IF((AB73)&lt;1,"",(AA73*45/F73)+(AB73*10))</f>
        <v/>
      </c>
      <c r="AD73" s="51">
        <f t="shared" ref="AD73:AD80" si="218">MAX(W73,Z73,AC73)</f>
        <v>0</v>
      </c>
      <c r="AE73" s="47">
        <f t="shared" si="187"/>
        <v>0</v>
      </c>
      <c r="AF73" s="48"/>
      <c r="AG73" s="49"/>
      <c r="AH73" s="51">
        <f t="shared" ref="AH73:AH80" si="219">MAX(AF73:AG73)</f>
        <v>0</v>
      </c>
      <c r="AI73" s="50">
        <f t="shared" si="189"/>
        <v>0</v>
      </c>
      <c r="AJ73" s="48"/>
      <c r="AK73" s="49"/>
      <c r="AL73" s="51">
        <f t="shared" si="190"/>
        <v>0</v>
      </c>
      <c r="AM73" s="50">
        <f t="shared" si="193"/>
        <v>0</v>
      </c>
      <c r="AN73" s="53"/>
      <c r="AO73" s="54">
        <f t="shared" si="194"/>
        <v>0</v>
      </c>
      <c r="AP73" s="53"/>
      <c r="AQ73" s="52">
        <f t="shared" si="195"/>
        <v>0</v>
      </c>
      <c r="AR73" s="258"/>
      <c r="AS73" s="259"/>
      <c r="AT73" s="119">
        <f t="shared" si="191"/>
        <v>0</v>
      </c>
      <c r="AU73" s="156" t="str">
        <f t="shared" si="192"/>
        <v>0</v>
      </c>
    </row>
    <row r="74" spans="1:47" x14ac:dyDescent="0.2">
      <c r="A74" s="209" t="s">
        <v>128</v>
      </c>
      <c r="B74" s="106" t="s">
        <v>34</v>
      </c>
      <c r="C74" s="106">
        <v>162</v>
      </c>
      <c r="D74" s="107">
        <f t="shared" si="196"/>
        <v>-168</v>
      </c>
      <c r="E74" s="106" t="s">
        <v>87</v>
      </c>
      <c r="F74" s="108">
        <v>53.2</v>
      </c>
      <c r="G74" s="36"/>
      <c r="H74" s="36"/>
      <c r="I74" s="37">
        <f t="shared" si="178"/>
        <v>566.99447368421045</v>
      </c>
      <c r="J74" s="38">
        <v>1</v>
      </c>
      <c r="K74" s="39">
        <v>44</v>
      </c>
      <c r="L74" s="67">
        <v>8.5</v>
      </c>
      <c r="M74" s="51">
        <f t="shared" si="179"/>
        <v>130.48872180451127</v>
      </c>
      <c r="N74" s="41">
        <v>47</v>
      </c>
      <c r="O74" s="67">
        <v>9.5</v>
      </c>
      <c r="P74" s="51">
        <f t="shared" si="180"/>
        <v>143.59022556390977</v>
      </c>
      <c r="Q74" s="41">
        <v>50</v>
      </c>
      <c r="R74" s="67">
        <v>9</v>
      </c>
      <c r="S74" s="44">
        <f t="shared" si="181"/>
        <v>141.69172932330827</v>
      </c>
      <c r="T74" s="78">
        <f t="shared" si="182"/>
        <v>143.59022556390977</v>
      </c>
      <c r="U74" s="39">
        <v>55</v>
      </c>
      <c r="V74" s="67">
        <v>9</v>
      </c>
      <c r="W74" s="51">
        <f t="shared" si="215"/>
        <v>136.52255639097746</v>
      </c>
      <c r="X74" s="41">
        <v>58</v>
      </c>
      <c r="Y74" s="67">
        <v>9.5</v>
      </c>
      <c r="Z74" s="51">
        <f t="shared" si="216"/>
        <v>144.06015037593986</v>
      </c>
      <c r="AA74" s="41">
        <v>62</v>
      </c>
      <c r="AB74" s="79">
        <v>9.5</v>
      </c>
      <c r="AC74" s="44">
        <f t="shared" si="217"/>
        <v>147.44360902255639</v>
      </c>
      <c r="AD74" s="51">
        <f t="shared" si="218"/>
        <v>147.44360902255639</v>
      </c>
      <c r="AE74" s="47">
        <f t="shared" si="187"/>
        <v>291.03383458646613</v>
      </c>
      <c r="AF74" s="48">
        <v>6.85</v>
      </c>
      <c r="AG74" s="49">
        <v>7</v>
      </c>
      <c r="AH74" s="51">
        <f t="shared" si="219"/>
        <v>7</v>
      </c>
      <c r="AI74" s="50">
        <f t="shared" si="189"/>
        <v>92.4</v>
      </c>
      <c r="AJ74" s="48">
        <v>9</v>
      </c>
      <c r="AK74" s="49">
        <v>9.23</v>
      </c>
      <c r="AL74" s="51">
        <f t="shared" si="190"/>
        <v>9.23</v>
      </c>
      <c r="AM74" s="50">
        <f t="shared" si="193"/>
        <v>85.88063909774435</v>
      </c>
      <c r="AN74" s="53">
        <v>32</v>
      </c>
      <c r="AO74" s="54">
        <f t="shared" si="194"/>
        <v>42.24</v>
      </c>
      <c r="AP74" s="53">
        <v>14</v>
      </c>
      <c r="AQ74" s="52">
        <f t="shared" si="195"/>
        <v>55.440000000000005</v>
      </c>
      <c r="AR74" s="258"/>
      <c r="AS74" s="259"/>
      <c r="AT74" s="119">
        <f t="shared" si="191"/>
        <v>0</v>
      </c>
      <c r="AU74" s="156" t="str">
        <f t="shared" si="192"/>
        <v>0</v>
      </c>
    </row>
    <row r="75" spans="1:47" hidden="1" x14ac:dyDescent="0.2">
      <c r="A75" s="209"/>
      <c r="B75" s="106"/>
      <c r="C75" s="106"/>
      <c r="D75" s="107" t="str">
        <f t="shared" ref="D75:D80" si="220">IF(C75&lt;1,"",IF(C75&lt;150.9,-150,IF(C75&lt;158.9,-158,IF(C75&lt;168.9,-168,IF(C75&gt;168,"+168")))))</f>
        <v/>
      </c>
      <c r="E75" s="106"/>
      <c r="F75" s="108"/>
      <c r="G75" s="36"/>
      <c r="H75" s="36"/>
      <c r="I75" s="37">
        <f t="shared" si="178"/>
        <v>0</v>
      </c>
      <c r="J75" s="38"/>
      <c r="K75" s="39"/>
      <c r="L75" s="67"/>
      <c r="M75" s="51" t="str">
        <f t="shared" si="179"/>
        <v/>
      </c>
      <c r="N75" s="41"/>
      <c r="O75" s="67"/>
      <c r="P75" s="51" t="str">
        <f t="shared" si="180"/>
        <v/>
      </c>
      <c r="Q75" s="41"/>
      <c r="R75" s="67"/>
      <c r="S75" s="44" t="str">
        <f t="shared" si="181"/>
        <v/>
      </c>
      <c r="T75" s="78">
        <f t="shared" si="182"/>
        <v>0</v>
      </c>
      <c r="U75" s="39"/>
      <c r="V75" s="67"/>
      <c r="W75" s="51" t="str">
        <f>IF((V75)&lt;1,"",(U75*45/F75)+(V75*10))</f>
        <v/>
      </c>
      <c r="X75" s="41"/>
      <c r="Y75" s="67"/>
      <c r="Z75" s="51" t="str">
        <f>IF((Y75)&lt;1,"",(X75*45/F75)+(Y75*10))</f>
        <v/>
      </c>
      <c r="AA75" s="41"/>
      <c r="AB75" s="79"/>
      <c r="AC75" s="44" t="str">
        <f>IF((AB75)&lt;1,"",(AA75*45/F75)+(AB75*10))</f>
        <v/>
      </c>
      <c r="AD75" s="51">
        <f>MAX(W75,Z75,AC75)</f>
        <v>0</v>
      </c>
      <c r="AE75" s="47">
        <f t="shared" si="187"/>
        <v>0</v>
      </c>
      <c r="AF75" s="48"/>
      <c r="AG75" s="49"/>
      <c r="AH75" s="51">
        <f>MAX(AF75:AG75)</f>
        <v>0</v>
      </c>
      <c r="AI75" s="50">
        <f t="shared" si="189"/>
        <v>0</v>
      </c>
      <c r="AJ75" s="48"/>
      <c r="AK75" s="49"/>
      <c r="AL75" s="51">
        <f t="shared" si="190"/>
        <v>0</v>
      </c>
      <c r="AM75" s="50">
        <f t="shared" si="193"/>
        <v>0</v>
      </c>
      <c r="AN75" s="53"/>
      <c r="AO75" s="54">
        <f t="shared" si="194"/>
        <v>0</v>
      </c>
      <c r="AP75" s="53"/>
      <c r="AQ75" s="52">
        <f t="shared" si="195"/>
        <v>0</v>
      </c>
      <c r="AR75" s="258"/>
      <c r="AS75" s="259"/>
      <c r="AT75" s="119">
        <f t="shared" si="191"/>
        <v>0</v>
      </c>
      <c r="AU75" s="156" t="str">
        <f t="shared" si="192"/>
        <v>0</v>
      </c>
    </row>
    <row r="76" spans="1:47" hidden="1" x14ac:dyDescent="0.2">
      <c r="A76" s="209"/>
      <c r="B76" s="106"/>
      <c r="C76" s="106"/>
      <c r="D76" s="107" t="str">
        <f t="shared" si="220"/>
        <v/>
      </c>
      <c r="E76" s="106"/>
      <c r="F76" s="108"/>
      <c r="G76" s="36"/>
      <c r="H76" s="36"/>
      <c r="I76" s="37">
        <f t="shared" si="178"/>
        <v>0</v>
      </c>
      <c r="J76" s="38"/>
      <c r="K76" s="39"/>
      <c r="L76" s="67"/>
      <c r="M76" s="51" t="str">
        <f t="shared" si="179"/>
        <v/>
      </c>
      <c r="N76" s="41"/>
      <c r="O76" s="67"/>
      <c r="P76" s="51" t="str">
        <f t="shared" si="180"/>
        <v/>
      </c>
      <c r="Q76" s="41"/>
      <c r="R76" s="67"/>
      <c r="S76" s="44" t="str">
        <f t="shared" si="181"/>
        <v/>
      </c>
      <c r="T76" s="78">
        <f t="shared" si="182"/>
        <v>0</v>
      </c>
      <c r="U76" s="39"/>
      <c r="V76" s="67"/>
      <c r="W76" s="51" t="str">
        <f>IF((V76)&lt;1,"",(U76*45/F76)+(V76*10))</f>
        <v/>
      </c>
      <c r="X76" s="41"/>
      <c r="Y76" s="67"/>
      <c r="Z76" s="51" t="str">
        <f>IF((Y76)&lt;1,"",(X76*45/F76)+(Y76*10))</f>
        <v/>
      </c>
      <c r="AA76" s="41"/>
      <c r="AB76" s="79"/>
      <c r="AC76" s="44" t="str">
        <f>IF((AB76)&lt;1,"",(AA76*45/F76)+(AB76*10))</f>
        <v/>
      </c>
      <c r="AD76" s="51">
        <f>MAX(W76,Z76,AC76)</f>
        <v>0</v>
      </c>
      <c r="AE76" s="47">
        <f t="shared" si="187"/>
        <v>0</v>
      </c>
      <c r="AF76" s="48"/>
      <c r="AG76" s="49"/>
      <c r="AH76" s="51">
        <f>MAX(AF76:AG76)</f>
        <v>0</v>
      </c>
      <c r="AI76" s="50">
        <f t="shared" si="189"/>
        <v>0</v>
      </c>
      <c r="AJ76" s="48"/>
      <c r="AK76" s="49"/>
      <c r="AL76" s="51">
        <f t="shared" si="190"/>
        <v>0</v>
      </c>
      <c r="AM76" s="50">
        <f t="shared" si="193"/>
        <v>0</v>
      </c>
      <c r="AN76" s="53"/>
      <c r="AO76" s="54">
        <f t="shared" si="194"/>
        <v>0</v>
      </c>
      <c r="AP76" s="53"/>
      <c r="AQ76" s="52">
        <f t="shared" si="195"/>
        <v>0</v>
      </c>
      <c r="AR76" s="258"/>
      <c r="AS76" s="259"/>
      <c r="AT76" s="119">
        <f t="shared" si="191"/>
        <v>0</v>
      </c>
      <c r="AU76" s="156" t="str">
        <f t="shared" si="192"/>
        <v>0</v>
      </c>
    </row>
    <row r="77" spans="1:47" hidden="1" x14ac:dyDescent="0.2">
      <c r="A77" s="209"/>
      <c r="B77" s="106"/>
      <c r="C77" s="106"/>
      <c r="D77" s="107" t="str">
        <f t="shared" si="220"/>
        <v/>
      </c>
      <c r="E77" s="106"/>
      <c r="F77" s="108"/>
      <c r="G77" s="36"/>
      <c r="H77" s="36"/>
      <c r="I77" s="37">
        <f t="shared" si="178"/>
        <v>0</v>
      </c>
      <c r="J77" s="38"/>
      <c r="K77" s="39"/>
      <c r="L77" s="67"/>
      <c r="M77" s="51" t="str">
        <f t="shared" si="179"/>
        <v/>
      </c>
      <c r="N77" s="41"/>
      <c r="O77" s="67"/>
      <c r="P77" s="51" t="str">
        <f t="shared" si="180"/>
        <v/>
      </c>
      <c r="Q77" s="41"/>
      <c r="R77" s="67"/>
      <c r="S77" s="44" t="str">
        <f t="shared" si="181"/>
        <v/>
      </c>
      <c r="T77" s="78">
        <f t="shared" si="182"/>
        <v>0</v>
      </c>
      <c r="U77" s="39"/>
      <c r="V77" s="67"/>
      <c r="W77" s="51" t="str">
        <f>IF((V77)&lt;1,"",(U77*45/F77)+(V77*10))</f>
        <v/>
      </c>
      <c r="X77" s="41"/>
      <c r="Y77" s="67"/>
      <c r="Z77" s="51" t="str">
        <f>IF((Y77)&lt;1,"",(X77*45/F77)+(Y77*10))</f>
        <v/>
      </c>
      <c r="AA77" s="41"/>
      <c r="AB77" s="79"/>
      <c r="AC77" s="44" t="str">
        <f>IF((AB77)&lt;1,"",(AA77*45/F77)+(AB77*10))</f>
        <v/>
      </c>
      <c r="AD77" s="51">
        <f>MAX(W77,Z77,AC77)</f>
        <v>0</v>
      </c>
      <c r="AE77" s="47">
        <f t="shared" si="187"/>
        <v>0</v>
      </c>
      <c r="AF77" s="48"/>
      <c r="AG77" s="49"/>
      <c r="AH77" s="51">
        <f>MAX(AF77:AG77)</f>
        <v>0</v>
      </c>
      <c r="AI77" s="50">
        <f t="shared" si="189"/>
        <v>0</v>
      </c>
      <c r="AJ77" s="48"/>
      <c r="AK77" s="49"/>
      <c r="AL77" s="51">
        <f t="shared" si="190"/>
        <v>0</v>
      </c>
      <c r="AM77" s="50">
        <f t="shared" si="193"/>
        <v>0</v>
      </c>
      <c r="AN77" s="53"/>
      <c r="AO77" s="54">
        <f t="shared" si="194"/>
        <v>0</v>
      </c>
      <c r="AP77" s="53"/>
      <c r="AQ77" s="52">
        <f t="shared" si="195"/>
        <v>0</v>
      </c>
      <c r="AR77" s="258"/>
      <c r="AS77" s="259"/>
      <c r="AT77" s="119">
        <f t="shared" si="191"/>
        <v>0</v>
      </c>
      <c r="AU77" s="156" t="str">
        <f t="shared" si="192"/>
        <v>0</v>
      </c>
    </row>
    <row r="78" spans="1:47" hidden="1" x14ac:dyDescent="0.2">
      <c r="A78" s="209"/>
      <c r="B78" s="106"/>
      <c r="C78" s="106"/>
      <c r="D78" s="107" t="str">
        <f t="shared" si="220"/>
        <v/>
      </c>
      <c r="E78" s="106"/>
      <c r="F78" s="108"/>
      <c r="G78" s="36"/>
      <c r="H78" s="36"/>
      <c r="I78" s="37">
        <f t="shared" si="178"/>
        <v>0</v>
      </c>
      <c r="J78" s="38"/>
      <c r="K78" s="39"/>
      <c r="L78" s="67"/>
      <c r="M78" s="51" t="str">
        <f t="shared" si="179"/>
        <v/>
      </c>
      <c r="N78" s="41"/>
      <c r="O78" s="67"/>
      <c r="P78" s="51" t="str">
        <f t="shared" si="180"/>
        <v/>
      </c>
      <c r="Q78" s="41"/>
      <c r="R78" s="67"/>
      <c r="S78" s="44" t="str">
        <f t="shared" si="181"/>
        <v/>
      </c>
      <c r="T78" s="78">
        <f t="shared" si="182"/>
        <v>0</v>
      </c>
      <c r="U78" s="39"/>
      <c r="V78" s="67"/>
      <c r="W78" s="51" t="str">
        <f>IF((V78)&lt;1,"",(U78*45/F78)+(V78*10))</f>
        <v/>
      </c>
      <c r="X78" s="41"/>
      <c r="Y78" s="67"/>
      <c r="Z78" s="51" t="str">
        <f>IF((Y78)&lt;1,"",(X78*45/F78)+(Y78*10))</f>
        <v/>
      </c>
      <c r="AA78" s="41"/>
      <c r="AB78" s="79"/>
      <c r="AC78" s="44" t="str">
        <f>IF((AB78)&lt;1,"",(AA78*45/F78)+(AB78*10))</f>
        <v/>
      </c>
      <c r="AD78" s="51">
        <f>MAX(W78,Z78,AC78)</f>
        <v>0</v>
      </c>
      <c r="AE78" s="47">
        <f t="shared" si="187"/>
        <v>0</v>
      </c>
      <c r="AF78" s="48"/>
      <c r="AG78" s="49"/>
      <c r="AH78" s="51">
        <f>MAX(AF78:AG78)</f>
        <v>0</v>
      </c>
      <c r="AI78" s="50">
        <f t="shared" si="189"/>
        <v>0</v>
      </c>
      <c r="AJ78" s="48"/>
      <c r="AK78" s="49"/>
      <c r="AL78" s="51">
        <f t="shared" si="190"/>
        <v>0</v>
      </c>
      <c r="AM78" s="50">
        <f t="shared" si="193"/>
        <v>0</v>
      </c>
      <c r="AN78" s="53"/>
      <c r="AO78" s="54">
        <f t="shared" si="194"/>
        <v>0</v>
      </c>
      <c r="AP78" s="53"/>
      <c r="AQ78" s="52">
        <f t="shared" si="195"/>
        <v>0</v>
      </c>
      <c r="AR78" s="258"/>
      <c r="AS78" s="259"/>
      <c r="AT78" s="119">
        <f t="shared" si="191"/>
        <v>0</v>
      </c>
      <c r="AU78" s="156" t="str">
        <f t="shared" si="192"/>
        <v>0</v>
      </c>
    </row>
    <row r="79" spans="1:47" hidden="1" x14ac:dyDescent="0.2">
      <c r="A79" s="209"/>
      <c r="B79" s="106"/>
      <c r="C79" s="106"/>
      <c r="D79" s="107" t="str">
        <f t="shared" si="220"/>
        <v/>
      </c>
      <c r="E79" s="106"/>
      <c r="F79" s="108"/>
      <c r="G79" s="36"/>
      <c r="H79" s="36"/>
      <c r="I79" s="37">
        <f t="shared" si="178"/>
        <v>0</v>
      </c>
      <c r="J79" s="38"/>
      <c r="K79" s="39"/>
      <c r="L79" s="67"/>
      <c r="M79" s="51" t="str">
        <f t="shared" si="179"/>
        <v/>
      </c>
      <c r="N79" s="41"/>
      <c r="O79" s="67"/>
      <c r="P79" s="51" t="str">
        <f t="shared" si="180"/>
        <v/>
      </c>
      <c r="Q79" s="41"/>
      <c r="R79" s="67"/>
      <c r="S79" s="44" t="str">
        <f t="shared" si="181"/>
        <v/>
      </c>
      <c r="T79" s="78">
        <f t="shared" si="182"/>
        <v>0</v>
      </c>
      <c r="U79" s="39"/>
      <c r="V79" s="67"/>
      <c r="W79" s="51" t="str">
        <f>IF((V79)&lt;1,"",(U79*45/F79)+(V79*10))</f>
        <v/>
      </c>
      <c r="X79" s="41"/>
      <c r="Y79" s="67"/>
      <c r="Z79" s="51" t="str">
        <f>IF((Y79)&lt;1,"",(X79*45/F79)+(Y79*10))</f>
        <v/>
      </c>
      <c r="AA79" s="41"/>
      <c r="AB79" s="79"/>
      <c r="AC79" s="44" t="str">
        <f>IF((AB79)&lt;1,"",(AA79*45/F79)+(AB79*10))</f>
        <v/>
      </c>
      <c r="AD79" s="51">
        <f>MAX(W79,Z79,AC79)</f>
        <v>0</v>
      </c>
      <c r="AE79" s="47">
        <f t="shared" si="187"/>
        <v>0</v>
      </c>
      <c r="AF79" s="48"/>
      <c r="AG79" s="49"/>
      <c r="AH79" s="51">
        <f>MAX(AF79:AG79)</f>
        <v>0</v>
      </c>
      <c r="AI79" s="50">
        <f t="shared" si="189"/>
        <v>0</v>
      </c>
      <c r="AJ79" s="48"/>
      <c r="AK79" s="49"/>
      <c r="AL79" s="51">
        <f t="shared" si="190"/>
        <v>0</v>
      </c>
      <c r="AM79" s="50">
        <f t="shared" si="193"/>
        <v>0</v>
      </c>
      <c r="AN79" s="53"/>
      <c r="AO79" s="54">
        <f t="shared" si="194"/>
        <v>0</v>
      </c>
      <c r="AP79" s="53"/>
      <c r="AQ79" s="52">
        <f t="shared" si="195"/>
        <v>0</v>
      </c>
      <c r="AR79" s="258"/>
      <c r="AS79" s="259"/>
      <c r="AT79" s="119">
        <f t="shared" si="191"/>
        <v>0</v>
      </c>
      <c r="AU79" s="156" t="str">
        <f t="shared" si="192"/>
        <v>0</v>
      </c>
    </row>
    <row r="80" spans="1:47" hidden="1" x14ac:dyDescent="0.2">
      <c r="A80" s="209"/>
      <c r="B80" s="106"/>
      <c r="C80" s="106"/>
      <c r="D80" s="107" t="str">
        <f t="shared" si="220"/>
        <v/>
      </c>
      <c r="E80" s="106"/>
      <c r="F80" s="108"/>
      <c r="G80" s="36"/>
      <c r="H80" s="36"/>
      <c r="I80" s="37">
        <f t="shared" si="178"/>
        <v>0</v>
      </c>
      <c r="J80" s="38"/>
      <c r="K80" s="39"/>
      <c r="L80" s="67"/>
      <c r="M80" s="51" t="str">
        <f t="shared" si="179"/>
        <v/>
      </c>
      <c r="N80" s="41"/>
      <c r="O80" s="67"/>
      <c r="P80" s="51" t="str">
        <f t="shared" si="180"/>
        <v/>
      </c>
      <c r="Q80" s="41"/>
      <c r="R80" s="67"/>
      <c r="S80" s="44" t="str">
        <f t="shared" si="181"/>
        <v/>
      </c>
      <c r="T80" s="78">
        <f t="shared" si="182"/>
        <v>0</v>
      </c>
      <c r="U80" s="39"/>
      <c r="V80" s="67"/>
      <c r="W80" s="51" t="str">
        <f t="shared" si="215"/>
        <v/>
      </c>
      <c r="X80" s="41"/>
      <c r="Y80" s="67"/>
      <c r="Z80" s="51" t="str">
        <f t="shared" si="216"/>
        <v/>
      </c>
      <c r="AA80" s="41"/>
      <c r="AB80" s="79"/>
      <c r="AC80" s="44" t="str">
        <f t="shared" si="217"/>
        <v/>
      </c>
      <c r="AD80" s="51">
        <f t="shared" si="218"/>
        <v>0</v>
      </c>
      <c r="AE80" s="47">
        <f t="shared" si="187"/>
        <v>0</v>
      </c>
      <c r="AF80" s="48"/>
      <c r="AG80" s="49"/>
      <c r="AH80" s="51">
        <f t="shared" si="219"/>
        <v>0</v>
      </c>
      <c r="AI80" s="50">
        <f t="shared" si="189"/>
        <v>0</v>
      </c>
      <c r="AJ80" s="48"/>
      <c r="AK80" s="49"/>
      <c r="AL80" s="51">
        <f t="shared" si="190"/>
        <v>0</v>
      </c>
      <c r="AM80" s="50">
        <f t="shared" si="193"/>
        <v>0</v>
      </c>
      <c r="AN80" s="53"/>
      <c r="AO80" s="54">
        <f t="shared" si="194"/>
        <v>0</v>
      </c>
      <c r="AP80" s="53"/>
      <c r="AQ80" s="52">
        <f t="shared" si="195"/>
        <v>0</v>
      </c>
      <c r="AR80" s="258"/>
      <c r="AS80" s="259"/>
      <c r="AT80" s="119">
        <f t="shared" si="191"/>
        <v>0</v>
      </c>
      <c r="AU80" s="156" t="str">
        <f t="shared" si="192"/>
        <v>0</v>
      </c>
    </row>
    <row r="81" spans="1:47" hidden="1" x14ac:dyDescent="0.2">
      <c r="A81" s="209"/>
      <c r="B81" s="106"/>
      <c r="C81" s="106"/>
      <c r="D81" s="107" t="str">
        <f t="shared" si="177"/>
        <v/>
      </c>
      <c r="E81" s="106"/>
      <c r="F81" s="108"/>
      <c r="G81" s="36"/>
      <c r="H81" s="36"/>
      <c r="I81" s="37">
        <f t="shared" si="178"/>
        <v>0</v>
      </c>
      <c r="J81" s="38"/>
      <c r="K81" s="39"/>
      <c r="L81" s="67"/>
      <c r="M81" s="51" t="str">
        <f t="shared" si="179"/>
        <v/>
      </c>
      <c r="N81" s="41"/>
      <c r="O81" s="67"/>
      <c r="P81" s="51" t="str">
        <f t="shared" si="180"/>
        <v/>
      </c>
      <c r="Q81" s="41"/>
      <c r="R81" s="67"/>
      <c r="S81" s="44" t="str">
        <f t="shared" si="181"/>
        <v/>
      </c>
      <c r="T81" s="78">
        <f t="shared" si="182"/>
        <v>0</v>
      </c>
      <c r="U81" s="39"/>
      <c r="V81" s="67"/>
      <c r="W81" s="51" t="str">
        <f t="shared" si="183"/>
        <v/>
      </c>
      <c r="X81" s="41"/>
      <c r="Y81" s="67"/>
      <c r="Z81" s="51" t="str">
        <f t="shared" si="184"/>
        <v/>
      </c>
      <c r="AA81" s="41"/>
      <c r="AB81" s="79"/>
      <c r="AC81" s="44" t="str">
        <f t="shared" si="185"/>
        <v/>
      </c>
      <c r="AD81" s="51">
        <f t="shared" si="186"/>
        <v>0</v>
      </c>
      <c r="AE81" s="47">
        <f t="shared" si="187"/>
        <v>0</v>
      </c>
      <c r="AF81" s="48"/>
      <c r="AG81" s="49"/>
      <c r="AH81" s="51">
        <f t="shared" si="188"/>
        <v>0</v>
      </c>
      <c r="AI81" s="50">
        <f t="shared" si="189"/>
        <v>0</v>
      </c>
      <c r="AJ81" s="48"/>
      <c r="AK81" s="49"/>
      <c r="AL81" s="51">
        <f t="shared" si="190"/>
        <v>0</v>
      </c>
      <c r="AM81" s="50">
        <f t="shared" si="193"/>
        <v>0</v>
      </c>
      <c r="AN81" s="53"/>
      <c r="AO81" s="54">
        <f t="shared" si="194"/>
        <v>0</v>
      </c>
      <c r="AP81" s="53"/>
      <c r="AQ81" s="52">
        <f t="shared" si="195"/>
        <v>0</v>
      </c>
      <c r="AR81" s="258"/>
      <c r="AS81" s="259"/>
      <c r="AT81" s="119">
        <f t="shared" si="191"/>
        <v>0</v>
      </c>
      <c r="AU81" s="156" t="str">
        <f t="shared" si="192"/>
        <v>0</v>
      </c>
    </row>
    <row r="82" spans="1:47" hidden="1" outlineLevel="1" x14ac:dyDescent="0.2">
      <c r="A82" s="209"/>
      <c r="B82" s="106"/>
      <c r="C82" s="106"/>
      <c r="D82" s="107" t="str">
        <f t="shared" si="177"/>
        <v/>
      </c>
      <c r="E82" s="106"/>
      <c r="F82" s="108"/>
      <c r="G82" s="36"/>
      <c r="H82" s="36"/>
      <c r="I82" s="37">
        <f t="shared" si="178"/>
        <v>0</v>
      </c>
      <c r="J82" s="38"/>
      <c r="K82" s="39"/>
      <c r="L82" s="67"/>
      <c r="M82" s="51" t="str">
        <f t="shared" si="179"/>
        <v/>
      </c>
      <c r="N82" s="41"/>
      <c r="O82" s="67"/>
      <c r="P82" s="51" t="str">
        <f t="shared" si="180"/>
        <v/>
      </c>
      <c r="Q82" s="41"/>
      <c r="R82" s="67"/>
      <c r="S82" s="44" t="str">
        <f t="shared" si="181"/>
        <v/>
      </c>
      <c r="T82" s="78">
        <f t="shared" si="182"/>
        <v>0</v>
      </c>
      <c r="U82" s="39"/>
      <c r="V82" s="67"/>
      <c r="W82" s="51" t="str">
        <f t="shared" si="183"/>
        <v/>
      </c>
      <c r="X82" s="41"/>
      <c r="Y82" s="67"/>
      <c r="Z82" s="51" t="str">
        <f t="shared" si="184"/>
        <v/>
      </c>
      <c r="AA82" s="41"/>
      <c r="AB82" s="79"/>
      <c r="AC82" s="44" t="str">
        <f t="shared" si="185"/>
        <v/>
      </c>
      <c r="AD82" s="51">
        <f t="shared" si="186"/>
        <v>0</v>
      </c>
      <c r="AE82" s="47">
        <f t="shared" si="187"/>
        <v>0</v>
      </c>
      <c r="AF82" s="48"/>
      <c r="AG82" s="49"/>
      <c r="AH82" s="51">
        <f t="shared" si="188"/>
        <v>0</v>
      </c>
      <c r="AI82" s="50">
        <f t="shared" si="189"/>
        <v>0</v>
      </c>
      <c r="AJ82" s="48"/>
      <c r="AK82" s="49"/>
      <c r="AL82" s="51">
        <f t="shared" si="190"/>
        <v>0</v>
      </c>
      <c r="AM82" s="50">
        <f t="shared" si="193"/>
        <v>0</v>
      </c>
      <c r="AN82" s="53"/>
      <c r="AO82" s="54">
        <f t="shared" si="194"/>
        <v>0</v>
      </c>
      <c r="AP82" s="53"/>
      <c r="AQ82" s="52">
        <f t="shared" si="195"/>
        <v>0</v>
      </c>
      <c r="AR82" s="258"/>
      <c r="AS82" s="259"/>
      <c r="AT82" s="119">
        <f t="shared" si="191"/>
        <v>0</v>
      </c>
      <c r="AU82" s="156" t="str">
        <f t="shared" si="192"/>
        <v>0</v>
      </c>
    </row>
    <row r="83" spans="1:47" hidden="1" outlineLevel="1" x14ac:dyDescent="0.2">
      <c r="A83" s="209"/>
      <c r="B83" s="106"/>
      <c r="C83" s="106"/>
      <c r="D83" s="107" t="str">
        <f t="shared" si="177"/>
        <v/>
      </c>
      <c r="E83" s="106"/>
      <c r="F83" s="108"/>
      <c r="G83" s="36"/>
      <c r="H83" s="36"/>
      <c r="I83" s="37">
        <f t="shared" si="178"/>
        <v>0</v>
      </c>
      <c r="J83" s="38"/>
      <c r="K83" s="39"/>
      <c r="L83" s="67"/>
      <c r="M83" s="51" t="str">
        <f t="shared" si="179"/>
        <v/>
      </c>
      <c r="N83" s="41"/>
      <c r="O83" s="67"/>
      <c r="P83" s="51" t="str">
        <f t="shared" si="180"/>
        <v/>
      </c>
      <c r="Q83" s="41"/>
      <c r="R83" s="67"/>
      <c r="S83" s="44" t="str">
        <f t="shared" si="181"/>
        <v/>
      </c>
      <c r="T83" s="78">
        <f t="shared" si="182"/>
        <v>0</v>
      </c>
      <c r="U83" s="39"/>
      <c r="V83" s="67"/>
      <c r="W83" s="51" t="str">
        <f t="shared" si="183"/>
        <v/>
      </c>
      <c r="X83" s="41"/>
      <c r="Y83" s="67"/>
      <c r="Z83" s="51" t="str">
        <f t="shared" si="184"/>
        <v/>
      </c>
      <c r="AA83" s="41"/>
      <c r="AB83" s="79"/>
      <c r="AC83" s="44" t="str">
        <f t="shared" si="185"/>
        <v/>
      </c>
      <c r="AD83" s="51">
        <f t="shared" si="186"/>
        <v>0</v>
      </c>
      <c r="AE83" s="47">
        <f t="shared" si="187"/>
        <v>0</v>
      </c>
      <c r="AF83" s="48"/>
      <c r="AG83" s="49"/>
      <c r="AH83" s="51">
        <f t="shared" si="188"/>
        <v>0</v>
      </c>
      <c r="AI83" s="50">
        <f t="shared" si="189"/>
        <v>0</v>
      </c>
      <c r="AJ83" s="48"/>
      <c r="AK83" s="49"/>
      <c r="AL83" s="51">
        <f t="shared" si="190"/>
        <v>0</v>
      </c>
      <c r="AM83" s="50">
        <f t="shared" si="193"/>
        <v>0</v>
      </c>
      <c r="AN83" s="53"/>
      <c r="AO83" s="54">
        <f t="shared" si="194"/>
        <v>0</v>
      </c>
      <c r="AP83" s="53"/>
      <c r="AQ83" s="52">
        <f t="shared" si="195"/>
        <v>0</v>
      </c>
      <c r="AR83" s="258"/>
      <c r="AS83" s="259"/>
      <c r="AT83" s="119">
        <f t="shared" si="191"/>
        <v>0</v>
      </c>
      <c r="AU83" s="156" t="str">
        <f t="shared" si="192"/>
        <v>0</v>
      </c>
    </row>
    <row r="84" spans="1:47" hidden="1" outlineLevel="1" x14ac:dyDescent="0.2">
      <c r="A84" s="209"/>
      <c r="B84" s="106"/>
      <c r="C84" s="106"/>
      <c r="D84" s="107" t="str">
        <f t="shared" si="177"/>
        <v/>
      </c>
      <c r="E84" s="106"/>
      <c r="F84" s="108"/>
      <c r="G84" s="36"/>
      <c r="H84" s="36"/>
      <c r="I84" s="37">
        <f t="shared" si="178"/>
        <v>0</v>
      </c>
      <c r="J84" s="38"/>
      <c r="K84" s="39"/>
      <c r="L84" s="67"/>
      <c r="M84" s="51" t="str">
        <f t="shared" si="179"/>
        <v/>
      </c>
      <c r="N84" s="41"/>
      <c r="O84" s="67"/>
      <c r="P84" s="51" t="str">
        <f t="shared" si="180"/>
        <v/>
      </c>
      <c r="Q84" s="41"/>
      <c r="R84" s="67"/>
      <c r="S84" s="44" t="str">
        <f t="shared" si="181"/>
        <v/>
      </c>
      <c r="T84" s="78">
        <f t="shared" si="182"/>
        <v>0</v>
      </c>
      <c r="U84" s="39"/>
      <c r="V84" s="67"/>
      <c r="W84" s="51" t="str">
        <f t="shared" si="183"/>
        <v/>
      </c>
      <c r="X84" s="41"/>
      <c r="Y84" s="67"/>
      <c r="Z84" s="51" t="str">
        <f t="shared" si="184"/>
        <v/>
      </c>
      <c r="AA84" s="41"/>
      <c r="AB84" s="79"/>
      <c r="AC84" s="44" t="str">
        <f t="shared" si="185"/>
        <v/>
      </c>
      <c r="AD84" s="51">
        <f t="shared" si="186"/>
        <v>0</v>
      </c>
      <c r="AE84" s="47">
        <f t="shared" si="187"/>
        <v>0</v>
      </c>
      <c r="AF84" s="48"/>
      <c r="AG84" s="49"/>
      <c r="AH84" s="51">
        <f t="shared" si="188"/>
        <v>0</v>
      </c>
      <c r="AI84" s="50">
        <f t="shared" si="189"/>
        <v>0</v>
      </c>
      <c r="AJ84" s="48"/>
      <c r="AK84" s="49"/>
      <c r="AL84" s="51">
        <f t="shared" si="190"/>
        <v>0</v>
      </c>
      <c r="AM84" s="50">
        <f t="shared" si="193"/>
        <v>0</v>
      </c>
      <c r="AN84" s="53"/>
      <c r="AO84" s="54">
        <f t="shared" si="194"/>
        <v>0</v>
      </c>
      <c r="AP84" s="53"/>
      <c r="AQ84" s="52">
        <f t="shared" si="195"/>
        <v>0</v>
      </c>
      <c r="AR84" s="258"/>
      <c r="AS84" s="259"/>
      <c r="AT84" s="119">
        <f t="shared" si="191"/>
        <v>0</v>
      </c>
      <c r="AU84" s="156" t="str">
        <f t="shared" si="192"/>
        <v>0</v>
      </c>
    </row>
    <row r="85" spans="1:47" hidden="1" outlineLevel="1" x14ac:dyDescent="0.2">
      <c r="A85" s="209"/>
      <c r="B85" s="106"/>
      <c r="C85" s="106"/>
      <c r="D85" s="107" t="str">
        <f t="shared" si="177"/>
        <v/>
      </c>
      <c r="E85" s="106"/>
      <c r="F85" s="108"/>
      <c r="G85" s="36"/>
      <c r="H85" s="36"/>
      <c r="I85" s="37">
        <f t="shared" si="178"/>
        <v>0</v>
      </c>
      <c r="J85" s="38"/>
      <c r="K85" s="39"/>
      <c r="L85" s="67"/>
      <c r="M85" s="51" t="str">
        <f t="shared" si="179"/>
        <v/>
      </c>
      <c r="N85" s="41"/>
      <c r="O85" s="67"/>
      <c r="P85" s="51" t="str">
        <f t="shared" si="180"/>
        <v/>
      </c>
      <c r="Q85" s="41"/>
      <c r="R85" s="67"/>
      <c r="S85" s="44" t="str">
        <f t="shared" si="181"/>
        <v/>
      </c>
      <c r="T85" s="78">
        <f t="shared" si="182"/>
        <v>0</v>
      </c>
      <c r="U85" s="39"/>
      <c r="V85" s="67"/>
      <c r="W85" s="51" t="str">
        <f t="shared" si="183"/>
        <v/>
      </c>
      <c r="X85" s="41"/>
      <c r="Y85" s="67"/>
      <c r="Z85" s="51" t="str">
        <f t="shared" si="184"/>
        <v/>
      </c>
      <c r="AA85" s="41"/>
      <c r="AB85" s="79"/>
      <c r="AC85" s="44" t="str">
        <f t="shared" si="185"/>
        <v/>
      </c>
      <c r="AD85" s="51">
        <f t="shared" si="186"/>
        <v>0</v>
      </c>
      <c r="AE85" s="47">
        <f t="shared" si="187"/>
        <v>0</v>
      </c>
      <c r="AF85" s="48"/>
      <c r="AG85" s="49"/>
      <c r="AH85" s="51">
        <f t="shared" si="188"/>
        <v>0</v>
      </c>
      <c r="AI85" s="50">
        <f t="shared" si="189"/>
        <v>0</v>
      </c>
      <c r="AJ85" s="48"/>
      <c r="AK85" s="49"/>
      <c r="AL85" s="51">
        <f t="shared" si="190"/>
        <v>0</v>
      </c>
      <c r="AM85" s="50">
        <f t="shared" si="193"/>
        <v>0</v>
      </c>
      <c r="AN85" s="53"/>
      <c r="AO85" s="54">
        <f t="shared" si="194"/>
        <v>0</v>
      </c>
      <c r="AP85" s="53"/>
      <c r="AQ85" s="52">
        <f t="shared" si="195"/>
        <v>0</v>
      </c>
      <c r="AR85" s="258"/>
      <c r="AS85" s="259"/>
      <c r="AT85" s="119">
        <f t="shared" si="191"/>
        <v>0</v>
      </c>
      <c r="AU85" s="156" t="str">
        <f t="shared" si="192"/>
        <v>0</v>
      </c>
    </row>
    <row r="86" spans="1:47" hidden="1" outlineLevel="1" x14ac:dyDescent="0.2">
      <c r="A86" s="209"/>
      <c r="B86" s="106"/>
      <c r="C86" s="106"/>
      <c r="D86" s="107" t="str">
        <f t="shared" si="177"/>
        <v/>
      </c>
      <c r="E86" s="106"/>
      <c r="F86" s="108"/>
      <c r="G86" s="36"/>
      <c r="H86" s="36"/>
      <c r="I86" s="37">
        <f t="shared" si="178"/>
        <v>0</v>
      </c>
      <c r="J86" s="38"/>
      <c r="K86" s="39"/>
      <c r="L86" s="67"/>
      <c r="M86" s="51" t="str">
        <f t="shared" si="179"/>
        <v/>
      </c>
      <c r="N86" s="41"/>
      <c r="O86" s="67"/>
      <c r="P86" s="51" t="str">
        <f t="shared" si="180"/>
        <v/>
      </c>
      <c r="Q86" s="41"/>
      <c r="R86" s="67"/>
      <c r="S86" s="44" t="str">
        <f t="shared" si="181"/>
        <v/>
      </c>
      <c r="T86" s="78">
        <f t="shared" si="182"/>
        <v>0</v>
      </c>
      <c r="U86" s="39"/>
      <c r="V86" s="67"/>
      <c r="W86" s="51" t="str">
        <f t="shared" si="183"/>
        <v/>
      </c>
      <c r="X86" s="41"/>
      <c r="Y86" s="67"/>
      <c r="Z86" s="51" t="str">
        <f t="shared" si="184"/>
        <v/>
      </c>
      <c r="AA86" s="41"/>
      <c r="AB86" s="79"/>
      <c r="AC86" s="44" t="str">
        <f t="shared" si="185"/>
        <v/>
      </c>
      <c r="AD86" s="51">
        <f t="shared" si="186"/>
        <v>0</v>
      </c>
      <c r="AE86" s="47">
        <f t="shared" si="187"/>
        <v>0</v>
      </c>
      <c r="AF86" s="48"/>
      <c r="AG86" s="49"/>
      <c r="AH86" s="51">
        <f t="shared" si="188"/>
        <v>0</v>
      </c>
      <c r="AI86" s="50">
        <f t="shared" si="189"/>
        <v>0</v>
      </c>
      <c r="AJ86" s="48"/>
      <c r="AK86" s="49"/>
      <c r="AL86" s="51">
        <f t="shared" si="190"/>
        <v>0</v>
      </c>
      <c r="AM86" s="50">
        <f t="shared" si="193"/>
        <v>0</v>
      </c>
      <c r="AN86" s="53"/>
      <c r="AO86" s="54">
        <f t="shared" si="194"/>
        <v>0</v>
      </c>
      <c r="AP86" s="53"/>
      <c r="AQ86" s="52">
        <f t="shared" si="195"/>
        <v>0</v>
      </c>
      <c r="AR86" s="258"/>
      <c r="AS86" s="259"/>
      <c r="AT86" s="119">
        <f t="shared" si="191"/>
        <v>0</v>
      </c>
      <c r="AU86" s="156" t="str">
        <f t="shared" si="192"/>
        <v>0</v>
      </c>
    </row>
    <row r="87" spans="1:47" hidden="1" outlineLevel="1" x14ac:dyDescent="0.2">
      <c r="A87" s="209"/>
      <c r="B87" s="106"/>
      <c r="C87" s="106"/>
      <c r="D87" s="107" t="str">
        <f t="shared" si="177"/>
        <v/>
      </c>
      <c r="E87" s="106"/>
      <c r="F87" s="108"/>
      <c r="G87" s="36"/>
      <c r="H87" s="36"/>
      <c r="I87" s="37">
        <f t="shared" si="178"/>
        <v>0</v>
      </c>
      <c r="J87" s="38"/>
      <c r="K87" s="39"/>
      <c r="L87" s="67"/>
      <c r="M87" s="51" t="str">
        <f t="shared" si="179"/>
        <v/>
      </c>
      <c r="N87" s="41"/>
      <c r="O87" s="67"/>
      <c r="P87" s="51" t="str">
        <f t="shared" si="180"/>
        <v/>
      </c>
      <c r="Q87" s="41"/>
      <c r="R87" s="67"/>
      <c r="S87" s="44" t="str">
        <f t="shared" si="181"/>
        <v/>
      </c>
      <c r="T87" s="78">
        <f t="shared" si="182"/>
        <v>0</v>
      </c>
      <c r="U87" s="39"/>
      <c r="V87" s="67"/>
      <c r="W87" s="51" t="str">
        <f t="shared" si="183"/>
        <v/>
      </c>
      <c r="X87" s="41"/>
      <c r="Y87" s="67"/>
      <c r="Z87" s="51" t="str">
        <f t="shared" si="184"/>
        <v/>
      </c>
      <c r="AA87" s="41"/>
      <c r="AB87" s="79"/>
      <c r="AC87" s="44" t="str">
        <f t="shared" si="185"/>
        <v/>
      </c>
      <c r="AD87" s="51">
        <f t="shared" si="186"/>
        <v>0</v>
      </c>
      <c r="AE87" s="47">
        <f t="shared" si="187"/>
        <v>0</v>
      </c>
      <c r="AF87" s="48"/>
      <c r="AG87" s="49"/>
      <c r="AH87" s="51">
        <f t="shared" si="188"/>
        <v>0</v>
      </c>
      <c r="AI87" s="50">
        <f t="shared" si="189"/>
        <v>0</v>
      </c>
      <c r="AJ87" s="48"/>
      <c r="AK87" s="49"/>
      <c r="AL87" s="51">
        <f t="shared" si="190"/>
        <v>0</v>
      </c>
      <c r="AM87" s="50">
        <f t="shared" si="193"/>
        <v>0</v>
      </c>
      <c r="AN87" s="53"/>
      <c r="AO87" s="54">
        <f t="shared" si="194"/>
        <v>0</v>
      </c>
      <c r="AP87" s="53"/>
      <c r="AQ87" s="52">
        <f t="shared" si="195"/>
        <v>0</v>
      </c>
      <c r="AR87" s="258"/>
      <c r="AS87" s="259"/>
      <c r="AT87" s="119">
        <f t="shared" si="191"/>
        <v>0</v>
      </c>
      <c r="AU87" s="156" t="str">
        <f t="shared" si="192"/>
        <v>0</v>
      </c>
    </row>
    <row r="88" spans="1:47" hidden="1" outlineLevel="1" x14ac:dyDescent="0.2">
      <c r="A88" s="209"/>
      <c r="B88" s="106"/>
      <c r="C88" s="106"/>
      <c r="D88" s="107" t="str">
        <f t="shared" si="177"/>
        <v/>
      </c>
      <c r="E88" s="106"/>
      <c r="F88" s="108"/>
      <c r="G88" s="36"/>
      <c r="H88" s="36"/>
      <c r="I88" s="37">
        <f t="shared" si="178"/>
        <v>0</v>
      </c>
      <c r="J88" s="38"/>
      <c r="K88" s="39"/>
      <c r="L88" s="67"/>
      <c r="M88" s="51" t="str">
        <f t="shared" si="179"/>
        <v/>
      </c>
      <c r="N88" s="41"/>
      <c r="O88" s="67"/>
      <c r="P88" s="51" t="str">
        <f t="shared" si="180"/>
        <v/>
      </c>
      <c r="Q88" s="41"/>
      <c r="R88" s="67"/>
      <c r="S88" s="44" t="str">
        <f t="shared" si="181"/>
        <v/>
      </c>
      <c r="T88" s="78">
        <f t="shared" si="182"/>
        <v>0</v>
      </c>
      <c r="U88" s="39"/>
      <c r="V88" s="67"/>
      <c r="W88" s="51" t="str">
        <f t="shared" si="183"/>
        <v/>
      </c>
      <c r="X88" s="41"/>
      <c r="Y88" s="67"/>
      <c r="Z88" s="51" t="str">
        <f t="shared" si="184"/>
        <v/>
      </c>
      <c r="AA88" s="41"/>
      <c r="AB88" s="79"/>
      <c r="AC88" s="44" t="str">
        <f t="shared" si="185"/>
        <v/>
      </c>
      <c r="AD88" s="51">
        <f t="shared" si="186"/>
        <v>0</v>
      </c>
      <c r="AE88" s="47">
        <f t="shared" si="187"/>
        <v>0</v>
      </c>
      <c r="AF88" s="48"/>
      <c r="AG88" s="49"/>
      <c r="AH88" s="51">
        <f t="shared" si="188"/>
        <v>0</v>
      </c>
      <c r="AI88" s="50">
        <f t="shared" si="189"/>
        <v>0</v>
      </c>
      <c r="AJ88" s="48"/>
      <c r="AK88" s="49"/>
      <c r="AL88" s="51">
        <f t="shared" si="190"/>
        <v>0</v>
      </c>
      <c r="AM88" s="50">
        <f t="shared" si="193"/>
        <v>0</v>
      </c>
      <c r="AN88" s="53"/>
      <c r="AO88" s="54">
        <f t="shared" si="194"/>
        <v>0</v>
      </c>
      <c r="AP88" s="53"/>
      <c r="AQ88" s="52">
        <f t="shared" si="195"/>
        <v>0</v>
      </c>
      <c r="AR88" s="258"/>
      <c r="AS88" s="259"/>
      <c r="AT88" s="119">
        <f t="shared" si="191"/>
        <v>0</v>
      </c>
      <c r="AU88" s="156" t="str">
        <f t="shared" si="192"/>
        <v>0</v>
      </c>
    </row>
    <row r="89" spans="1:47" hidden="1" outlineLevel="1" x14ac:dyDescent="0.2">
      <c r="A89" s="209"/>
      <c r="B89" s="106"/>
      <c r="C89" s="106"/>
      <c r="D89" s="107" t="str">
        <f t="shared" si="177"/>
        <v/>
      </c>
      <c r="E89" s="106"/>
      <c r="F89" s="108"/>
      <c r="G89" s="36"/>
      <c r="H89" s="36"/>
      <c r="I89" s="37">
        <f t="shared" si="178"/>
        <v>0</v>
      </c>
      <c r="J89" s="38"/>
      <c r="K89" s="39"/>
      <c r="L89" s="67"/>
      <c r="M89" s="51" t="str">
        <f t="shared" si="179"/>
        <v/>
      </c>
      <c r="N89" s="41"/>
      <c r="O89" s="67"/>
      <c r="P89" s="51" t="str">
        <f t="shared" si="180"/>
        <v/>
      </c>
      <c r="Q89" s="41"/>
      <c r="R89" s="67"/>
      <c r="S89" s="44" t="str">
        <f t="shared" si="181"/>
        <v/>
      </c>
      <c r="T89" s="78">
        <f t="shared" si="182"/>
        <v>0</v>
      </c>
      <c r="U89" s="39"/>
      <c r="V89" s="67"/>
      <c r="W89" s="51" t="str">
        <f t="shared" si="183"/>
        <v/>
      </c>
      <c r="X89" s="41"/>
      <c r="Y89" s="67"/>
      <c r="Z89" s="51" t="str">
        <f t="shared" si="184"/>
        <v/>
      </c>
      <c r="AA89" s="41"/>
      <c r="AB89" s="79"/>
      <c r="AC89" s="44" t="str">
        <f t="shared" si="185"/>
        <v/>
      </c>
      <c r="AD89" s="51">
        <f t="shared" si="186"/>
        <v>0</v>
      </c>
      <c r="AE89" s="47">
        <f t="shared" si="187"/>
        <v>0</v>
      </c>
      <c r="AF89" s="48"/>
      <c r="AG89" s="49"/>
      <c r="AH89" s="51">
        <f t="shared" si="188"/>
        <v>0</v>
      </c>
      <c r="AI89" s="50">
        <f t="shared" si="189"/>
        <v>0</v>
      </c>
      <c r="AJ89" s="48"/>
      <c r="AK89" s="49"/>
      <c r="AL89" s="51">
        <f t="shared" si="190"/>
        <v>0</v>
      </c>
      <c r="AM89" s="50">
        <f t="shared" si="193"/>
        <v>0</v>
      </c>
      <c r="AN89" s="53"/>
      <c r="AO89" s="54">
        <f t="shared" si="194"/>
        <v>0</v>
      </c>
      <c r="AP89" s="53"/>
      <c r="AQ89" s="52">
        <f t="shared" si="195"/>
        <v>0</v>
      </c>
      <c r="AR89" s="258"/>
      <c r="AS89" s="259"/>
      <c r="AT89" s="119">
        <f t="shared" si="191"/>
        <v>0</v>
      </c>
      <c r="AU89" s="156" t="str">
        <f t="shared" si="192"/>
        <v>0</v>
      </c>
    </row>
    <row r="90" spans="1:47" hidden="1" outlineLevel="1" x14ac:dyDescent="0.2">
      <c r="A90" s="209"/>
      <c r="B90" s="106"/>
      <c r="C90" s="106"/>
      <c r="D90" s="107" t="str">
        <f t="shared" si="177"/>
        <v/>
      </c>
      <c r="E90" s="106"/>
      <c r="F90" s="108"/>
      <c r="G90" s="36"/>
      <c r="H90" s="36"/>
      <c r="I90" s="37">
        <f t="shared" si="178"/>
        <v>0</v>
      </c>
      <c r="J90" s="38"/>
      <c r="K90" s="39"/>
      <c r="L90" s="67"/>
      <c r="M90" s="51" t="str">
        <f t="shared" si="179"/>
        <v/>
      </c>
      <c r="N90" s="41"/>
      <c r="O90" s="67"/>
      <c r="P90" s="51" t="str">
        <f t="shared" si="180"/>
        <v/>
      </c>
      <c r="Q90" s="41"/>
      <c r="R90" s="67"/>
      <c r="S90" s="44" t="str">
        <f t="shared" si="181"/>
        <v/>
      </c>
      <c r="T90" s="78">
        <f t="shared" si="182"/>
        <v>0</v>
      </c>
      <c r="U90" s="39"/>
      <c r="V90" s="67"/>
      <c r="W90" s="51" t="str">
        <f t="shared" si="183"/>
        <v/>
      </c>
      <c r="X90" s="41"/>
      <c r="Y90" s="67"/>
      <c r="Z90" s="51" t="str">
        <f t="shared" si="184"/>
        <v/>
      </c>
      <c r="AA90" s="41"/>
      <c r="AB90" s="79"/>
      <c r="AC90" s="44" t="str">
        <f t="shared" si="185"/>
        <v/>
      </c>
      <c r="AD90" s="51">
        <f t="shared" si="186"/>
        <v>0</v>
      </c>
      <c r="AE90" s="47">
        <f t="shared" si="187"/>
        <v>0</v>
      </c>
      <c r="AF90" s="48"/>
      <c r="AG90" s="49"/>
      <c r="AH90" s="51">
        <f t="shared" si="188"/>
        <v>0</v>
      </c>
      <c r="AI90" s="50">
        <f t="shared" si="189"/>
        <v>0</v>
      </c>
      <c r="AJ90" s="48"/>
      <c r="AK90" s="49"/>
      <c r="AL90" s="51">
        <f t="shared" si="190"/>
        <v>0</v>
      </c>
      <c r="AM90" s="50">
        <f t="shared" si="193"/>
        <v>0</v>
      </c>
      <c r="AN90" s="53"/>
      <c r="AO90" s="54">
        <f t="shared" si="194"/>
        <v>0</v>
      </c>
      <c r="AP90" s="53"/>
      <c r="AQ90" s="52">
        <f t="shared" si="195"/>
        <v>0</v>
      </c>
      <c r="AR90" s="258"/>
      <c r="AS90" s="259"/>
      <c r="AT90" s="119">
        <f t="shared" si="191"/>
        <v>0</v>
      </c>
      <c r="AU90" s="156" t="str">
        <f t="shared" si="192"/>
        <v>0</v>
      </c>
    </row>
    <row r="91" spans="1:47" hidden="1" outlineLevel="1" x14ac:dyDescent="0.2">
      <c r="A91" s="209"/>
      <c r="B91" s="106"/>
      <c r="C91" s="106"/>
      <c r="D91" s="107" t="str">
        <f t="shared" si="177"/>
        <v/>
      </c>
      <c r="E91" s="106"/>
      <c r="F91" s="108"/>
      <c r="G91" s="36"/>
      <c r="H91" s="36"/>
      <c r="I91" s="37">
        <f t="shared" si="178"/>
        <v>0</v>
      </c>
      <c r="J91" s="38"/>
      <c r="K91" s="39"/>
      <c r="L91" s="67"/>
      <c r="M91" s="51" t="str">
        <f t="shared" si="179"/>
        <v/>
      </c>
      <c r="N91" s="41"/>
      <c r="O91" s="67"/>
      <c r="P91" s="51" t="str">
        <f t="shared" si="180"/>
        <v/>
      </c>
      <c r="Q91" s="41"/>
      <c r="R91" s="67"/>
      <c r="S91" s="44" t="str">
        <f t="shared" si="181"/>
        <v/>
      </c>
      <c r="T91" s="78">
        <f t="shared" si="182"/>
        <v>0</v>
      </c>
      <c r="U91" s="39"/>
      <c r="V91" s="67"/>
      <c r="W91" s="51" t="str">
        <f t="shared" si="183"/>
        <v/>
      </c>
      <c r="X91" s="41"/>
      <c r="Y91" s="67"/>
      <c r="Z91" s="51" t="str">
        <f t="shared" si="184"/>
        <v/>
      </c>
      <c r="AA91" s="41"/>
      <c r="AB91" s="79"/>
      <c r="AC91" s="44" t="str">
        <f t="shared" si="185"/>
        <v/>
      </c>
      <c r="AD91" s="51">
        <f t="shared" si="186"/>
        <v>0</v>
      </c>
      <c r="AE91" s="47">
        <f t="shared" si="187"/>
        <v>0</v>
      </c>
      <c r="AF91" s="48"/>
      <c r="AG91" s="49"/>
      <c r="AH91" s="51">
        <f t="shared" si="188"/>
        <v>0</v>
      </c>
      <c r="AI91" s="50">
        <f t="shared" si="189"/>
        <v>0</v>
      </c>
      <c r="AJ91" s="48"/>
      <c r="AK91" s="49"/>
      <c r="AL91" s="51">
        <f t="shared" si="190"/>
        <v>0</v>
      </c>
      <c r="AM91" s="50">
        <f t="shared" si="193"/>
        <v>0</v>
      </c>
      <c r="AN91" s="53"/>
      <c r="AO91" s="54">
        <f t="shared" si="194"/>
        <v>0</v>
      </c>
      <c r="AP91" s="53"/>
      <c r="AQ91" s="52">
        <f t="shared" si="195"/>
        <v>0</v>
      </c>
      <c r="AR91" s="258"/>
      <c r="AS91" s="259"/>
      <c r="AT91" s="119">
        <f t="shared" si="191"/>
        <v>0</v>
      </c>
      <c r="AU91" s="156" t="str">
        <f t="shared" si="192"/>
        <v>0</v>
      </c>
    </row>
    <row r="92" spans="1:47" hidden="1" outlineLevel="1" x14ac:dyDescent="0.2">
      <c r="A92" s="209"/>
      <c r="B92" s="106"/>
      <c r="C92" s="106"/>
      <c r="D92" s="107" t="str">
        <f t="shared" si="177"/>
        <v/>
      </c>
      <c r="E92" s="106"/>
      <c r="F92" s="108"/>
      <c r="G92" s="36"/>
      <c r="H92" s="36"/>
      <c r="I92" s="37">
        <f t="shared" si="178"/>
        <v>0</v>
      </c>
      <c r="J92" s="38"/>
      <c r="K92" s="39"/>
      <c r="L92" s="67"/>
      <c r="M92" s="51" t="str">
        <f t="shared" si="179"/>
        <v/>
      </c>
      <c r="N92" s="41"/>
      <c r="O92" s="67"/>
      <c r="P92" s="51" t="str">
        <f t="shared" si="180"/>
        <v/>
      </c>
      <c r="Q92" s="41"/>
      <c r="R92" s="67"/>
      <c r="S92" s="44" t="str">
        <f t="shared" si="181"/>
        <v/>
      </c>
      <c r="T92" s="78">
        <f t="shared" si="182"/>
        <v>0</v>
      </c>
      <c r="U92" s="39"/>
      <c r="V92" s="67"/>
      <c r="W92" s="51" t="str">
        <f t="shared" si="183"/>
        <v/>
      </c>
      <c r="X92" s="41"/>
      <c r="Y92" s="67"/>
      <c r="Z92" s="51" t="str">
        <f t="shared" si="184"/>
        <v/>
      </c>
      <c r="AA92" s="41"/>
      <c r="AB92" s="79"/>
      <c r="AC92" s="44" t="str">
        <f t="shared" si="185"/>
        <v/>
      </c>
      <c r="AD92" s="51">
        <f t="shared" si="186"/>
        <v>0</v>
      </c>
      <c r="AE92" s="47">
        <f t="shared" si="187"/>
        <v>0</v>
      </c>
      <c r="AF92" s="48"/>
      <c r="AG92" s="49"/>
      <c r="AH92" s="51">
        <f t="shared" si="188"/>
        <v>0</v>
      </c>
      <c r="AI92" s="50">
        <f t="shared" si="189"/>
        <v>0</v>
      </c>
      <c r="AJ92" s="48"/>
      <c r="AK92" s="49"/>
      <c r="AL92" s="51">
        <f t="shared" si="190"/>
        <v>0</v>
      </c>
      <c r="AM92" s="50">
        <f t="shared" si="193"/>
        <v>0</v>
      </c>
      <c r="AN92" s="53"/>
      <c r="AO92" s="54">
        <f t="shared" si="194"/>
        <v>0</v>
      </c>
      <c r="AP92" s="53"/>
      <c r="AQ92" s="52">
        <f t="shared" si="195"/>
        <v>0</v>
      </c>
      <c r="AR92" s="258"/>
      <c r="AS92" s="259"/>
      <c r="AT92" s="119">
        <f t="shared" si="191"/>
        <v>0</v>
      </c>
      <c r="AU92" s="156" t="str">
        <f t="shared" si="192"/>
        <v>0</v>
      </c>
    </row>
    <row r="93" spans="1:47" hidden="1" outlineLevel="1" x14ac:dyDescent="0.2">
      <c r="A93" s="209"/>
      <c r="B93" s="106"/>
      <c r="C93" s="106"/>
      <c r="D93" s="107" t="str">
        <f t="shared" si="177"/>
        <v/>
      </c>
      <c r="E93" s="106"/>
      <c r="F93" s="108"/>
      <c r="G93" s="36"/>
      <c r="H93" s="36"/>
      <c r="I93" s="37">
        <f t="shared" si="178"/>
        <v>0</v>
      </c>
      <c r="J93" s="38"/>
      <c r="K93" s="39"/>
      <c r="L93" s="67"/>
      <c r="M93" s="51" t="str">
        <f t="shared" si="179"/>
        <v/>
      </c>
      <c r="N93" s="41"/>
      <c r="O93" s="67"/>
      <c r="P93" s="51" t="str">
        <f t="shared" si="180"/>
        <v/>
      </c>
      <c r="Q93" s="41"/>
      <c r="R93" s="67"/>
      <c r="S93" s="44" t="str">
        <f t="shared" si="181"/>
        <v/>
      </c>
      <c r="T93" s="78">
        <f t="shared" si="182"/>
        <v>0</v>
      </c>
      <c r="U93" s="39"/>
      <c r="V93" s="67"/>
      <c r="W93" s="51" t="str">
        <f t="shared" si="183"/>
        <v/>
      </c>
      <c r="X93" s="41"/>
      <c r="Y93" s="67"/>
      <c r="Z93" s="51" t="str">
        <f t="shared" si="184"/>
        <v/>
      </c>
      <c r="AA93" s="41"/>
      <c r="AB93" s="79"/>
      <c r="AC93" s="44" t="str">
        <f t="shared" si="185"/>
        <v/>
      </c>
      <c r="AD93" s="51">
        <f t="shared" si="186"/>
        <v>0</v>
      </c>
      <c r="AE93" s="47">
        <f t="shared" si="187"/>
        <v>0</v>
      </c>
      <c r="AF93" s="48"/>
      <c r="AG93" s="49"/>
      <c r="AH93" s="51">
        <f t="shared" si="188"/>
        <v>0</v>
      </c>
      <c r="AI93" s="50">
        <f t="shared" si="189"/>
        <v>0</v>
      </c>
      <c r="AJ93" s="48"/>
      <c r="AK93" s="49"/>
      <c r="AL93" s="51">
        <f t="shared" si="190"/>
        <v>0</v>
      </c>
      <c r="AM93" s="50">
        <f t="shared" si="193"/>
        <v>0</v>
      </c>
      <c r="AN93" s="53"/>
      <c r="AO93" s="54">
        <f t="shared" si="194"/>
        <v>0</v>
      </c>
      <c r="AP93" s="53"/>
      <c r="AQ93" s="52">
        <f t="shared" si="195"/>
        <v>0</v>
      </c>
      <c r="AR93" s="258"/>
      <c r="AS93" s="259"/>
      <c r="AT93" s="119">
        <f t="shared" si="191"/>
        <v>0</v>
      </c>
      <c r="AU93" s="156" t="str">
        <f t="shared" si="192"/>
        <v>0</v>
      </c>
    </row>
    <row r="94" spans="1:47" ht="13.5" hidden="1" outlineLevel="1" thickBot="1" x14ac:dyDescent="0.25">
      <c r="A94" s="210"/>
      <c r="B94" s="173"/>
      <c r="C94" s="173"/>
      <c r="D94" s="211" t="str">
        <f t="shared" si="177"/>
        <v/>
      </c>
      <c r="E94" s="173"/>
      <c r="F94" s="238"/>
      <c r="G94" s="214"/>
      <c r="H94" s="214"/>
      <c r="I94" s="215">
        <f t="shared" si="178"/>
        <v>0</v>
      </c>
      <c r="J94" s="216"/>
      <c r="K94" s="217"/>
      <c r="L94" s="218"/>
      <c r="M94" s="239" t="str">
        <f t="shared" si="179"/>
        <v/>
      </c>
      <c r="N94" s="220"/>
      <c r="O94" s="218"/>
      <c r="P94" s="239" t="str">
        <f t="shared" si="180"/>
        <v/>
      </c>
      <c r="Q94" s="220"/>
      <c r="R94" s="218"/>
      <c r="S94" s="224" t="str">
        <f t="shared" si="181"/>
        <v/>
      </c>
      <c r="T94" s="240">
        <f t="shared" si="182"/>
        <v>0</v>
      </c>
      <c r="U94" s="217"/>
      <c r="V94" s="218"/>
      <c r="W94" s="239" t="str">
        <f t="shared" si="183"/>
        <v/>
      </c>
      <c r="X94" s="220"/>
      <c r="Y94" s="218"/>
      <c r="Z94" s="239" t="str">
        <f t="shared" si="184"/>
        <v/>
      </c>
      <c r="AA94" s="220"/>
      <c r="AB94" s="241"/>
      <c r="AC94" s="224" t="str">
        <f t="shared" si="185"/>
        <v/>
      </c>
      <c r="AD94" s="239">
        <f t="shared" si="186"/>
        <v>0</v>
      </c>
      <c r="AE94" s="227">
        <f t="shared" si="187"/>
        <v>0</v>
      </c>
      <c r="AF94" s="228"/>
      <c r="AG94" s="229"/>
      <c r="AH94" s="239">
        <f t="shared" si="188"/>
        <v>0</v>
      </c>
      <c r="AI94" s="231">
        <f t="shared" si="189"/>
        <v>0</v>
      </c>
      <c r="AJ94" s="228"/>
      <c r="AK94" s="229"/>
      <c r="AL94" s="239">
        <f t="shared" si="190"/>
        <v>0</v>
      </c>
      <c r="AM94" s="231">
        <f t="shared" si="193"/>
        <v>0</v>
      </c>
      <c r="AN94" s="232"/>
      <c r="AO94" s="233">
        <f t="shared" si="194"/>
        <v>0</v>
      </c>
      <c r="AP94" s="232"/>
      <c r="AQ94" s="52">
        <f t="shared" si="195"/>
        <v>0</v>
      </c>
      <c r="AR94" s="260"/>
      <c r="AS94" s="261"/>
      <c r="AT94" s="152">
        <f t="shared" si="191"/>
        <v>0</v>
      </c>
      <c r="AU94" s="158" t="str">
        <f t="shared" si="192"/>
        <v>0</v>
      </c>
    </row>
    <row r="95" spans="1:47" ht="22.5" hidden="1" customHeight="1" collapsed="1" x14ac:dyDescent="0.2">
      <c r="I95" s="7"/>
      <c r="J95" s="7"/>
    </row>
    <row r="96" spans="1:47" x14ac:dyDescent="0.2">
      <c r="I96" s="7"/>
      <c r="J96" s="7"/>
    </row>
    <row r="97" spans="1:47" ht="13.5" hidden="1" outlineLevel="1" thickBot="1" x14ac:dyDescent="0.25">
      <c r="A97" s="4" t="s">
        <v>47</v>
      </c>
      <c r="B97" s="62"/>
      <c r="C97" s="5"/>
      <c r="D97" s="5"/>
      <c r="E97" s="7"/>
      <c r="F97" s="7"/>
      <c r="G97" s="7"/>
      <c r="H97" s="7"/>
      <c r="I97" s="7"/>
      <c r="J97" s="7"/>
      <c r="K97" s="273" t="s">
        <v>6</v>
      </c>
      <c r="L97" s="273"/>
      <c r="M97" s="273"/>
      <c r="N97" s="273"/>
      <c r="O97" s="273"/>
      <c r="P97" s="273"/>
      <c r="Q97" s="273"/>
      <c r="R97" s="273"/>
      <c r="S97" s="8"/>
      <c r="T97" s="8"/>
      <c r="U97" s="273" t="s">
        <v>7</v>
      </c>
      <c r="V97" s="273"/>
      <c r="W97" s="273"/>
      <c r="X97" s="273"/>
      <c r="Y97" s="273"/>
      <c r="Z97" s="273"/>
      <c r="AA97" s="273"/>
      <c r="AB97" s="273"/>
      <c r="AC97" s="7"/>
      <c r="AD97" s="7"/>
      <c r="AE97" s="7"/>
      <c r="AF97" s="273" t="s">
        <v>8</v>
      </c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</row>
    <row r="98" spans="1:47" ht="36" hidden="1" customHeight="1" outlineLevel="1" thickBot="1" x14ac:dyDescent="0.25">
      <c r="A98" s="11" t="s">
        <v>37</v>
      </c>
      <c r="B98" s="16" t="s">
        <v>38</v>
      </c>
      <c r="C98" s="63"/>
      <c r="D98" s="13" t="s">
        <v>40</v>
      </c>
      <c r="E98" s="13" t="s">
        <v>10</v>
      </c>
      <c r="F98" s="14" t="s">
        <v>11</v>
      </c>
      <c r="G98" s="15"/>
      <c r="H98" s="15"/>
      <c r="I98" s="290" t="s">
        <v>12</v>
      </c>
      <c r="J98" s="291" t="s">
        <v>13</v>
      </c>
      <c r="K98" s="279" t="s">
        <v>14</v>
      </c>
      <c r="L98" s="279"/>
      <c r="M98" s="16"/>
      <c r="N98" s="292" t="s">
        <v>15</v>
      </c>
      <c r="O98" s="292"/>
      <c r="P98" s="16"/>
      <c r="Q98" s="280" t="s">
        <v>44</v>
      </c>
      <c r="R98" s="280"/>
      <c r="S98" s="8"/>
      <c r="T98" s="8"/>
      <c r="U98" s="279" t="s">
        <v>14</v>
      </c>
      <c r="V98" s="279"/>
      <c r="W98" s="16"/>
      <c r="X98" s="292" t="s">
        <v>15</v>
      </c>
      <c r="Y98" s="292"/>
      <c r="Z98" s="16"/>
      <c r="AA98" s="280" t="s">
        <v>44</v>
      </c>
      <c r="AB98" s="280"/>
      <c r="AC98" s="8"/>
      <c r="AD98" s="8"/>
      <c r="AE98" s="294" t="s">
        <v>16</v>
      </c>
      <c r="AF98" s="274" t="s">
        <v>17</v>
      </c>
      <c r="AG98" s="274"/>
      <c r="AH98" s="274"/>
      <c r="AI98" s="274"/>
      <c r="AJ98" s="272"/>
      <c r="AK98" s="272"/>
      <c r="AL98" s="272"/>
      <c r="AM98" s="272"/>
      <c r="AN98" s="274" t="s">
        <v>18</v>
      </c>
      <c r="AO98" s="274"/>
      <c r="AP98" s="282" t="s">
        <v>48</v>
      </c>
      <c r="AQ98" s="282"/>
      <c r="AR98" s="274"/>
      <c r="AS98" s="274"/>
      <c r="AT98" s="274"/>
      <c r="AU98" s="274"/>
    </row>
    <row r="99" spans="1:47" ht="13.5" hidden="1" outlineLevel="1" thickBot="1" x14ac:dyDescent="0.25">
      <c r="A99" s="17" t="s">
        <v>20</v>
      </c>
      <c r="B99" s="18" t="s">
        <v>21</v>
      </c>
      <c r="C99" s="19"/>
      <c r="D99" s="20"/>
      <c r="E99" s="20"/>
      <c r="F99" s="21" t="s">
        <v>23</v>
      </c>
      <c r="G99" s="73"/>
      <c r="H99" s="73"/>
      <c r="I99" s="290"/>
      <c r="J99" s="291"/>
      <c r="K99" s="74" t="s">
        <v>24</v>
      </c>
      <c r="L99" s="24"/>
      <c r="M99" s="25" t="s">
        <v>26</v>
      </c>
      <c r="N99" s="25" t="s">
        <v>24</v>
      </c>
      <c r="O99" s="24"/>
      <c r="P99" s="25" t="s">
        <v>26</v>
      </c>
      <c r="Q99" s="25" t="s">
        <v>24</v>
      </c>
      <c r="R99" s="75"/>
      <c r="S99" s="76" t="s">
        <v>26</v>
      </c>
      <c r="T99" s="77" t="s">
        <v>27</v>
      </c>
      <c r="U99" s="74" t="s">
        <v>24</v>
      </c>
      <c r="V99" s="24" t="s">
        <v>25</v>
      </c>
      <c r="W99" s="25" t="s">
        <v>26</v>
      </c>
      <c r="X99" s="25" t="s">
        <v>24</v>
      </c>
      <c r="Y99" s="24" t="s">
        <v>25</v>
      </c>
      <c r="Z99" s="25" t="s">
        <v>26</v>
      </c>
      <c r="AA99" s="25" t="s">
        <v>24</v>
      </c>
      <c r="AB99" s="75" t="s">
        <v>25</v>
      </c>
      <c r="AC99" s="76" t="s">
        <v>26</v>
      </c>
      <c r="AD99" s="77" t="s">
        <v>27</v>
      </c>
      <c r="AE99" s="294"/>
      <c r="AF99" s="250" t="s">
        <v>28</v>
      </c>
      <c r="AG99" s="245" t="s">
        <v>29</v>
      </c>
      <c r="AH99" s="245"/>
      <c r="AI99" s="31" t="s">
        <v>25</v>
      </c>
      <c r="AJ99" s="248" t="s">
        <v>28</v>
      </c>
      <c r="AK99" s="245" t="s">
        <v>29</v>
      </c>
      <c r="AL99" s="245"/>
      <c r="AM99" s="64" t="s">
        <v>25</v>
      </c>
      <c r="AN99" s="32" t="s">
        <v>30</v>
      </c>
      <c r="AO99" s="31" t="s">
        <v>25</v>
      </c>
      <c r="AP99" s="32" t="s">
        <v>30</v>
      </c>
      <c r="AQ99" s="31" t="s">
        <v>25</v>
      </c>
      <c r="AR99" s="248" t="s">
        <v>28</v>
      </c>
      <c r="AS99" s="245" t="s">
        <v>29</v>
      </c>
      <c r="AT99" s="245" t="s">
        <v>31</v>
      </c>
      <c r="AU99" s="31" t="s">
        <v>25</v>
      </c>
    </row>
    <row r="100" spans="1:47" hidden="1" outlineLevel="1" x14ac:dyDescent="0.2">
      <c r="A100" s="69"/>
      <c r="B100" s="33"/>
      <c r="C100" s="33"/>
      <c r="D100" s="66" t="str">
        <f t="shared" ref="D100:D128" si="221">IF(C100&lt;1,"",IF(C100&lt;150.9,-150,IF(C100&lt;158.9,-158,IF(C100&lt;168.9,-168,IF(C100&gt;168,"+168")))))</f>
        <v/>
      </c>
      <c r="E100" s="34"/>
      <c r="F100" s="35"/>
      <c r="G100" s="36"/>
      <c r="H100" s="36"/>
      <c r="I100" s="37">
        <f t="shared" ref="I100:I128" si="222">SUM(AE100+AI100+AM100+AO100+AQ100+AU100)</f>
        <v>0</v>
      </c>
      <c r="J100" s="38"/>
      <c r="K100" s="39"/>
      <c r="L100" s="67"/>
      <c r="M100" s="51" t="str">
        <f>IF(F100&lt;1,"",(K100*135)/F100)</f>
        <v/>
      </c>
      <c r="N100" s="41"/>
      <c r="O100" s="67"/>
      <c r="P100" s="51" t="str">
        <f>IF(F100&lt;1,"",(N100*135)/F100)</f>
        <v/>
      </c>
      <c r="Q100" s="41"/>
      <c r="R100" s="67"/>
      <c r="S100" s="51" t="str">
        <f>IF(F100&lt;1,"",(Q100*135)/F100)</f>
        <v/>
      </c>
      <c r="T100" s="78">
        <f t="shared" ref="T100:T128" si="223">MAX(M100,P100,S100)</f>
        <v>0</v>
      </c>
      <c r="U100" s="39"/>
      <c r="V100" s="67"/>
      <c r="W100" s="51" t="str">
        <f>IF(F100&lt;1,"",(U100*100)/F100)</f>
        <v/>
      </c>
      <c r="X100" s="41"/>
      <c r="Y100" s="67"/>
      <c r="Z100" s="51" t="str">
        <f>IF(F100&lt;1,"",(X100*100)/F100)</f>
        <v/>
      </c>
      <c r="AA100" s="41"/>
      <c r="AB100" s="79"/>
      <c r="AC100" s="51" t="str">
        <f>IF(F100&lt;1,"",(AA100*100)/F100)</f>
        <v/>
      </c>
      <c r="AD100" s="51">
        <f t="shared" ref="AD100:AD105" si="224">MAX(W100,Z100,AC100)</f>
        <v>0</v>
      </c>
      <c r="AE100" s="47">
        <f t="shared" ref="AE100:AE128" si="225">SUM(T100,AD100)</f>
        <v>0</v>
      </c>
      <c r="AF100" s="48"/>
      <c r="AG100" s="49"/>
      <c r="AH100" s="51">
        <f t="shared" ref="AH100:AH105" si="226">MAX(AF100:AG100)</f>
        <v>0</v>
      </c>
      <c r="AI100" s="50">
        <f t="shared" ref="AI100:AI128" si="227">(AH100*20)*0.66</f>
        <v>0</v>
      </c>
      <c r="AJ100" s="48"/>
      <c r="AK100" s="49"/>
      <c r="AL100" s="51">
        <f t="shared" ref="AL100:AL128" si="228">MAX(AJ100:AK100)</f>
        <v>0</v>
      </c>
      <c r="AM100" s="50">
        <f t="shared" ref="AM100:AM128" si="229">IF((AL100)=0,"0",(AL100*750/F100))*0.66</f>
        <v>0</v>
      </c>
      <c r="AN100" s="53"/>
      <c r="AO100" s="54">
        <f>AN100*1.5*0.66</f>
        <v>0</v>
      </c>
      <c r="AP100" s="53"/>
      <c r="AQ100" s="50">
        <f>AP100*4</f>
        <v>0</v>
      </c>
      <c r="AR100" s="264"/>
      <c r="AS100" s="263"/>
      <c r="AT100" s="51">
        <f t="shared" ref="AT100:AT128" si="230">MIN(AR100:AS100)</f>
        <v>0</v>
      </c>
      <c r="AU100" s="54" t="str">
        <f t="shared" ref="AU100:AU128" si="231">IF((AT100)=0,"0",((16-AT100)*20+100)*0.66)</f>
        <v>0</v>
      </c>
    </row>
    <row r="101" spans="1:47" hidden="1" outlineLevel="1" x14ac:dyDescent="0.2">
      <c r="A101" s="65"/>
      <c r="B101" s="55"/>
      <c r="C101" s="55"/>
      <c r="D101" s="81" t="str">
        <f t="shared" si="221"/>
        <v/>
      </c>
      <c r="E101" s="56"/>
      <c r="F101" s="57"/>
      <c r="G101" s="36"/>
      <c r="H101" s="36"/>
      <c r="I101" s="37">
        <f t="shared" si="222"/>
        <v>0</v>
      </c>
      <c r="J101" s="38"/>
      <c r="K101" s="39"/>
      <c r="L101" s="67"/>
      <c r="M101" s="51" t="str">
        <f t="shared" ref="M101:M128" si="232">IF(F101&lt;1,"",(K101*135)/F101)</f>
        <v/>
      </c>
      <c r="N101" s="41"/>
      <c r="O101" s="67"/>
      <c r="P101" s="51" t="str">
        <f t="shared" ref="P101:P128" si="233">IF(F101&lt;1,"",(N101*135)/F101)</f>
        <v/>
      </c>
      <c r="Q101" s="41"/>
      <c r="R101" s="67"/>
      <c r="S101" s="51" t="str">
        <f t="shared" ref="S101:S128" si="234">IF(F101&lt;1,"",(Q101*135)/F101)</f>
        <v/>
      </c>
      <c r="T101" s="78">
        <f t="shared" si="223"/>
        <v>0</v>
      </c>
      <c r="U101" s="39"/>
      <c r="V101" s="67"/>
      <c r="W101" s="51" t="str">
        <f t="shared" ref="W101:W128" si="235">IF(F101&lt;1,"",(U101*100)/F101)</f>
        <v/>
      </c>
      <c r="X101" s="41"/>
      <c r="Y101" s="67"/>
      <c r="Z101" s="51" t="str">
        <f t="shared" ref="Z101:Z128" si="236">IF(F101&lt;1,"",(X101*100)/F101)</f>
        <v/>
      </c>
      <c r="AA101" s="41"/>
      <c r="AB101" s="79"/>
      <c r="AC101" s="51" t="str">
        <f t="shared" ref="AC101:AC128" si="237">IF(F101&lt;1,"",(AA101*100)/F101)</f>
        <v/>
      </c>
      <c r="AD101" s="51">
        <f t="shared" si="224"/>
        <v>0</v>
      </c>
      <c r="AE101" s="47">
        <f t="shared" si="225"/>
        <v>0</v>
      </c>
      <c r="AF101" s="48"/>
      <c r="AG101" s="49"/>
      <c r="AH101" s="51">
        <f t="shared" si="226"/>
        <v>0</v>
      </c>
      <c r="AI101" s="50">
        <f t="shared" si="227"/>
        <v>0</v>
      </c>
      <c r="AJ101" s="48"/>
      <c r="AK101" s="49"/>
      <c r="AL101" s="51">
        <f t="shared" si="228"/>
        <v>0</v>
      </c>
      <c r="AM101" s="50">
        <f t="shared" si="229"/>
        <v>0</v>
      </c>
      <c r="AN101" s="53"/>
      <c r="AO101" s="54">
        <f t="shared" ref="AO101:AO128" si="238">AN101*1.5*0.66</f>
        <v>0</v>
      </c>
      <c r="AP101" s="53"/>
      <c r="AQ101" s="50">
        <f t="shared" ref="AQ101:AQ128" si="239">AP101*4</f>
        <v>0</v>
      </c>
      <c r="AR101" s="264"/>
      <c r="AS101" s="263"/>
      <c r="AT101" s="51">
        <f t="shared" si="230"/>
        <v>0</v>
      </c>
      <c r="AU101" s="54" t="str">
        <f t="shared" si="231"/>
        <v>0</v>
      </c>
    </row>
    <row r="102" spans="1:47" hidden="1" outlineLevel="1" x14ac:dyDescent="0.2">
      <c r="A102" s="65"/>
      <c r="B102" s="55"/>
      <c r="C102" s="55"/>
      <c r="D102" s="81" t="str">
        <f t="shared" si="221"/>
        <v/>
      </c>
      <c r="E102" s="56"/>
      <c r="F102" s="57"/>
      <c r="G102" s="36"/>
      <c r="H102" s="36"/>
      <c r="I102" s="37">
        <f t="shared" si="222"/>
        <v>0</v>
      </c>
      <c r="J102" s="38"/>
      <c r="K102" s="39"/>
      <c r="L102" s="67"/>
      <c r="M102" s="51" t="str">
        <f t="shared" si="232"/>
        <v/>
      </c>
      <c r="N102" s="41"/>
      <c r="O102" s="67"/>
      <c r="P102" s="51" t="str">
        <f t="shared" si="233"/>
        <v/>
      </c>
      <c r="Q102" s="41"/>
      <c r="R102" s="67"/>
      <c r="S102" s="51" t="str">
        <f t="shared" si="234"/>
        <v/>
      </c>
      <c r="T102" s="78">
        <f t="shared" si="223"/>
        <v>0</v>
      </c>
      <c r="U102" s="39"/>
      <c r="V102" s="67"/>
      <c r="W102" s="51" t="str">
        <f t="shared" si="235"/>
        <v/>
      </c>
      <c r="X102" s="41"/>
      <c r="Y102" s="67"/>
      <c r="Z102" s="51" t="str">
        <f t="shared" si="236"/>
        <v/>
      </c>
      <c r="AA102" s="41"/>
      <c r="AB102" s="79"/>
      <c r="AC102" s="51" t="str">
        <f t="shared" si="237"/>
        <v/>
      </c>
      <c r="AD102" s="51">
        <f t="shared" si="224"/>
        <v>0</v>
      </c>
      <c r="AE102" s="47">
        <f t="shared" si="225"/>
        <v>0</v>
      </c>
      <c r="AF102" s="48"/>
      <c r="AG102" s="49"/>
      <c r="AH102" s="51">
        <f t="shared" si="226"/>
        <v>0</v>
      </c>
      <c r="AI102" s="50">
        <f t="shared" si="227"/>
        <v>0</v>
      </c>
      <c r="AJ102" s="48"/>
      <c r="AK102" s="49"/>
      <c r="AL102" s="51">
        <f t="shared" si="228"/>
        <v>0</v>
      </c>
      <c r="AM102" s="50">
        <f t="shared" si="229"/>
        <v>0</v>
      </c>
      <c r="AN102" s="53"/>
      <c r="AO102" s="54">
        <f t="shared" si="238"/>
        <v>0</v>
      </c>
      <c r="AP102" s="53"/>
      <c r="AQ102" s="50">
        <f t="shared" si="239"/>
        <v>0</v>
      </c>
      <c r="AR102" s="264"/>
      <c r="AS102" s="263"/>
      <c r="AT102" s="51">
        <f t="shared" si="230"/>
        <v>0</v>
      </c>
      <c r="AU102" s="54" t="str">
        <f t="shared" si="231"/>
        <v>0</v>
      </c>
    </row>
    <row r="103" spans="1:47" hidden="1" outlineLevel="1" x14ac:dyDescent="0.2">
      <c r="A103" s="65"/>
      <c r="B103" s="55"/>
      <c r="C103" s="55"/>
      <c r="D103" s="81" t="str">
        <f t="shared" si="221"/>
        <v/>
      </c>
      <c r="E103" s="56"/>
      <c r="F103" s="57"/>
      <c r="G103" s="36"/>
      <c r="H103" s="36"/>
      <c r="I103" s="37">
        <f t="shared" si="222"/>
        <v>0</v>
      </c>
      <c r="J103" s="38"/>
      <c r="K103" s="39"/>
      <c r="L103" s="67"/>
      <c r="M103" s="51" t="str">
        <f t="shared" si="232"/>
        <v/>
      </c>
      <c r="N103" s="41"/>
      <c r="O103" s="67"/>
      <c r="P103" s="51" t="str">
        <f t="shared" si="233"/>
        <v/>
      </c>
      <c r="Q103" s="41"/>
      <c r="R103" s="67"/>
      <c r="S103" s="51" t="str">
        <f t="shared" si="234"/>
        <v/>
      </c>
      <c r="T103" s="78">
        <f t="shared" si="223"/>
        <v>0</v>
      </c>
      <c r="U103" s="39"/>
      <c r="V103" s="67"/>
      <c r="W103" s="51" t="str">
        <f t="shared" si="235"/>
        <v/>
      </c>
      <c r="X103" s="41"/>
      <c r="Y103" s="67"/>
      <c r="Z103" s="51" t="str">
        <f t="shared" si="236"/>
        <v/>
      </c>
      <c r="AA103" s="41"/>
      <c r="AB103" s="79"/>
      <c r="AC103" s="51" t="str">
        <f t="shared" si="237"/>
        <v/>
      </c>
      <c r="AD103" s="51">
        <f t="shared" si="224"/>
        <v>0</v>
      </c>
      <c r="AE103" s="47">
        <f t="shared" si="225"/>
        <v>0</v>
      </c>
      <c r="AF103" s="48"/>
      <c r="AG103" s="49"/>
      <c r="AH103" s="51">
        <f t="shared" si="226"/>
        <v>0</v>
      </c>
      <c r="AI103" s="50">
        <f t="shared" si="227"/>
        <v>0</v>
      </c>
      <c r="AJ103" s="48"/>
      <c r="AK103" s="49"/>
      <c r="AL103" s="51">
        <f t="shared" si="228"/>
        <v>0</v>
      </c>
      <c r="AM103" s="50">
        <f t="shared" si="229"/>
        <v>0</v>
      </c>
      <c r="AN103" s="53"/>
      <c r="AO103" s="54">
        <f t="shared" si="238"/>
        <v>0</v>
      </c>
      <c r="AP103" s="53"/>
      <c r="AQ103" s="50">
        <f t="shared" si="239"/>
        <v>0</v>
      </c>
      <c r="AR103" s="264"/>
      <c r="AS103" s="263"/>
      <c r="AT103" s="51">
        <f t="shared" si="230"/>
        <v>0</v>
      </c>
      <c r="AU103" s="54" t="str">
        <f t="shared" si="231"/>
        <v>0</v>
      </c>
    </row>
    <row r="104" spans="1:47" hidden="1" outlineLevel="1" x14ac:dyDescent="0.2">
      <c r="A104" s="65"/>
      <c r="B104" s="55"/>
      <c r="C104" s="55"/>
      <c r="D104" s="81" t="str">
        <f t="shared" si="221"/>
        <v/>
      </c>
      <c r="E104" s="56"/>
      <c r="F104" s="57"/>
      <c r="G104" s="36"/>
      <c r="H104" s="36"/>
      <c r="I104" s="37">
        <f t="shared" si="222"/>
        <v>0</v>
      </c>
      <c r="J104" s="38"/>
      <c r="K104" s="39"/>
      <c r="L104" s="67"/>
      <c r="M104" s="51" t="str">
        <f t="shared" si="232"/>
        <v/>
      </c>
      <c r="N104" s="41"/>
      <c r="O104" s="67"/>
      <c r="P104" s="51" t="str">
        <f t="shared" si="233"/>
        <v/>
      </c>
      <c r="Q104" s="41"/>
      <c r="R104" s="67"/>
      <c r="S104" s="51" t="str">
        <f t="shared" si="234"/>
        <v/>
      </c>
      <c r="T104" s="78">
        <f t="shared" si="223"/>
        <v>0</v>
      </c>
      <c r="U104" s="39"/>
      <c r="V104" s="67"/>
      <c r="W104" s="51" t="str">
        <f t="shared" si="235"/>
        <v/>
      </c>
      <c r="X104" s="41"/>
      <c r="Y104" s="67"/>
      <c r="Z104" s="51" t="str">
        <f t="shared" si="236"/>
        <v/>
      </c>
      <c r="AA104" s="41"/>
      <c r="AB104" s="79"/>
      <c r="AC104" s="51" t="str">
        <f t="shared" si="237"/>
        <v/>
      </c>
      <c r="AD104" s="51">
        <f t="shared" si="224"/>
        <v>0</v>
      </c>
      <c r="AE104" s="47">
        <f t="shared" si="225"/>
        <v>0</v>
      </c>
      <c r="AF104" s="48"/>
      <c r="AG104" s="49"/>
      <c r="AH104" s="51">
        <f t="shared" si="226"/>
        <v>0</v>
      </c>
      <c r="AI104" s="50">
        <f t="shared" si="227"/>
        <v>0</v>
      </c>
      <c r="AJ104" s="48"/>
      <c r="AK104" s="49"/>
      <c r="AL104" s="51">
        <f t="shared" si="228"/>
        <v>0</v>
      </c>
      <c r="AM104" s="50">
        <f t="shared" si="229"/>
        <v>0</v>
      </c>
      <c r="AN104" s="53"/>
      <c r="AO104" s="54">
        <f t="shared" si="238"/>
        <v>0</v>
      </c>
      <c r="AP104" s="53"/>
      <c r="AQ104" s="50">
        <f t="shared" si="239"/>
        <v>0</v>
      </c>
      <c r="AR104" s="264"/>
      <c r="AS104" s="263"/>
      <c r="AT104" s="51">
        <f t="shared" si="230"/>
        <v>0</v>
      </c>
      <c r="AU104" s="54" t="str">
        <f t="shared" si="231"/>
        <v>0</v>
      </c>
    </row>
    <row r="105" spans="1:47" hidden="1" outlineLevel="1" x14ac:dyDescent="0.2">
      <c r="A105" s="65"/>
      <c r="B105" s="55"/>
      <c r="C105" s="55"/>
      <c r="D105" s="81" t="str">
        <f t="shared" si="221"/>
        <v/>
      </c>
      <c r="E105" s="56"/>
      <c r="F105" s="57"/>
      <c r="G105" s="36"/>
      <c r="H105" s="36"/>
      <c r="I105" s="37">
        <f t="shared" si="222"/>
        <v>0</v>
      </c>
      <c r="J105" s="38"/>
      <c r="K105" s="39"/>
      <c r="L105" s="67"/>
      <c r="M105" s="51" t="str">
        <f t="shared" si="232"/>
        <v/>
      </c>
      <c r="N105" s="41"/>
      <c r="O105" s="67"/>
      <c r="P105" s="51" t="str">
        <f t="shared" si="233"/>
        <v/>
      </c>
      <c r="Q105" s="41"/>
      <c r="R105" s="67"/>
      <c r="S105" s="51" t="str">
        <f t="shared" si="234"/>
        <v/>
      </c>
      <c r="T105" s="78">
        <f t="shared" si="223"/>
        <v>0</v>
      </c>
      <c r="U105" s="39"/>
      <c r="V105" s="67"/>
      <c r="W105" s="51" t="str">
        <f t="shared" si="235"/>
        <v/>
      </c>
      <c r="X105" s="41"/>
      <c r="Y105" s="67"/>
      <c r="Z105" s="51" t="str">
        <f t="shared" si="236"/>
        <v/>
      </c>
      <c r="AA105" s="41"/>
      <c r="AB105" s="79"/>
      <c r="AC105" s="51" t="str">
        <f t="shared" si="237"/>
        <v/>
      </c>
      <c r="AD105" s="51">
        <f t="shared" si="224"/>
        <v>0</v>
      </c>
      <c r="AE105" s="47">
        <f t="shared" si="225"/>
        <v>0</v>
      </c>
      <c r="AF105" s="48"/>
      <c r="AG105" s="49"/>
      <c r="AH105" s="51">
        <f t="shared" si="226"/>
        <v>0</v>
      </c>
      <c r="AI105" s="50">
        <f t="shared" si="227"/>
        <v>0</v>
      </c>
      <c r="AJ105" s="48"/>
      <c r="AK105" s="49"/>
      <c r="AL105" s="51">
        <f t="shared" si="228"/>
        <v>0</v>
      </c>
      <c r="AM105" s="50">
        <f t="shared" si="229"/>
        <v>0</v>
      </c>
      <c r="AN105" s="53"/>
      <c r="AO105" s="54">
        <f t="shared" si="238"/>
        <v>0</v>
      </c>
      <c r="AP105" s="53"/>
      <c r="AQ105" s="50">
        <f t="shared" si="239"/>
        <v>0</v>
      </c>
      <c r="AR105" s="264"/>
      <c r="AS105" s="263"/>
      <c r="AT105" s="51">
        <f t="shared" si="230"/>
        <v>0</v>
      </c>
      <c r="AU105" s="54" t="str">
        <f t="shared" si="231"/>
        <v>0</v>
      </c>
    </row>
    <row r="106" spans="1:47" hidden="1" outlineLevel="1" x14ac:dyDescent="0.2">
      <c r="A106" s="65"/>
      <c r="B106" s="55"/>
      <c r="C106" s="55"/>
      <c r="D106" s="81" t="str">
        <f t="shared" si="221"/>
        <v/>
      </c>
      <c r="E106" s="56"/>
      <c r="F106" s="57"/>
      <c r="G106" s="36"/>
      <c r="H106" s="36"/>
      <c r="I106" s="37">
        <f t="shared" si="222"/>
        <v>0</v>
      </c>
      <c r="J106" s="38"/>
      <c r="K106" s="39"/>
      <c r="L106" s="67"/>
      <c r="M106" s="51" t="str">
        <f t="shared" si="232"/>
        <v/>
      </c>
      <c r="N106" s="41"/>
      <c r="O106" s="67"/>
      <c r="P106" s="51" t="str">
        <f t="shared" si="233"/>
        <v/>
      </c>
      <c r="Q106" s="41"/>
      <c r="R106" s="67"/>
      <c r="S106" s="51" t="str">
        <f t="shared" si="234"/>
        <v/>
      </c>
      <c r="T106" s="78">
        <f t="shared" si="223"/>
        <v>0</v>
      </c>
      <c r="U106" s="39"/>
      <c r="V106" s="67"/>
      <c r="W106" s="51" t="str">
        <f t="shared" si="235"/>
        <v/>
      </c>
      <c r="X106" s="41"/>
      <c r="Y106" s="67"/>
      <c r="Z106" s="51" t="str">
        <f t="shared" si="236"/>
        <v/>
      </c>
      <c r="AA106" s="41"/>
      <c r="AB106" s="79"/>
      <c r="AC106" s="51" t="str">
        <f t="shared" si="237"/>
        <v/>
      </c>
      <c r="AD106" s="51">
        <f>MAX(W106,Z106,AC106)</f>
        <v>0</v>
      </c>
      <c r="AE106" s="47">
        <f t="shared" si="225"/>
        <v>0</v>
      </c>
      <c r="AF106" s="48"/>
      <c r="AG106" s="49"/>
      <c r="AH106" s="51">
        <f>MAX(AF106:AG106)</f>
        <v>0</v>
      </c>
      <c r="AI106" s="50">
        <f t="shared" si="227"/>
        <v>0</v>
      </c>
      <c r="AJ106" s="48"/>
      <c r="AK106" s="49"/>
      <c r="AL106" s="51">
        <f t="shared" si="228"/>
        <v>0</v>
      </c>
      <c r="AM106" s="50">
        <f t="shared" si="229"/>
        <v>0</v>
      </c>
      <c r="AN106" s="53"/>
      <c r="AO106" s="54">
        <f t="shared" si="238"/>
        <v>0</v>
      </c>
      <c r="AP106" s="53"/>
      <c r="AQ106" s="50">
        <f t="shared" si="239"/>
        <v>0</v>
      </c>
      <c r="AR106" s="264"/>
      <c r="AS106" s="263"/>
      <c r="AT106" s="51">
        <f t="shared" si="230"/>
        <v>0</v>
      </c>
      <c r="AU106" s="54" t="str">
        <f t="shared" si="231"/>
        <v>0</v>
      </c>
    </row>
    <row r="107" spans="1:47" hidden="1" outlineLevel="1" x14ac:dyDescent="0.2">
      <c r="A107" s="65"/>
      <c r="B107" s="55"/>
      <c r="C107" s="55"/>
      <c r="D107" s="81" t="str">
        <f t="shared" si="221"/>
        <v/>
      </c>
      <c r="E107" s="56"/>
      <c r="F107" s="57"/>
      <c r="G107" s="36"/>
      <c r="H107" s="36"/>
      <c r="I107" s="37">
        <f t="shared" si="222"/>
        <v>0</v>
      </c>
      <c r="J107" s="38"/>
      <c r="K107" s="39"/>
      <c r="L107" s="67"/>
      <c r="M107" s="51" t="str">
        <f t="shared" si="232"/>
        <v/>
      </c>
      <c r="N107" s="41"/>
      <c r="O107" s="67"/>
      <c r="P107" s="51" t="str">
        <f t="shared" si="233"/>
        <v/>
      </c>
      <c r="Q107" s="41"/>
      <c r="R107" s="67"/>
      <c r="S107" s="51" t="str">
        <f t="shared" si="234"/>
        <v/>
      </c>
      <c r="T107" s="78">
        <f t="shared" si="223"/>
        <v>0</v>
      </c>
      <c r="U107" s="39"/>
      <c r="V107" s="67"/>
      <c r="W107" s="51" t="str">
        <f t="shared" si="235"/>
        <v/>
      </c>
      <c r="X107" s="41"/>
      <c r="Y107" s="67"/>
      <c r="Z107" s="51" t="str">
        <f t="shared" si="236"/>
        <v/>
      </c>
      <c r="AA107" s="41"/>
      <c r="AB107" s="79"/>
      <c r="AC107" s="51" t="str">
        <f t="shared" si="237"/>
        <v/>
      </c>
      <c r="AD107" s="51">
        <f t="shared" ref="AD107:AD128" si="240">MAX(W107,Z107,AC107)</f>
        <v>0</v>
      </c>
      <c r="AE107" s="47">
        <f t="shared" si="225"/>
        <v>0</v>
      </c>
      <c r="AF107" s="48"/>
      <c r="AG107" s="49"/>
      <c r="AH107" s="51">
        <f t="shared" ref="AH107:AH128" si="241">MAX(AF107:AG107)</f>
        <v>0</v>
      </c>
      <c r="AI107" s="50">
        <f t="shared" si="227"/>
        <v>0</v>
      </c>
      <c r="AJ107" s="48"/>
      <c r="AK107" s="49"/>
      <c r="AL107" s="51">
        <f t="shared" si="228"/>
        <v>0</v>
      </c>
      <c r="AM107" s="50">
        <f t="shared" si="229"/>
        <v>0</v>
      </c>
      <c r="AN107" s="53"/>
      <c r="AO107" s="54">
        <f t="shared" si="238"/>
        <v>0</v>
      </c>
      <c r="AP107" s="53"/>
      <c r="AQ107" s="50">
        <f t="shared" si="239"/>
        <v>0</v>
      </c>
      <c r="AR107" s="264"/>
      <c r="AS107" s="263"/>
      <c r="AT107" s="51">
        <f t="shared" si="230"/>
        <v>0</v>
      </c>
      <c r="AU107" s="54" t="str">
        <f t="shared" si="231"/>
        <v>0</v>
      </c>
    </row>
    <row r="108" spans="1:47" hidden="1" outlineLevel="1" x14ac:dyDescent="0.2">
      <c r="A108" s="65"/>
      <c r="B108" s="55"/>
      <c r="C108" s="55"/>
      <c r="D108" s="81" t="str">
        <f t="shared" si="221"/>
        <v/>
      </c>
      <c r="E108" s="56"/>
      <c r="F108" s="57"/>
      <c r="G108" s="36"/>
      <c r="H108" s="36"/>
      <c r="I108" s="37">
        <f t="shared" si="222"/>
        <v>0</v>
      </c>
      <c r="J108" s="38"/>
      <c r="K108" s="39"/>
      <c r="L108" s="67"/>
      <c r="M108" s="51" t="str">
        <f t="shared" si="232"/>
        <v/>
      </c>
      <c r="N108" s="41"/>
      <c r="O108" s="67"/>
      <c r="P108" s="51" t="str">
        <f t="shared" si="233"/>
        <v/>
      </c>
      <c r="Q108" s="41"/>
      <c r="R108" s="67"/>
      <c r="S108" s="51" t="str">
        <f t="shared" si="234"/>
        <v/>
      </c>
      <c r="T108" s="78">
        <f t="shared" si="223"/>
        <v>0</v>
      </c>
      <c r="U108" s="39"/>
      <c r="V108" s="67"/>
      <c r="W108" s="51" t="str">
        <f t="shared" si="235"/>
        <v/>
      </c>
      <c r="X108" s="41"/>
      <c r="Y108" s="67"/>
      <c r="Z108" s="51" t="str">
        <f t="shared" si="236"/>
        <v/>
      </c>
      <c r="AA108" s="41"/>
      <c r="AB108" s="79"/>
      <c r="AC108" s="51" t="str">
        <f t="shared" si="237"/>
        <v/>
      </c>
      <c r="AD108" s="51">
        <f t="shared" si="240"/>
        <v>0</v>
      </c>
      <c r="AE108" s="47">
        <f t="shared" si="225"/>
        <v>0</v>
      </c>
      <c r="AF108" s="48"/>
      <c r="AG108" s="49"/>
      <c r="AH108" s="51">
        <f t="shared" si="241"/>
        <v>0</v>
      </c>
      <c r="AI108" s="50">
        <f t="shared" si="227"/>
        <v>0</v>
      </c>
      <c r="AJ108" s="48"/>
      <c r="AK108" s="49"/>
      <c r="AL108" s="51">
        <f t="shared" si="228"/>
        <v>0</v>
      </c>
      <c r="AM108" s="50">
        <f t="shared" si="229"/>
        <v>0</v>
      </c>
      <c r="AN108" s="53"/>
      <c r="AO108" s="54">
        <f t="shared" si="238"/>
        <v>0</v>
      </c>
      <c r="AP108" s="53"/>
      <c r="AQ108" s="50">
        <f t="shared" si="239"/>
        <v>0</v>
      </c>
      <c r="AR108" s="264"/>
      <c r="AS108" s="263"/>
      <c r="AT108" s="51">
        <f t="shared" si="230"/>
        <v>0</v>
      </c>
      <c r="AU108" s="54" t="str">
        <f t="shared" si="231"/>
        <v>0</v>
      </c>
    </row>
    <row r="109" spans="1:47" hidden="1" outlineLevel="1" x14ac:dyDescent="0.2">
      <c r="A109" s="65"/>
      <c r="B109" s="55"/>
      <c r="C109" s="55"/>
      <c r="D109" s="81" t="str">
        <f t="shared" si="221"/>
        <v/>
      </c>
      <c r="E109" s="56"/>
      <c r="F109" s="57"/>
      <c r="G109" s="36"/>
      <c r="H109" s="36"/>
      <c r="I109" s="37">
        <f t="shared" si="222"/>
        <v>0</v>
      </c>
      <c r="J109" s="38"/>
      <c r="K109" s="39"/>
      <c r="L109" s="67"/>
      <c r="M109" s="51" t="str">
        <f t="shared" si="232"/>
        <v/>
      </c>
      <c r="N109" s="41"/>
      <c r="O109" s="67"/>
      <c r="P109" s="51" t="str">
        <f t="shared" si="233"/>
        <v/>
      </c>
      <c r="Q109" s="41"/>
      <c r="R109" s="67"/>
      <c r="S109" s="51" t="str">
        <f t="shared" si="234"/>
        <v/>
      </c>
      <c r="T109" s="78">
        <f t="shared" si="223"/>
        <v>0</v>
      </c>
      <c r="U109" s="39"/>
      <c r="V109" s="67"/>
      <c r="W109" s="51" t="str">
        <f t="shared" si="235"/>
        <v/>
      </c>
      <c r="X109" s="41"/>
      <c r="Y109" s="67"/>
      <c r="Z109" s="51" t="str">
        <f t="shared" si="236"/>
        <v/>
      </c>
      <c r="AA109" s="41"/>
      <c r="AB109" s="79"/>
      <c r="AC109" s="51" t="str">
        <f t="shared" si="237"/>
        <v/>
      </c>
      <c r="AD109" s="51">
        <f t="shared" si="240"/>
        <v>0</v>
      </c>
      <c r="AE109" s="47">
        <f t="shared" si="225"/>
        <v>0</v>
      </c>
      <c r="AF109" s="48"/>
      <c r="AG109" s="49"/>
      <c r="AH109" s="51">
        <f t="shared" si="241"/>
        <v>0</v>
      </c>
      <c r="AI109" s="50">
        <f t="shared" si="227"/>
        <v>0</v>
      </c>
      <c r="AJ109" s="48"/>
      <c r="AK109" s="49"/>
      <c r="AL109" s="51">
        <f t="shared" si="228"/>
        <v>0</v>
      </c>
      <c r="AM109" s="50">
        <f t="shared" si="229"/>
        <v>0</v>
      </c>
      <c r="AN109" s="53"/>
      <c r="AO109" s="54">
        <f t="shared" si="238"/>
        <v>0</v>
      </c>
      <c r="AP109" s="53"/>
      <c r="AQ109" s="50">
        <f t="shared" si="239"/>
        <v>0</v>
      </c>
      <c r="AR109" s="264"/>
      <c r="AS109" s="263"/>
      <c r="AT109" s="51">
        <f t="shared" si="230"/>
        <v>0</v>
      </c>
      <c r="AU109" s="54" t="str">
        <f t="shared" si="231"/>
        <v>0</v>
      </c>
    </row>
    <row r="110" spans="1:47" hidden="1" outlineLevel="1" x14ac:dyDescent="0.2">
      <c r="A110" s="65"/>
      <c r="B110" s="55"/>
      <c r="C110" s="55"/>
      <c r="D110" s="81" t="str">
        <f t="shared" si="221"/>
        <v/>
      </c>
      <c r="E110" s="56"/>
      <c r="F110" s="57"/>
      <c r="G110" s="36"/>
      <c r="H110" s="36"/>
      <c r="I110" s="37">
        <f t="shared" si="222"/>
        <v>0</v>
      </c>
      <c r="J110" s="38"/>
      <c r="K110" s="39"/>
      <c r="L110" s="67"/>
      <c r="M110" s="51" t="str">
        <f t="shared" si="232"/>
        <v/>
      </c>
      <c r="N110" s="41"/>
      <c r="O110" s="67"/>
      <c r="P110" s="51" t="str">
        <f t="shared" si="233"/>
        <v/>
      </c>
      <c r="Q110" s="41"/>
      <c r="R110" s="67"/>
      <c r="S110" s="51" t="str">
        <f t="shared" si="234"/>
        <v/>
      </c>
      <c r="T110" s="78">
        <f t="shared" si="223"/>
        <v>0</v>
      </c>
      <c r="U110" s="39"/>
      <c r="V110" s="67"/>
      <c r="W110" s="51" t="str">
        <f t="shared" si="235"/>
        <v/>
      </c>
      <c r="X110" s="41"/>
      <c r="Y110" s="67"/>
      <c r="Z110" s="51" t="str">
        <f t="shared" si="236"/>
        <v/>
      </c>
      <c r="AA110" s="41"/>
      <c r="AB110" s="79"/>
      <c r="AC110" s="51" t="str">
        <f t="shared" si="237"/>
        <v/>
      </c>
      <c r="AD110" s="51">
        <f t="shared" si="240"/>
        <v>0</v>
      </c>
      <c r="AE110" s="47">
        <f t="shared" si="225"/>
        <v>0</v>
      </c>
      <c r="AF110" s="48"/>
      <c r="AG110" s="49"/>
      <c r="AH110" s="51">
        <f t="shared" si="241"/>
        <v>0</v>
      </c>
      <c r="AI110" s="50">
        <f t="shared" si="227"/>
        <v>0</v>
      </c>
      <c r="AJ110" s="48"/>
      <c r="AK110" s="49"/>
      <c r="AL110" s="51">
        <f t="shared" si="228"/>
        <v>0</v>
      </c>
      <c r="AM110" s="50">
        <f t="shared" si="229"/>
        <v>0</v>
      </c>
      <c r="AN110" s="53"/>
      <c r="AO110" s="54">
        <f t="shared" si="238"/>
        <v>0</v>
      </c>
      <c r="AP110" s="53"/>
      <c r="AQ110" s="50">
        <f t="shared" si="239"/>
        <v>0</v>
      </c>
      <c r="AR110" s="264"/>
      <c r="AS110" s="263"/>
      <c r="AT110" s="51">
        <f t="shared" si="230"/>
        <v>0</v>
      </c>
      <c r="AU110" s="54" t="str">
        <f t="shared" si="231"/>
        <v>0</v>
      </c>
    </row>
    <row r="111" spans="1:47" hidden="1" outlineLevel="1" x14ac:dyDescent="0.2">
      <c r="A111" s="65"/>
      <c r="B111" s="55"/>
      <c r="C111" s="55"/>
      <c r="D111" s="81" t="str">
        <f t="shared" si="221"/>
        <v/>
      </c>
      <c r="E111" s="56"/>
      <c r="F111" s="57"/>
      <c r="G111" s="36"/>
      <c r="H111" s="36"/>
      <c r="I111" s="37">
        <f t="shared" si="222"/>
        <v>0</v>
      </c>
      <c r="J111" s="38"/>
      <c r="K111" s="39"/>
      <c r="L111" s="67"/>
      <c r="M111" s="51" t="str">
        <f t="shared" si="232"/>
        <v/>
      </c>
      <c r="N111" s="41"/>
      <c r="O111" s="67"/>
      <c r="P111" s="51" t="str">
        <f t="shared" si="233"/>
        <v/>
      </c>
      <c r="Q111" s="41"/>
      <c r="R111" s="67"/>
      <c r="S111" s="51" t="str">
        <f t="shared" si="234"/>
        <v/>
      </c>
      <c r="T111" s="78">
        <f t="shared" si="223"/>
        <v>0</v>
      </c>
      <c r="U111" s="39"/>
      <c r="V111" s="67"/>
      <c r="W111" s="51" t="str">
        <f t="shared" si="235"/>
        <v/>
      </c>
      <c r="X111" s="41"/>
      <c r="Y111" s="67"/>
      <c r="Z111" s="51" t="str">
        <f t="shared" si="236"/>
        <v/>
      </c>
      <c r="AA111" s="41"/>
      <c r="AB111" s="79"/>
      <c r="AC111" s="51" t="str">
        <f t="shared" si="237"/>
        <v/>
      </c>
      <c r="AD111" s="51">
        <f t="shared" si="240"/>
        <v>0</v>
      </c>
      <c r="AE111" s="47">
        <f t="shared" si="225"/>
        <v>0</v>
      </c>
      <c r="AF111" s="48"/>
      <c r="AG111" s="49"/>
      <c r="AH111" s="51">
        <f t="shared" si="241"/>
        <v>0</v>
      </c>
      <c r="AI111" s="50">
        <f t="shared" si="227"/>
        <v>0</v>
      </c>
      <c r="AJ111" s="48"/>
      <c r="AK111" s="49"/>
      <c r="AL111" s="51">
        <f t="shared" si="228"/>
        <v>0</v>
      </c>
      <c r="AM111" s="50">
        <f t="shared" si="229"/>
        <v>0</v>
      </c>
      <c r="AN111" s="53"/>
      <c r="AO111" s="54">
        <f t="shared" si="238"/>
        <v>0</v>
      </c>
      <c r="AP111" s="53"/>
      <c r="AQ111" s="50">
        <f t="shared" si="239"/>
        <v>0</v>
      </c>
      <c r="AR111" s="264"/>
      <c r="AS111" s="263"/>
      <c r="AT111" s="51">
        <f t="shared" si="230"/>
        <v>0</v>
      </c>
      <c r="AU111" s="54" t="str">
        <f t="shared" si="231"/>
        <v>0</v>
      </c>
    </row>
    <row r="112" spans="1:47" hidden="1" outlineLevel="1" x14ac:dyDescent="0.2">
      <c r="A112" s="65"/>
      <c r="B112" s="55"/>
      <c r="C112" s="55"/>
      <c r="D112" s="81" t="str">
        <f t="shared" si="221"/>
        <v/>
      </c>
      <c r="E112" s="56"/>
      <c r="F112" s="57"/>
      <c r="G112" s="36"/>
      <c r="H112" s="36"/>
      <c r="I112" s="37">
        <f t="shared" si="222"/>
        <v>0</v>
      </c>
      <c r="J112" s="38"/>
      <c r="K112" s="39"/>
      <c r="L112" s="67"/>
      <c r="M112" s="51" t="str">
        <f t="shared" si="232"/>
        <v/>
      </c>
      <c r="N112" s="41"/>
      <c r="O112" s="67"/>
      <c r="P112" s="51" t="str">
        <f t="shared" si="233"/>
        <v/>
      </c>
      <c r="Q112" s="41"/>
      <c r="R112" s="67"/>
      <c r="S112" s="51" t="str">
        <f t="shared" si="234"/>
        <v/>
      </c>
      <c r="T112" s="78">
        <f t="shared" si="223"/>
        <v>0</v>
      </c>
      <c r="U112" s="39"/>
      <c r="V112" s="67"/>
      <c r="W112" s="51" t="str">
        <f t="shared" si="235"/>
        <v/>
      </c>
      <c r="X112" s="41"/>
      <c r="Y112" s="67"/>
      <c r="Z112" s="51" t="str">
        <f t="shared" si="236"/>
        <v/>
      </c>
      <c r="AA112" s="41"/>
      <c r="AB112" s="79"/>
      <c r="AC112" s="51" t="str">
        <f t="shared" si="237"/>
        <v/>
      </c>
      <c r="AD112" s="51">
        <f t="shared" si="240"/>
        <v>0</v>
      </c>
      <c r="AE112" s="47">
        <f t="shared" si="225"/>
        <v>0</v>
      </c>
      <c r="AF112" s="48"/>
      <c r="AG112" s="49"/>
      <c r="AH112" s="51">
        <f t="shared" si="241"/>
        <v>0</v>
      </c>
      <c r="AI112" s="50">
        <f t="shared" si="227"/>
        <v>0</v>
      </c>
      <c r="AJ112" s="48"/>
      <c r="AK112" s="49"/>
      <c r="AL112" s="51">
        <f t="shared" si="228"/>
        <v>0</v>
      </c>
      <c r="AM112" s="50">
        <f t="shared" si="229"/>
        <v>0</v>
      </c>
      <c r="AN112" s="53"/>
      <c r="AO112" s="54">
        <f t="shared" si="238"/>
        <v>0</v>
      </c>
      <c r="AP112" s="53"/>
      <c r="AQ112" s="50">
        <f t="shared" si="239"/>
        <v>0</v>
      </c>
      <c r="AR112" s="264"/>
      <c r="AS112" s="263"/>
      <c r="AT112" s="51">
        <f t="shared" si="230"/>
        <v>0</v>
      </c>
      <c r="AU112" s="54" t="str">
        <f t="shared" si="231"/>
        <v>0</v>
      </c>
    </row>
    <row r="113" spans="1:47" hidden="1" outlineLevel="1" x14ac:dyDescent="0.2">
      <c r="A113" s="65"/>
      <c r="B113" s="55"/>
      <c r="C113" s="55"/>
      <c r="D113" s="81" t="str">
        <f t="shared" si="221"/>
        <v/>
      </c>
      <c r="E113" s="56"/>
      <c r="F113" s="57"/>
      <c r="G113" s="36"/>
      <c r="H113" s="36"/>
      <c r="I113" s="37">
        <f t="shared" si="222"/>
        <v>0</v>
      </c>
      <c r="J113" s="38"/>
      <c r="K113" s="39"/>
      <c r="L113" s="67"/>
      <c r="M113" s="51" t="str">
        <f t="shared" si="232"/>
        <v/>
      </c>
      <c r="N113" s="41"/>
      <c r="O113" s="67"/>
      <c r="P113" s="51" t="str">
        <f t="shared" si="233"/>
        <v/>
      </c>
      <c r="Q113" s="41"/>
      <c r="R113" s="67"/>
      <c r="S113" s="51" t="str">
        <f t="shared" si="234"/>
        <v/>
      </c>
      <c r="T113" s="78">
        <f t="shared" si="223"/>
        <v>0</v>
      </c>
      <c r="U113" s="39"/>
      <c r="V113" s="67"/>
      <c r="W113" s="51" t="str">
        <f t="shared" si="235"/>
        <v/>
      </c>
      <c r="X113" s="41"/>
      <c r="Y113" s="67"/>
      <c r="Z113" s="51" t="str">
        <f t="shared" si="236"/>
        <v/>
      </c>
      <c r="AA113" s="41"/>
      <c r="AB113" s="79"/>
      <c r="AC113" s="51" t="str">
        <f t="shared" si="237"/>
        <v/>
      </c>
      <c r="AD113" s="51">
        <f t="shared" si="240"/>
        <v>0</v>
      </c>
      <c r="AE113" s="47">
        <f t="shared" si="225"/>
        <v>0</v>
      </c>
      <c r="AF113" s="48"/>
      <c r="AG113" s="49"/>
      <c r="AH113" s="51">
        <f t="shared" si="241"/>
        <v>0</v>
      </c>
      <c r="AI113" s="50">
        <f t="shared" si="227"/>
        <v>0</v>
      </c>
      <c r="AJ113" s="48"/>
      <c r="AK113" s="49"/>
      <c r="AL113" s="51">
        <f t="shared" si="228"/>
        <v>0</v>
      </c>
      <c r="AM113" s="50">
        <f t="shared" si="229"/>
        <v>0</v>
      </c>
      <c r="AN113" s="53"/>
      <c r="AO113" s="54">
        <f t="shared" si="238"/>
        <v>0</v>
      </c>
      <c r="AP113" s="53"/>
      <c r="AQ113" s="50">
        <f t="shared" si="239"/>
        <v>0</v>
      </c>
      <c r="AR113" s="264"/>
      <c r="AS113" s="263"/>
      <c r="AT113" s="51">
        <f t="shared" si="230"/>
        <v>0</v>
      </c>
      <c r="AU113" s="54" t="str">
        <f t="shared" si="231"/>
        <v>0</v>
      </c>
    </row>
    <row r="114" spans="1:47" hidden="1" outlineLevel="1" x14ac:dyDescent="0.2">
      <c r="A114" s="65"/>
      <c r="B114" s="55"/>
      <c r="C114" s="55"/>
      <c r="D114" s="81" t="str">
        <f t="shared" si="221"/>
        <v/>
      </c>
      <c r="E114" s="56"/>
      <c r="F114" s="57"/>
      <c r="G114" s="36"/>
      <c r="H114" s="36"/>
      <c r="I114" s="37">
        <f t="shared" si="222"/>
        <v>0</v>
      </c>
      <c r="J114" s="38"/>
      <c r="K114" s="39"/>
      <c r="L114" s="67"/>
      <c r="M114" s="51" t="str">
        <f t="shared" si="232"/>
        <v/>
      </c>
      <c r="N114" s="41"/>
      <c r="O114" s="67"/>
      <c r="P114" s="51" t="str">
        <f t="shared" si="233"/>
        <v/>
      </c>
      <c r="Q114" s="41"/>
      <c r="R114" s="67"/>
      <c r="S114" s="51" t="str">
        <f t="shared" si="234"/>
        <v/>
      </c>
      <c r="T114" s="78">
        <f t="shared" si="223"/>
        <v>0</v>
      </c>
      <c r="U114" s="39"/>
      <c r="V114" s="67"/>
      <c r="W114" s="51" t="str">
        <f t="shared" si="235"/>
        <v/>
      </c>
      <c r="X114" s="41"/>
      <c r="Y114" s="67"/>
      <c r="Z114" s="51" t="str">
        <f t="shared" si="236"/>
        <v/>
      </c>
      <c r="AA114" s="41"/>
      <c r="AB114" s="79"/>
      <c r="AC114" s="51" t="str">
        <f t="shared" si="237"/>
        <v/>
      </c>
      <c r="AD114" s="51">
        <f t="shared" si="240"/>
        <v>0</v>
      </c>
      <c r="AE114" s="47">
        <f t="shared" si="225"/>
        <v>0</v>
      </c>
      <c r="AF114" s="48"/>
      <c r="AG114" s="49"/>
      <c r="AH114" s="51">
        <f t="shared" si="241"/>
        <v>0</v>
      </c>
      <c r="AI114" s="50">
        <f t="shared" si="227"/>
        <v>0</v>
      </c>
      <c r="AJ114" s="48"/>
      <c r="AK114" s="49"/>
      <c r="AL114" s="51">
        <f t="shared" si="228"/>
        <v>0</v>
      </c>
      <c r="AM114" s="50">
        <f t="shared" si="229"/>
        <v>0</v>
      </c>
      <c r="AN114" s="53"/>
      <c r="AO114" s="54">
        <f t="shared" si="238"/>
        <v>0</v>
      </c>
      <c r="AP114" s="53"/>
      <c r="AQ114" s="50">
        <f t="shared" si="239"/>
        <v>0</v>
      </c>
      <c r="AR114" s="264"/>
      <c r="AS114" s="263"/>
      <c r="AT114" s="51">
        <f t="shared" si="230"/>
        <v>0</v>
      </c>
      <c r="AU114" s="54" t="str">
        <f t="shared" si="231"/>
        <v>0</v>
      </c>
    </row>
    <row r="115" spans="1:47" hidden="1" outlineLevel="1" x14ac:dyDescent="0.2">
      <c r="A115" s="65"/>
      <c r="B115" s="55"/>
      <c r="C115" s="55"/>
      <c r="D115" s="81" t="str">
        <f t="shared" si="221"/>
        <v/>
      </c>
      <c r="E115" s="56"/>
      <c r="F115" s="57"/>
      <c r="G115" s="36"/>
      <c r="H115" s="36"/>
      <c r="I115" s="37">
        <f t="shared" si="222"/>
        <v>0</v>
      </c>
      <c r="J115" s="38"/>
      <c r="K115" s="39"/>
      <c r="L115" s="67"/>
      <c r="M115" s="51" t="str">
        <f t="shared" si="232"/>
        <v/>
      </c>
      <c r="N115" s="41"/>
      <c r="O115" s="67"/>
      <c r="P115" s="51" t="str">
        <f t="shared" si="233"/>
        <v/>
      </c>
      <c r="Q115" s="41"/>
      <c r="R115" s="67"/>
      <c r="S115" s="51" t="str">
        <f t="shared" si="234"/>
        <v/>
      </c>
      <c r="T115" s="78">
        <f t="shared" si="223"/>
        <v>0</v>
      </c>
      <c r="U115" s="39"/>
      <c r="V115" s="67"/>
      <c r="W115" s="51" t="str">
        <f t="shared" si="235"/>
        <v/>
      </c>
      <c r="X115" s="41"/>
      <c r="Y115" s="67"/>
      <c r="Z115" s="51" t="str">
        <f t="shared" si="236"/>
        <v/>
      </c>
      <c r="AA115" s="41"/>
      <c r="AB115" s="79"/>
      <c r="AC115" s="51" t="str">
        <f t="shared" si="237"/>
        <v/>
      </c>
      <c r="AD115" s="51">
        <f t="shared" si="240"/>
        <v>0</v>
      </c>
      <c r="AE115" s="47">
        <f t="shared" si="225"/>
        <v>0</v>
      </c>
      <c r="AF115" s="48"/>
      <c r="AG115" s="49"/>
      <c r="AH115" s="51">
        <f t="shared" si="241"/>
        <v>0</v>
      </c>
      <c r="AI115" s="50">
        <f t="shared" si="227"/>
        <v>0</v>
      </c>
      <c r="AJ115" s="48"/>
      <c r="AK115" s="49"/>
      <c r="AL115" s="51">
        <f t="shared" si="228"/>
        <v>0</v>
      </c>
      <c r="AM115" s="50">
        <f t="shared" si="229"/>
        <v>0</v>
      </c>
      <c r="AN115" s="53"/>
      <c r="AO115" s="54">
        <f t="shared" si="238"/>
        <v>0</v>
      </c>
      <c r="AP115" s="53"/>
      <c r="AQ115" s="50">
        <f t="shared" si="239"/>
        <v>0</v>
      </c>
      <c r="AR115" s="264"/>
      <c r="AS115" s="263"/>
      <c r="AT115" s="51">
        <f t="shared" si="230"/>
        <v>0</v>
      </c>
      <c r="AU115" s="54" t="str">
        <f t="shared" si="231"/>
        <v>0</v>
      </c>
    </row>
    <row r="116" spans="1:47" hidden="1" outlineLevel="1" x14ac:dyDescent="0.2">
      <c r="A116" s="65"/>
      <c r="B116" s="55"/>
      <c r="C116" s="55"/>
      <c r="D116" s="81" t="str">
        <f t="shared" si="221"/>
        <v/>
      </c>
      <c r="E116" s="56"/>
      <c r="F116" s="57"/>
      <c r="G116" s="36"/>
      <c r="H116" s="36"/>
      <c r="I116" s="37">
        <f t="shared" si="222"/>
        <v>0</v>
      </c>
      <c r="J116" s="38"/>
      <c r="K116" s="39"/>
      <c r="L116" s="67"/>
      <c r="M116" s="51" t="str">
        <f t="shared" si="232"/>
        <v/>
      </c>
      <c r="N116" s="41"/>
      <c r="O116" s="67"/>
      <c r="P116" s="51" t="str">
        <f t="shared" si="233"/>
        <v/>
      </c>
      <c r="Q116" s="41"/>
      <c r="R116" s="67"/>
      <c r="S116" s="51" t="str">
        <f t="shared" si="234"/>
        <v/>
      </c>
      <c r="T116" s="78">
        <f t="shared" si="223"/>
        <v>0</v>
      </c>
      <c r="U116" s="39"/>
      <c r="V116" s="67"/>
      <c r="W116" s="51" t="str">
        <f t="shared" si="235"/>
        <v/>
      </c>
      <c r="X116" s="41"/>
      <c r="Y116" s="67"/>
      <c r="Z116" s="51" t="str">
        <f t="shared" si="236"/>
        <v/>
      </c>
      <c r="AA116" s="41"/>
      <c r="AB116" s="79"/>
      <c r="AC116" s="51" t="str">
        <f t="shared" si="237"/>
        <v/>
      </c>
      <c r="AD116" s="51">
        <f t="shared" si="240"/>
        <v>0</v>
      </c>
      <c r="AE116" s="47">
        <f t="shared" si="225"/>
        <v>0</v>
      </c>
      <c r="AF116" s="48"/>
      <c r="AG116" s="49"/>
      <c r="AH116" s="51">
        <f t="shared" si="241"/>
        <v>0</v>
      </c>
      <c r="AI116" s="50">
        <f t="shared" si="227"/>
        <v>0</v>
      </c>
      <c r="AJ116" s="48"/>
      <c r="AK116" s="49"/>
      <c r="AL116" s="51">
        <f t="shared" si="228"/>
        <v>0</v>
      </c>
      <c r="AM116" s="50">
        <f t="shared" si="229"/>
        <v>0</v>
      </c>
      <c r="AN116" s="53"/>
      <c r="AO116" s="54">
        <f t="shared" si="238"/>
        <v>0</v>
      </c>
      <c r="AP116" s="53"/>
      <c r="AQ116" s="50">
        <f t="shared" si="239"/>
        <v>0</v>
      </c>
      <c r="AR116" s="264"/>
      <c r="AS116" s="263"/>
      <c r="AT116" s="51">
        <f t="shared" si="230"/>
        <v>0</v>
      </c>
      <c r="AU116" s="54" t="str">
        <f t="shared" si="231"/>
        <v>0</v>
      </c>
    </row>
    <row r="117" spans="1:47" hidden="1" outlineLevel="1" x14ac:dyDescent="0.2">
      <c r="A117" s="65"/>
      <c r="B117" s="55"/>
      <c r="C117" s="55"/>
      <c r="D117" s="81" t="str">
        <f t="shared" si="221"/>
        <v/>
      </c>
      <c r="E117" s="56"/>
      <c r="F117" s="57"/>
      <c r="G117" s="36"/>
      <c r="H117" s="36"/>
      <c r="I117" s="37">
        <f t="shared" si="222"/>
        <v>0</v>
      </c>
      <c r="J117" s="38"/>
      <c r="K117" s="39"/>
      <c r="L117" s="67"/>
      <c r="M117" s="51" t="str">
        <f t="shared" si="232"/>
        <v/>
      </c>
      <c r="N117" s="41"/>
      <c r="O117" s="67"/>
      <c r="P117" s="51" t="str">
        <f t="shared" si="233"/>
        <v/>
      </c>
      <c r="Q117" s="41"/>
      <c r="R117" s="67"/>
      <c r="S117" s="51" t="str">
        <f t="shared" si="234"/>
        <v/>
      </c>
      <c r="T117" s="78">
        <f t="shared" si="223"/>
        <v>0</v>
      </c>
      <c r="U117" s="39"/>
      <c r="V117" s="67"/>
      <c r="W117" s="51" t="str">
        <f t="shared" si="235"/>
        <v/>
      </c>
      <c r="X117" s="41"/>
      <c r="Y117" s="67"/>
      <c r="Z117" s="51" t="str">
        <f t="shared" si="236"/>
        <v/>
      </c>
      <c r="AA117" s="41"/>
      <c r="AB117" s="79"/>
      <c r="AC117" s="51" t="str">
        <f t="shared" si="237"/>
        <v/>
      </c>
      <c r="AD117" s="51">
        <f t="shared" si="240"/>
        <v>0</v>
      </c>
      <c r="AE117" s="47">
        <f t="shared" si="225"/>
        <v>0</v>
      </c>
      <c r="AF117" s="48"/>
      <c r="AG117" s="49"/>
      <c r="AH117" s="51">
        <f t="shared" si="241"/>
        <v>0</v>
      </c>
      <c r="AI117" s="50">
        <f t="shared" si="227"/>
        <v>0</v>
      </c>
      <c r="AJ117" s="48"/>
      <c r="AK117" s="49"/>
      <c r="AL117" s="51">
        <f t="shared" si="228"/>
        <v>0</v>
      </c>
      <c r="AM117" s="50">
        <f t="shared" si="229"/>
        <v>0</v>
      </c>
      <c r="AN117" s="53"/>
      <c r="AO117" s="54">
        <f t="shared" si="238"/>
        <v>0</v>
      </c>
      <c r="AP117" s="53"/>
      <c r="AQ117" s="50">
        <f t="shared" si="239"/>
        <v>0</v>
      </c>
      <c r="AR117" s="264"/>
      <c r="AS117" s="263"/>
      <c r="AT117" s="51">
        <f t="shared" si="230"/>
        <v>0</v>
      </c>
      <c r="AU117" s="54" t="str">
        <f t="shared" si="231"/>
        <v>0</v>
      </c>
    </row>
    <row r="118" spans="1:47" hidden="1" outlineLevel="1" x14ac:dyDescent="0.2">
      <c r="A118" s="65"/>
      <c r="B118" s="55"/>
      <c r="C118" s="55"/>
      <c r="D118" s="81" t="str">
        <f t="shared" si="221"/>
        <v/>
      </c>
      <c r="E118" s="56"/>
      <c r="F118" s="57"/>
      <c r="G118" s="36"/>
      <c r="H118" s="36"/>
      <c r="I118" s="37">
        <f t="shared" si="222"/>
        <v>0</v>
      </c>
      <c r="J118" s="38"/>
      <c r="K118" s="39"/>
      <c r="L118" s="67"/>
      <c r="M118" s="51" t="str">
        <f t="shared" si="232"/>
        <v/>
      </c>
      <c r="N118" s="41"/>
      <c r="O118" s="67"/>
      <c r="P118" s="51" t="str">
        <f t="shared" si="233"/>
        <v/>
      </c>
      <c r="Q118" s="41"/>
      <c r="R118" s="67"/>
      <c r="S118" s="51" t="str">
        <f t="shared" si="234"/>
        <v/>
      </c>
      <c r="T118" s="78">
        <f t="shared" si="223"/>
        <v>0</v>
      </c>
      <c r="U118" s="39"/>
      <c r="V118" s="67"/>
      <c r="W118" s="51" t="str">
        <f t="shared" si="235"/>
        <v/>
      </c>
      <c r="X118" s="41"/>
      <c r="Y118" s="67"/>
      <c r="Z118" s="51" t="str">
        <f t="shared" si="236"/>
        <v/>
      </c>
      <c r="AA118" s="41"/>
      <c r="AB118" s="79"/>
      <c r="AC118" s="51" t="str">
        <f t="shared" si="237"/>
        <v/>
      </c>
      <c r="AD118" s="51">
        <f t="shared" si="240"/>
        <v>0</v>
      </c>
      <c r="AE118" s="47">
        <f t="shared" si="225"/>
        <v>0</v>
      </c>
      <c r="AF118" s="48"/>
      <c r="AG118" s="49"/>
      <c r="AH118" s="51">
        <f t="shared" si="241"/>
        <v>0</v>
      </c>
      <c r="AI118" s="50">
        <f t="shared" si="227"/>
        <v>0</v>
      </c>
      <c r="AJ118" s="48"/>
      <c r="AK118" s="49"/>
      <c r="AL118" s="51">
        <f t="shared" si="228"/>
        <v>0</v>
      </c>
      <c r="AM118" s="50">
        <f t="shared" si="229"/>
        <v>0</v>
      </c>
      <c r="AN118" s="53"/>
      <c r="AO118" s="54">
        <f t="shared" si="238"/>
        <v>0</v>
      </c>
      <c r="AP118" s="53"/>
      <c r="AQ118" s="50">
        <f t="shared" si="239"/>
        <v>0</v>
      </c>
      <c r="AR118" s="264"/>
      <c r="AS118" s="263"/>
      <c r="AT118" s="51">
        <f t="shared" si="230"/>
        <v>0</v>
      </c>
      <c r="AU118" s="54" t="str">
        <f t="shared" si="231"/>
        <v>0</v>
      </c>
    </row>
    <row r="119" spans="1:47" hidden="1" outlineLevel="1" x14ac:dyDescent="0.2">
      <c r="A119" s="65"/>
      <c r="B119" s="55"/>
      <c r="C119" s="55"/>
      <c r="D119" s="81" t="str">
        <f t="shared" si="221"/>
        <v/>
      </c>
      <c r="E119" s="56"/>
      <c r="F119" s="57"/>
      <c r="G119" s="36"/>
      <c r="H119" s="36"/>
      <c r="I119" s="37">
        <f t="shared" si="222"/>
        <v>0</v>
      </c>
      <c r="J119" s="38"/>
      <c r="K119" s="39"/>
      <c r="L119" s="67"/>
      <c r="M119" s="51" t="str">
        <f t="shared" si="232"/>
        <v/>
      </c>
      <c r="N119" s="41"/>
      <c r="O119" s="67"/>
      <c r="P119" s="51" t="str">
        <f t="shared" si="233"/>
        <v/>
      </c>
      <c r="Q119" s="41"/>
      <c r="R119" s="67"/>
      <c r="S119" s="51" t="str">
        <f t="shared" si="234"/>
        <v/>
      </c>
      <c r="T119" s="78">
        <f t="shared" si="223"/>
        <v>0</v>
      </c>
      <c r="U119" s="39"/>
      <c r="V119" s="67"/>
      <c r="W119" s="51" t="str">
        <f t="shared" si="235"/>
        <v/>
      </c>
      <c r="X119" s="41"/>
      <c r="Y119" s="67"/>
      <c r="Z119" s="51" t="str">
        <f t="shared" si="236"/>
        <v/>
      </c>
      <c r="AA119" s="41"/>
      <c r="AB119" s="79"/>
      <c r="AC119" s="51" t="str">
        <f t="shared" si="237"/>
        <v/>
      </c>
      <c r="AD119" s="51">
        <f t="shared" si="240"/>
        <v>0</v>
      </c>
      <c r="AE119" s="47">
        <f t="shared" si="225"/>
        <v>0</v>
      </c>
      <c r="AF119" s="48"/>
      <c r="AG119" s="49"/>
      <c r="AH119" s="51">
        <f t="shared" si="241"/>
        <v>0</v>
      </c>
      <c r="AI119" s="50">
        <f t="shared" si="227"/>
        <v>0</v>
      </c>
      <c r="AJ119" s="48"/>
      <c r="AK119" s="49"/>
      <c r="AL119" s="51">
        <f t="shared" si="228"/>
        <v>0</v>
      </c>
      <c r="AM119" s="50">
        <f t="shared" si="229"/>
        <v>0</v>
      </c>
      <c r="AN119" s="53"/>
      <c r="AO119" s="54">
        <f t="shared" si="238"/>
        <v>0</v>
      </c>
      <c r="AP119" s="53"/>
      <c r="AQ119" s="50">
        <f t="shared" si="239"/>
        <v>0</v>
      </c>
      <c r="AR119" s="264"/>
      <c r="AS119" s="263"/>
      <c r="AT119" s="51">
        <f t="shared" si="230"/>
        <v>0</v>
      </c>
      <c r="AU119" s="54" t="str">
        <f t="shared" si="231"/>
        <v>0</v>
      </c>
    </row>
    <row r="120" spans="1:47" hidden="1" outlineLevel="1" x14ac:dyDescent="0.2">
      <c r="A120" s="65"/>
      <c r="B120" s="55"/>
      <c r="C120" s="55"/>
      <c r="D120" s="81" t="str">
        <f t="shared" si="221"/>
        <v/>
      </c>
      <c r="E120" s="56"/>
      <c r="F120" s="57"/>
      <c r="G120" s="36"/>
      <c r="H120" s="36"/>
      <c r="I120" s="37">
        <f t="shared" si="222"/>
        <v>0</v>
      </c>
      <c r="J120" s="38"/>
      <c r="K120" s="39"/>
      <c r="L120" s="67"/>
      <c r="M120" s="51" t="str">
        <f t="shared" si="232"/>
        <v/>
      </c>
      <c r="N120" s="41"/>
      <c r="O120" s="67"/>
      <c r="P120" s="51" t="str">
        <f t="shared" si="233"/>
        <v/>
      </c>
      <c r="Q120" s="41"/>
      <c r="R120" s="67"/>
      <c r="S120" s="51" t="str">
        <f t="shared" si="234"/>
        <v/>
      </c>
      <c r="T120" s="78">
        <f t="shared" si="223"/>
        <v>0</v>
      </c>
      <c r="U120" s="39"/>
      <c r="V120" s="67"/>
      <c r="W120" s="51" t="str">
        <f t="shared" si="235"/>
        <v/>
      </c>
      <c r="X120" s="41"/>
      <c r="Y120" s="67"/>
      <c r="Z120" s="51" t="str">
        <f t="shared" si="236"/>
        <v/>
      </c>
      <c r="AA120" s="41"/>
      <c r="AB120" s="79"/>
      <c r="AC120" s="51" t="str">
        <f t="shared" si="237"/>
        <v/>
      </c>
      <c r="AD120" s="51">
        <f t="shared" si="240"/>
        <v>0</v>
      </c>
      <c r="AE120" s="47">
        <f t="shared" si="225"/>
        <v>0</v>
      </c>
      <c r="AF120" s="48"/>
      <c r="AG120" s="49"/>
      <c r="AH120" s="51">
        <f t="shared" si="241"/>
        <v>0</v>
      </c>
      <c r="AI120" s="50">
        <f t="shared" si="227"/>
        <v>0</v>
      </c>
      <c r="AJ120" s="48"/>
      <c r="AK120" s="49"/>
      <c r="AL120" s="51">
        <f t="shared" si="228"/>
        <v>0</v>
      </c>
      <c r="AM120" s="50">
        <f t="shared" si="229"/>
        <v>0</v>
      </c>
      <c r="AN120" s="53"/>
      <c r="AO120" s="54">
        <f t="shared" si="238"/>
        <v>0</v>
      </c>
      <c r="AP120" s="53"/>
      <c r="AQ120" s="50">
        <f t="shared" si="239"/>
        <v>0</v>
      </c>
      <c r="AR120" s="264"/>
      <c r="AS120" s="263"/>
      <c r="AT120" s="51">
        <f t="shared" si="230"/>
        <v>0</v>
      </c>
      <c r="AU120" s="54" t="str">
        <f t="shared" si="231"/>
        <v>0</v>
      </c>
    </row>
    <row r="121" spans="1:47" hidden="1" outlineLevel="1" x14ac:dyDescent="0.2">
      <c r="A121" s="65"/>
      <c r="B121" s="55"/>
      <c r="C121" s="55"/>
      <c r="D121" s="81" t="str">
        <f t="shared" si="221"/>
        <v/>
      </c>
      <c r="E121" s="56"/>
      <c r="F121" s="57"/>
      <c r="G121" s="36"/>
      <c r="H121" s="36"/>
      <c r="I121" s="37">
        <f t="shared" si="222"/>
        <v>0</v>
      </c>
      <c r="J121" s="38"/>
      <c r="K121" s="39"/>
      <c r="L121" s="67"/>
      <c r="M121" s="51" t="str">
        <f t="shared" si="232"/>
        <v/>
      </c>
      <c r="N121" s="41"/>
      <c r="O121" s="67"/>
      <c r="P121" s="51" t="str">
        <f t="shared" si="233"/>
        <v/>
      </c>
      <c r="Q121" s="41"/>
      <c r="R121" s="67"/>
      <c r="S121" s="51" t="str">
        <f t="shared" si="234"/>
        <v/>
      </c>
      <c r="T121" s="78">
        <f t="shared" si="223"/>
        <v>0</v>
      </c>
      <c r="U121" s="39"/>
      <c r="V121" s="67"/>
      <c r="W121" s="51" t="str">
        <f t="shared" si="235"/>
        <v/>
      </c>
      <c r="X121" s="41"/>
      <c r="Y121" s="67"/>
      <c r="Z121" s="51" t="str">
        <f t="shared" si="236"/>
        <v/>
      </c>
      <c r="AA121" s="41"/>
      <c r="AB121" s="79"/>
      <c r="AC121" s="51" t="str">
        <f t="shared" si="237"/>
        <v/>
      </c>
      <c r="AD121" s="51">
        <f t="shared" si="240"/>
        <v>0</v>
      </c>
      <c r="AE121" s="47">
        <f t="shared" si="225"/>
        <v>0</v>
      </c>
      <c r="AF121" s="48"/>
      <c r="AG121" s="49"/>
      <c r="AH121" s="51">
        <f t="shared" si="241"/>
        <v>0</v>
      </c>
      <c r="AI121" s="50">
        <f t="shared" si="227"/>
        <v>0</v>
      </c>
      <c r="AJ121" s="48"/>
      <c r="AK121" s="49"/>
      <c r="AL121" s="51">
        <f t="shared" si="228"/>
        <v>0</v>
      </c>
      <c r="AM121" s="50">
        <f t="shared" si="229"/>
        <v>0</v>
      </c>
      <c r="AN121" s="53"/>
      <c r="AO121" s="54">
        <f t="shared" si="238"/>
        <v>0</v>
      </c>
      <c r="AP121" s="53"/>
      <c r="AQ121" s="50">
        <f t="shared" si="239"/>
        <v>0</v>
      </c>
      <c r="AR121" s="264"/>
      <c r="AS121" s="263"/>
      <c r="AT121" s="51">
        <f t="shared" si="230"/>
        <v>0</v>
      </c>
      <c r="AU121" s="54" t="str">
        <f t="shared" si="231"/>
        <v>0</v>
      </c>
    </row>
    <row r="122" spans="1:47" hidden="1" outlineLevel="1" x14ac:dyDescent="0.2">
      <c r="A122" s="65"/>
      <c r="B122" s="55"/>
      <c r="C122" s="55"/>
      <c r="D122" s="81" t="str">
        <f t="shared" si="221"/>
        <v/>
      </c>
      <c r="E122" s="56"/>
      <c r="F122" s="57"/>
      <c r="G122" s="36"/>
      <c r="H122" s="36"/>
      <c r="I122" s="37">
        <f t="shared" si="222"/>
        <v>0</v>
      </c>
      <c r="J122" s="38"/>
      <c r="K122" s="39"/>
      <c r="L122" s="67"/>
      <c r="M122" s="51" t="str">
        <f t="shared" si="232"/>
        <v/>
      </c>
      <c r="N122" s="41"/>
      <c r="O122" s="67"/>
      <c r="P122" s="51" t="str">
        <f t="shared" si="233"/>
        <v/>
      </c>
      <c r="Q122" s="41"/>
      <c r="R122" s="67"/>
      <c r="S122" s="51" t="str">
        <f t="shared" si="234"/>
        <v/>
      </c>
      <c r="T122" s="78">
        <f t="shared" si="223"/>
        <v>0</v>
      </c>
      <c r="U122" s="39"/>
      <c r="V122" s="67"/>
      <c r="W122" s="51" t="str">
        <f t="shared" si="235"/>
        <v/>
      </c>
      <c r="X122" s="41"/>
      <c r="Y122" s="67"/>
      <c r="Z122" s="51" t="str">
        <f t="shared" si="236"/>
        <v/>
      </c>
      <c r="AA122" s="41"/>
      <c r="AB122" s="79"/>
      <c r="AC122" s="51" t="str">
        <f t="shared" si="237"/>
        <v/>
      </c>
      <c r="AD122" s="51">
        <f t="shared" si="240"/>
        <v>0</v>
      </c>
      <c r="AE122" s="47">
        <f t="shared" si="225"/>
        <v>0</v>
      </c>
      <c r="AF122" s="48"/>
      <c r="AG122" s="49"/>
      <c r="AH122" s="51">
        <f t="shared" si="241"/>
        <v>0</v>
      </c>
      <c r="AI122" s="50">
        <f t="shared" si="227"/>
        <v>0</v>
      </c>
      <c r="AJ122" s="48"/>
      <c r="AK122" s="49"/>
      <c r="AL122" s="51">
        <f t="shared" si="228"/>
        <v>0</v>
      </c>
      <c r="AM122" s="50">
        <f t="shared" si="229"/>
        <v>0</v>
      </c>
      <c r="AN122" s="53"/>
      <c r="AO122" s="54">
        <f t="shared" si="238"/>
        <v>0</v>
      </c>
      <c r="AP122" s="53"/>
      <c r="AQ122" s="50">
        <f t="shared" si="239"/>
        <v>0</v>
      </c>
      <c r="AR122" s="264"/>
      <c r="AS122" s="263"/>
      <c r="AT122" s="51">
        <f t="shared" si="230"/>
        <v>0</v>
      </c>
      <c r="AU122" s="54" t="str">
        <f t="shared" si="231"/>
        <v>0</v>
      </c>
    </row>
    <row r="123" spans="1:47" hidden="1" outlineLevel="1" x14ac:dyDescent="0.2">
      <c r="A123" s="65"/>
      <c r="B123" s="55"/>
      <c r="C123" s="55"/>
      <c r="D123" s="81" t="str">
        <f t="shared" si="221"/>
        <v/>
      </c>
      <c r="E123" s="56"/>
      <c r="F123" s="57"/>
      <c r="G123" s="36"/>
      <c r="H123" s="36"/>
      <c r="I123" s="37">
        <f t="shared" si="222"/>
        <v>0</v>
      </c>
      <c r="J123" s="38"/>
      <c r="K123" s="39"/>
      <c r="L123" s="67"/>
      <c r="M123" s="51" t="str">
        <f t="shared" si="232"/>
        <v/>
      </c>
      <c r="N123" s="41"/>
      <c r="O123" s="67"/>
      <c r="P123" s="51" t="str">
        <f t="shared" si="233"/>
        <v/>
      </c>
      <c r="Q123" s="41"/>
      <c r="R123" s="67"/>
      <c r="S123" s="51" t="str">
        <f t="shared" si="234"/>
        <v/>
      </c>
      <c r="T123" s="78">
        <f t="shared" si="223"/>
        <v>0</v>
      </c>
      <c r="U123" s="39"/>
      <c r="V123" s="67"/>
      <c r="W123" s="51" t="str">
        <f t="shared" si="235"/>
        <v/>
      </c>
      <c r="X123" s="41"/>
      <c r="Y123" s="67"/>
      <c r="Z123" s="51" t="str">
        <f t="shared" si="236"/>
        <v/>
      </c>
      <c r="AA123" s="41"/>
      <c r="AB123" s="79"/>
      <c r="AC123" s="51" t="str">
        <f t="shared" si="237"/>
        <v/>
      </c>
      <c r="AD123" s="51">
        <f t="shared" si="240"/>
        <v>0</v>
      </c>
      <c r="AE123" s="47">
        <f t="shared" si="225"/>
        <v>0</v>
      </c>
      <c r="AF123" s="48"/>
      <c r="AG123" s="49"/>
      <c r="AH123" s="51">
        <f t="shared" si="241"/>
        <v>0</v>
      </c>
      <c r="AI123" s="50">
        <f t="shared" si="227"/>
        <v>0</v>
      </c>
      <c r="AJ123" s="48"/>
      <c r="AK123" s="49"/>
      <c r="AL123" s="51">
        <f t="shared" si="228"/>
        <v>0</v>
      </c>
      <c r="AM123" s="50">
        <f t="shared" si="229"/>
        <v>0</v>
      </c>
      <c r="AN123" s="53"/>
      <c r="AO123" s="54">
        <f t="shared" si="238"/>
        <v>0</v>
      </c>
      <c r="AP123" s="53"/>
      <c r="AQ123" s="50">
        <f t="shared" si="239"/>
        <v>0</v>
      </c>
      <c r="AR123" s="264"/>
      <c r="AS123" s="263"/>
      <c r="AT123" s="51">
        <f t="shared" si="230"/>
        <v>0</v>
      </c>
      <c r="AU123" s="54" t="str">
        <f t="shared" si="231"/>
        <v>0</v>
      </c>
    </row>
    <row r="124" spans="1:47" hidden="1" outlineLevel="1" x14ac:dyDescent="0.2">
      <c r="A124" s="65"/>
      <c r="B124" s="55"/>
      <c r="C124" s="55"/>
      <c r="D124" s="81" t="str">
        <f t="shared" si="221"/>
        <v/>
      </c>
      <c r="E124" s="56"/>
      <c r="F124" s="57"/>
      <c r="G124" s="36"/>
      <c r="H124" s="36"/>
      <c r="I124" s="37">
        <f t="shared" si="222"/>
        <v>0</v>
      </c>
      <c r="J124" s="38"/>
      <c r="K124" s="39"/>
      <c r="L124" s="67"/>
      <c r="M124" s="51" t="str">
        <f t="shared" si="232"/>
        <v/>
      </c>
      <c r="N124" s="41"/>
      <c r="O124" s="67"/>
      <c r="P124" s="51" t="str">
        <f t="shared" si="233"/>
        <v/>
      </c>
      <c r="Q124" s="41"/>
      <c r="R124" s="67"/>
      <c r="S124" s="51" t="str">
        <f t="shared" si="234"/>
        <v/>
      </c>
      <c r="T124" s="78">
        <f t="shared" si="223"/>
        <v>0</v>
      </c>
      <c r="U124" s="39"/>
      <c r="V124" s="67"/>
      <c r="W124" s="51" t="str">
        <f t="shared" si="235"/>
        <v/>
      </c>
      <c r="X124" s="41"/>
      <c r="Y124" s="67"/>
      <c r="Z124" s="51" t="str">
        <f t="shared" si="236"/>
        <v/>
      </c>
      <c r="AA124" s="41"/>
      <c r="AB124" s="79"/>
      <c r="AC124" s="51" t="str">
        <f t="shared" si="237"/>
        <v/>
      </c>
      <c r="AD124" s="51">
        <f t="shared" si="240"/>
        <v>0</v>
      </c>
      <c r="AE124" s="47">
        <f t="shared" si="225"/>
        <v>0</v>
      </c>
      <c r="AF124" s="48"/>
      <c r="AG124" s="49"/>
      <c r="AH124" s="51">
        <f t="shared" si="241"/>
        <v>0</v>
      </c>
      <c r="AI124" s="50">
        <f t="shared" si="227"/>
        <v>0</v>
      </c>
      <c r="AJ124" s="48"/>
      <c r="AK124" s="49"/>
      <c r="AL124" s="51">
        <f t="shared" si="228"/>
        <v>0</v>
      </c>
      <c r="AM124" s="50">
        <f t="shared" si="229"/>
        <v>0</v>
      </c>
      <c r="AN124" s="53"/>
      <c r="AO124" s="54">
        <f t="shared" si="238"/>
        <v>0</v>
      </c>
      <c r="AP124" s="53"/>
      <c r="AQ124" s="50">
        <f t="shared" si="239"/>
        <v>0</v>
      </c>
      <c r="AR124" s="264"/>
      <c r="AS124" s="263"/>
      <c r="AT124" s="51">
        <f t="shared" si="230"/>
        <v>0</v>
      </c>
      <c r="AU124" s="54" t="str">
        <f t="shared" si="231"/>
        <v>0</v>
      </c>
    </row>
    <row r="125" spans="1:47" hidden="1" outlineLevel="1" x14ac:dyDescent="0.2">
      <c r="A125" s="65"/>
      <c r="B125" s="55"/>
      <c r="C125" s="55"/>
      <c r="D125" s="81" t="str">
        <f t="shared" si="221"/>
        <v/>
      </c>
      <c r="E125" s="56"/>
      <c r="F125" s="57"/>
      <c r="G125" s="36"/>
      <c r="H125" s="36"/>
      <c r="I125" s="37">
        <f t="shared" si="222"/>
        <v>0</v>
      </c>
      <c r="J125" s="38"/>
      <c r="K125" s="39"/>
      <c r="L125" s="67"/>
      <c r="M125" s="51" t="str">
        <f t="shared" si="232"/>
        <v/>
      </c>
      <c r="N125" s="41"/>
      <c r="O125" s="67"/>
      <c r="P125" s="51" t="str">
        <f t="shared" si="233"/>
        <v/>
      </c>
      <c r="Q125" s="41"/>
      <c r="R125" s="67"/>
      <c r="S125" s="51" t="str">
        <f t="shared" si="234"/>
        <v/>
      </c>
      <c r="T125" s="78">
        <f t="shared" si="223"/>
        <v>0</v>
      </c>
      <c r="U125" s="39"/>
      <c r="V125" s="67"/>
      <c r="W125" s="51" t="str">
        <f t="shared" si="235"/>
        <v/>
      </c>
      <c r="X125" s="41"/>
      <c r="Y125" s="67"/>
      <c r="Z125" s="51" t="str">
        <f t="shared" si="236"/>
        <v/>
      </c>
      <c r="AA125" s="41"/>
      <c r="AB125" s="79"/>
      <c r="AC125" s="51" t="str">
        <f t="shared" si="237"/>
        <v/>
      </c>
      <c r="AD125" s="51">
        <f t="shared" si="240"/>
        <v>0</v>
      </c>
      <c r="AE125" s="47">
        <f t="shared" si="225"/>
        <v>0</v>
      </c>
      <c r="AF125" s="48"/>
      <c r="AG125" s="49"/>
      <c r="AH125" s="51">
        <f t="shared" si="241"/>
        <v>0</v>
      </c>
      <c r="AI125" s="50">
        <f t="shared" si="227"/>
        <v>0</v>
      </c>
      <c r="AJ125" s="48"/>
      <c r="AK125" s="49"/>
      <c r="AL125" s="51">
        <f t="shared" si="228"/>
        <v>0</v>
      </c>
      <c r="AM125" s="50">
        <f t="shared" si="229"/>
        <v>0</v>
      </c>
      <c r="AN125" s="53"/>
      <c r="AO125" s="54">
        <f t="shared" si="238"/>
        <v>0</v>
      </c>
      <c r="AP125" s="53"/>
      <c r="AQ125" s="50">
        <f t="shared" si="239"/>
        <v>0</v>
      </c>
      <c r="AR125" s="264"/>
      <c r="AS125" s="263"/>
      <c r="AT125" s="51">
        <f t="shared" si="230"/>
        <v>0</v>
      </c>
      <c r="AU125" s="54" t="str">
        <f t="shared" si="231"/>
        <v>0</v>
      </c>
    </row>
    <row r="126" spans="1:47" hidden="1" outlineLevel="1" x14ac:dyDescent="0.2">
      <c r="A126" s="65"/>
      <c r="B126" s="55"/>
      <c r="C126" s="55"/>
      <c r="D126" s="81" t="str">
        <f t="shared" si="221"/>
        <v/>
      </c>
      <c r="E126" s="56"/>
      <c r="F126" s="57"/>
      <c r="G126" s="36"/>
      <c r="H126" s="36"/>
      <c r="I126" s="37">
        <f t="shared" si="222"/>
        <v>0</v>
      </c>
      <c r="J126" s="38"/>
      <c r="K126" s="39"/>
      <c r="L126" s="67"/>
      <c r="M126" s="51" t="str">
        <f t="shared" si="232"/>
        <v/>
      </c>
      <c r="N126" s="41"/>
      <c r="O126" s="67"/>
      <c r="P126" s="51" t="str">
        <f t="shared" si="233"/>
        <v/>
      </c>
      <c r="Q126" s="41"/>
      <c r="R126" s="67"/>
      <c r="S126" s="51" t="str">
        <f t="shared" si="234"/>
        <v/>
      </c>
      <c r="T126" s="78">
        <f t="shared" si="223"/>
        <v>0</v>
      </c>
      <c r="U126" s="39"/>
      <c r="V126" s="67"/>
      <c r="W126" s="51" t="str">
        <f t="shared" si="235"/>
        <v/>
      </c>
      <c r="X126" s="41"/>
      <c r="Y126" s="67"/>
      <c r="Z126" s="51" t="str">
        <f t="shared" si="236"/>
        <v/>
      </c>
      <c r="AA126" s="41"/>
      <c r="AB126" s="79"/>
      <c r="AC126" s="51" t="str">
        <f t="shared" si="237"/>
        <v/>
      </c>
      <c r="AD126" s="51">
        <f t="shared" si="240"/>
        <v>0</v>
      </c>
      <c r="AE126" s="47">
        <f t="shared" si="225"/>
        <v>0</v>
      </c>
      <c r="AF126" s="48"/>
      <c r="AG126" s="49"/>
      <c r="AH126" s="51">
        <f t="shared" si="241"/>
        <v>0</v>
      </c>
      <c r="AI126" s="50">
        <f t="shared" si="227"/>
        <v>0</v>
      </c>
      <c r="AJ126" s="48"/>
      <c r="AK126" s="49"/>
      <c r="AL126" s="51">
        <f t="shared" si="228"/>
        <v>0</v>
      </c>
      <c r="AM126" s="50">
        <f t="shared" si="229"/>
        <v>0</v>
      </c>
      <c r="AN126" s="53"/>
      <c r="AO126" s="54">
        <f t="shared" si="238"/>
        <v>0</v>
      </c>
      <c r="AP126" s="53"/>
      <c r="AQ126" s="50">
        <f t="shared" si="239"/>
        <v>0</v>
      </c>
      <c r="AR126" s="264"/>
      <c r="AS126" s="263"/>
      <c r="AT126" s="51">
        <f t="shared" si="230"/>
        <v>0</v>
      </c>
      <c r="AU126" s="54" t="str">
        <f t="shared" si="231"/>
        <v>0</v>
      </c>
    </row>
    <row r="127" spans="1:47" hidden="1" outlineLevel="1" x14ac:dyDescent="0.2">
      <c r="A127" s="65"/>
      <c r="B127" s="55"/>
      <c r="C127" s="55"/>
      <c r="D127" s="81" t="str">
        <f t="shared" si="221"/>
        <v/>
      </c>
      <c r="E127" s="55"/>
      <c r="F127" s="57"/>
      <c r="G127" s="36"/>
      <c r="H127" s="36"/>
      <c r="I127" s="37">
        <f t="shared" si="222"/>
        <v>0</v>
      </c>
      <c r="J127" s="38"/>
      <c r="K127" s="39"/>
      <c r="L127" s="67"/>
      <c r="M127" s="51" t="str">
        <f t="shared" si="232"/>
        <v/>
      </c>
      <c r="N127" s="41"/>
      <c r="O127" s="67"/>
      <c r="P127" s="51" t="str">
        <f t="shared" si="233"/>
        <v/>
      </c>
      <c r="Q127" s="41"/>
      <c r="R127" s="67"/>
      <c r="S127" s="51" t="str">
        <f t="shared" si="234"/>
        <v/>
      </c>
      <c r="T127" s="78">
        <f t="shared" si="223"/>
        <v>0</v>
      </c>
      <c r="U127" s="39"/>
      <c r="V127" s="67"/>
      <c r="W127" s="51" t="str">
        <f t="shared" si="235"/>
        <v/>
      </c>
      <c r="X127" s="41"/>
      <c r="Y127" s="67"/>
      <c r="Z127" s="51" t="str">
        <f t="shared" si="236"/>
        <v/>
      </c>
      <c r="AA127" s="41"/>
      <c r="AB127" s="79"/>
      <c r="AC127" s="51" t="str">
        <f t="shared" si="237"/>
        <v/>
      </c>
      <c r="AD127" s="51">
        <f t="shared" si="240"/>
        <v>0</v>
      </c>
      <c r="AE127" s="47">
        <f t="shared" si="225"/>
        <v>0</v>
      </c>
      <c r="AF127" s="48"/>
      <c r="AG127" s="49"/>
      <c r="AH127" s="51">
        <f t="shared" si="241"/>
        <v>0</v>
      </c>
      <c r="AI127" s="50">
        <f t="shared" si="227"/>
        <v>0</v>
      </c>
      <c r="AJ127" s="48"/>
      <c r="AK127" s="49"/>
      <c r="AL127" s="51">
        <f t="shared" si="228"/>
        <v>0</v>
      </c>
      <c r="AM127" s="50">
        <f t="shared" si="229"/>
        <v>0</v>
      </c>
      <c r="AN127" s="53"/>
      <c r="AO127" s="54">
        <f t="shared" si="238"/>
        <v>0</v>
      </c>
      <c r="AP127" s="53"/>
      <c r="AQ127" s="50">
        <f t="shared" si="239"/>
        <v>0</v>
      </c>
      <c r="AR127" s="264"/>
      <c r="AS127" s="263"/>
      <c r="AT127" s="51">
        <f t="shared" si="230"/>
        <v>0</v>
      </c>
      <c r="AU127" s="54" t="str">
        <f t="shared" si="231"/>
        <v>0</v>
      </c>
    </row>
    <row r="128" spans="1:47" ht="13.5" hidden="1" outlineLevel="1" thickBot="1" x14ac:dyDescent="0.25">
      <c r="A128" s="80"/>
      <c r="B128" s="58"/>
      <c r="C128" s="58"/>
      <c r="D128" s="82" t="str">
        <f t="shared" si="221"/>
        <v/>
      </c>
      <c r="E128" s="58"/>
      <c r="F128" s="70"/>
      <c r="G128" s="71"/>
      <c r="H128" s="71"/>
      <c r="I128" s="37">
        <f t="shared" si="222"/>
        <v>0</v>
      </c>
      <c r="J128" s="38"/>
      <c r="K128" s="39"/>
      <c r="L128" s="67"/>
      <c r="M128" s="51" t="str">
        <f t="shared" si="232"/>
        <v/>
      </c>
      <c r="N128" s="41"/>
      <c r="O128" s="67"/>
      <c r="P128" s="51" t="str">
        <f t="shared" si="233"/>
        <v/>
      </c>
      <c r="Q128" s="41"/>
      <c r="R128" s="67"/>
      <c r="S128" s="51" t="str">
        <f t="shared" si="234"/>
        <v/>
      </c>
      <c r="T128" s="78">
        <f t="shared" si="223"/>
        <v>0</v>
      </c>
      <c r="U128" s="39"/>
      <c r="V128" s="67"/>
      <c r="W128" s="51" t="str">
        <f t="shared" si="235"/>
        <v/>
      </c>
      <c r="X128" s="41"/>
      <c r="Y128" s="67"/>
      <c r="Z128" s="51" t="str">
        <f t="shared" si="236"/>
        <v/>
      </c>
      <c r="AA128" s="41"/>
      <c r="AB128" s="79"/>
      <c r="AC128" s="51" t="str">
        <f t="shared" si="237"/>
        <v/>
      </c>
      <c r="AD128" s="51">
        <f t="shared" si="240"/>
        <v>0</v>
      </c>
      <c r="AE128" s="47">
        <f t="shared" si="225"/>
        <v>0</v>
      </c>
      <c r="AF128" s="59"/>
      <c r="AG128" s="60"/>
      <c r="AH128" s="246">
        <f t="shared" si="241"/>
        <v>0</v>
      </c>
      <c r="AI128" s="50">
        <f t="shared" si="227"/>
        <v>0</v>
      </c>
      <c r="AJ128" s="59"/>
      <c r="AK128" s="60"/>
      <c r="AL128" s="246">
        <f t="shared" si="228"/>
        <v>0</v>
      </c>
      <c r="AM128" s="50">
        <f t="shared" si="229"/>
        <v>0</v>
      </c>
      <c r="AN128" s="61"/>
      <c r="AO128" s="54">
        <f t="shared" si="238"/>
        <v>0</v>
      </c>
      <c r="AP128" s="61"/>
      <c r="AQ128" s="50">
        <f t="shared" si="239"/>
        <v>0</v>
      </c>
      <c r="AR128" s="265"/>
      <c r="AS128" s="266"/>
      <c r="AT128" s="246">
        <f t="shared" si="230"/>
        <v>0</v>
      </c>
      <c r="AU128" s="54" t="str">
        <f t="shared" si="231"/>
        <v>0</v>
      </c>
    </row>
    <row r="129" spans="1:34" ht="16.5" hidden="1" customHeight="1" collapsed="1" x14ac:dyDescent="0.2">
      <c r="I129" s="7"/>
      <c r="J129" s="7"/>
    </row>
    <row r="130" spans="1:34" ht="6.75" customHeight="1" x14ac:dyDescent="0.2">
      <c r="I130" s="7"/>
      <c r="J130" s="7"/>
    </row>
    <row r="131" spans="1:34" x14ac:dyDescent="0.2">
      <c r="A131" s="83" t="s">
        <v>49</v>
      </c>
      <c r="C131" s="84" t="s">
        <v>13</v>
      </c>
      <c r="Q131" s="84" t="s">
        <v>13</v>
      </c>
      <c r="AF131" s="251"/>
      <c r="AG131" s="251" t="s">
        <v>13</v>
      </c>
    </row>
    <row r="132" spans="1:34" x14ac:dyDescent="0.2">
      <c r="A132" s="85" t="s">
        <v>50</v>
      </c>
      <c r="B132" s="86">
        <f>Mannschaftswertung!H8</f>
        <v>1961.6577372671425</v>
      </c>
      <c r="C132" s="87">
        <f>Presse!C80</f>
        <v>1</v>
      </c>
      <c r="E132" s="295" t="s">
        <v>51</v>
      </c>
      <c r="F132" s="295"/>
      <c r="G132" s="295"/>
      <c r="H132" s="295"/>
      <c r="I132" s="295"/>
      <c r="J132" s="295"/>
      <c r="K132" s="295"/>
      <c r="L132" s="296">
        <f>Mannschaftswertung!H14</f>
        <v>1473.3882090345542</v>
      </c>
      <c r="M132" s="296"/>
      <c r="N132" s="296"/>
      <c r="O132" s="296"/>
      <c r="Q132" s="87">
        <f>Presse!C86</f>
        <v>5</v>
      </c>
      <c r="U132" s="295" t="s">
        <v>52</v>
      </c>
      <c r="V132" s="295"/>
      <c r="W132" s="295"/>
      <c r="X132" s="295"/>
      <c r="Y132" s="295"/>
      <c r="Z132" s="295"/>
      <c r="AA132" s="295"/>
      <c r="AB132" s="297">
        <f>Mannschaftswertung!H20</f>
        <v>806.89260441426165</v>
      </c>
      <c r="AC132" s="297"/>
      <c r="AD132" s="297"/>
      <c r="AE132" s="297"/>
      <c r="AF132" s="297"/>
      <c r="AG132" s="252">
        <f>Presse!C92</f>
        <v>11</v>
      </c>
    </row>
    <row r="133" spans="1:34" x14ac:dyDescent="0.2">
      <c r="A133" s="88"/>
      <c r="C133" s="3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Q133" s="3"/>
      <c r="R133" s="298"/>
      <c r="S133" s="298"/>
      <c r="T133" s="298"/>
      <c r="U133" s="298"/>
      <c r="V133" s="298"/>
      <c r="W133" s="298"/>
      <c r="X133" s="298"/>
      <c r="Y133" s="298"/>
      <c r="AA133" s="298"/>
      <c r="AB133" s="298"/>
      <c r="AC133" s="298"/>
      <c r="AD133" s="298"/>
      <c r="AE133" s="298"/>
      <c r="AF133" s="253"/>
      <c r="AG133" s="254"/>
    </row>
    <row r="134" spans="1:34" x14ac:dyDescent="0.2">
      <c r="A134" s="85" t="s">
        <v>53</v>
      </c>
      <c r="B134" s="86" t="str">
        <f>Mannschaftswertung!E8</f>
        <v/>
      </c>
      <c r="C134" s="87" t="e">
        <f>Presse!C81</f>
        <v>#VALUE!</v>
      </c>
      <c r="E134" s="295" t="s">
        <v>54</v>
      </c>
      <c r="F134" s="295"/>
      <c r="G134" s="295"/>
      <c r="H134" s="295"/>
      <c r="I134" s="295"/>
      <c r="J134" s="295"/>
      <c r="K134" s="295"/>
      <c r="L134" s="297" t="str">
        <f>Mannschaftswertung!E14</f>
        <v/>
      </c>
      <c r="M134" s="297"/>
      <c r="N134" s="297"/>
      <c r="O134" s="297"/>
      <c r="Q134" s="87" t="e">
        <f>Presse!C87</f>
        <v>#VALUE!</v>
      </c>
      <c r="U134" s="295" t="s">
        <v>55</v>
      </c>
      <c r="V134" s="295"/>
      <c r="W134" s="295"/>
      <c r="X134" s="295"/>
      <c r="Y134" s="295"/>
      <c r="Z134" s="295"/>
      <c r="AA134" s="295"/>
      <c r="AB134" s="297" t="str">
        <f>Mannschaftswertung!E20</f>
        <v/>
      </c>
      <c r="AC134" s="297"/>
      <c r="AD134" s="297"/>
      <c r="AE134" s="297"/>
      <c r="AF134" s="297"/>
      <c r="AG134" s="252" t="e">
        <f>Presse!C93</f>
        <v>#VALUE!</v>
      </c>
    </row>
    <row r="135" spans="1:34" x14ac:dyDescent="0.2">
      <c r="C135" s="3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Q135" s="3"/>
      <c r="R135" s="298"/>
      <c r="S135" s="298"/>
      <c r="T135" s="298"/>
      <c r="U135" s="298"/>
      <c r="V135" s="298"/>
      <c r="W135" s="298"/>
      <c r="X135" s="298"/>
      <c r="Y135" s="298"/>
      <c r="AA135" s="298"/>
      <c r="AB135" s="298"/>
      <c r="AC135" s="298"/>
      <c r="AD135" s="298"/>
      <c r="AE135" s="298"/>
      <c r="AF135" s="253"/>
      <c r="AG135" s="254"/>
    </row>
    <row r="136" spans="1:34" x14ac:dyDescent="0.2">
      <c r="A136" s="89" t="s">
        <v>56</v>
      </c>
      <c r="B136" s="86" t="str">
        <f>Mannschaftswertung!F8</f>
        <v/>
      </c>
      <c r="C136" s="87" t="e">
        <f>Presse!C82</f>
        <v>#VALUE!</v>
      </c>
      <c r="E136" s="295" t="s">
        <v>57</v>
      </c>
      <c r="F136" s="295"/>
      <c r="G136" s="295"/>
      <c r="H136" s="295"/>
      <c r="I136" s="295"/>
      <c r="J136" s="295"/>
      <c r="K136" s="295"/>
      <c r="L136" s="297" t="str">
        <f>Mannschaftswertung!F14</f>
        <v/>
      </c>
      <c r="M136" s="297"/>
      <c r="N136" s="297"/>
      <c r="O136" s="297"/>
      <c r="Q136" s="87" t="e">
        <f>Presse!C88</f>
        <v>#VALUE!</v>
      </c>
      <c r="U136" s="295" t="s">
        <v>58</v>
      </c>
      <c r="V136" s="295"/>
      <c r="W136" s="295"/>
      <c r="X136" s="295"/>
      <c r="Y136" s="295"/>
      <c r="Z136" s="295"/>
      <c r="AA136" s="295"/>
      <c r="AB136" s="297" t="str">
        <f>Mannschaftswertung!F20</f>
        <v/>
      </c>
      <c r="AC136" s="297"/>
      <c r="AD136" s="297"/>
      <c r="AE136" s="297"/>
      <c r="AF136" s="297"/>
      <c r="AG136" s="252" t="e">
        <f>Presse!C94</f>
        <v>#VALUE!</v>
      </c>
    </row>
    <row r="137" spans="1:34" x14ac:dyDescent="0.2">
      <c r="C137" s="3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Q137" s="3"/>
      <c r="R137" s="298"/>
      <c r="S137" s="298"/>
      <c r="T137" s="298"/>
      <c r="U137" s="298"/>
      <c r="V137" s="298"/>
      <c r="W137" s="298"/>
      <c r="X137" s="298"/>
      <c r="Y137" s="298"/>
      <c r="AA137" s="298"/>
      <c r="AB137" s="298"/>
      <c r="AC137" s="298"/>
      <c r="AD137" s="298"/>
      <c r="AE137" s="298"/>
      <c r="AF137" s="253"/>
      <c r="AG137" s="254"/>
    </row>
    <row r="138" spans="1:34" x14ac:dyDescent="0.2">
      <c r="A138" s="85" t="s">
        <v>59</v>
      </c>
      <c r="B138" s="86">
        <f>Mannschaftswertung!G8</f>
        <v>1709.6190708786421</v>
      </c>
      <c r="C138" s="87">
        <f>Presse!C83</f>
        <v>2</v>
      </c>
      <c r="E138" s="295" t="s">
        <v>60</v>
      </c>
      <c r="F138" s="295"/>
      <c r="G138" s="295"/>
      <c r="H138" s="295"/>
      <c r="I138" s="295"/>
      <c r="J138" s="295"/>
      <c r="K138" s="295"/>
      <c r="L138" s="297">
        <f>Mannschaftswertung!G14</f>
        <v>1065.2273424019145</v>
      </c>
      <c r="M138" s="297"/>
      <c r="N138" s="297"/>
      <c r="O138" s="297"/>
      <c r="Q138" s="87">
        <f>Presse!C89</f>
        <v>10</v>
      </c>
      <c r="U138" s="295" t="s">
        <v>61</v>
      </c>
      <c r="V138" s="295"/>
      <c r="W138" s="295"/>
      <c r="X138" s="295"/>
      <c r="Y138" s="295"/>
      <c r="Z138" s="295"/>
      <c r="AA138" s="295"/>
      <c r="AB138" s="297" t="str">
        <f>Mannschaftswertung!G20</f>
        <v/>
      </c>
      <c r="AC138" s="297"/>
      <c r="AD138" s="297"/>
      <c r="AE138" s="297"/>
      <c r="AF138" s="297"/>
      <c r="AG138" s="252" t="e">
        <f>Presse!C95</f>
        <v>#VALUE!</v>
      </c>
    </row>
    <row r="139" spans="1:34" x14ac:dyDescent="0.2">
      <c r="C139" s="3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Q139" s="3"/>
      <c r="R139" s="298"/>
      <c r="S139" s="298"/>
      <c r="T139" s="298"/>
      <c r="U139" s="298"/>
      <c r="V139" s="298"/>
      <c r="W139" s="298"/>
      <c r="X139" s="298"/>
      <c r="Y139" s="298"/>
      <c r="AA139" s="298"/>
      <c r="AB139" s="298"/>
      <c r="AC139" s="298"/>
      <c r="AD139" s="298"/>
      <c r="AE139" s="298"/>
      <c r="AF139" s="253"/>
      <c r="AG139" s="254"/>
    </row>
    <row r="140" spans="1:34" x14ac:dyDescent="0.2">
      <c r="A140" s="89" t="s">
        <v>62</v>
      </c>
      <c r="B140" s="86" t="str">
        <f>Mannschaftswertung!I8</f>
        <v/>
      </c>
      <c r="C140" s="87" t="e">
        <f>Presse!C84</f>
        <v>#VALUE!</v>
      </c>
      <c r="E140" s="295" t="s">
        <v>63</v>
      </c>
      <c r="F140" s="295"/>
      <c r="G140" s="295"/>
      <c r="H140" s="295"/>
      <c r="I140" s="295"/>
      <c r="J140" s="295"/>
      <c r="K140" s="295"/>
      <c r="L140" s="297" t="str">
        <f>Mannschaftswertung!I14</f>
        <v/>
      </c>
      <c r="M140" s="297"/>
      <c r="N140" s="297"/>
      <c r="O140" s="297"/>
      <c r="Q140" s="87" t="e">
        <f>Presse!C90</f>
        <v>#VALUE!</v>
      </c>
      <c r="U140" s="295" t="s">
        <v>32</v>
      </c>
      <c r="V140" s="295"/>
      <c r="W140" s="295"/>
      <c r="X140" s="295"/>
      <c r="Y140" s="295"/>
      <c r="Z140" s="295"/>
      <c r="AA140" s="295"/>
      <c r="AB140" s="297">
        <f>Mannschaftswertung!K8</f>
        <v>1379.0037078651685</v>
      </c>
      <c r="AC140" s="297"/>
      <c r="AD140" s="297"/>
      <c r="AE140" s="297"/>
      <c r="AF140" s="297"/>
      <c r="AG140" s="252">
        <f>Presse!C96</f>
        <v>6</v>
      </c>
    </row>
    <row r="141" spans="1:34" x14ac:dyDescent="0.2">
      <c r="C141" s="3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Q141" s="3"/>
      <c r="R141" s="298"/>
      <c r="S141" s="298"/>
      <c r="T141" s="298"/>
      <c r="U141" s="298"/>
      <c r="V141" s="298"/>
      <c r="W141" s="298"/>
      <c r="X141" s="298"/>
      <c r="Y141" s="298"/>
      <c r="AA141" s="298"/>
      <c r="AB141" s="298"/>
      <c r="AC141" s="298"/>
      <c r="AD141" s="298"/>
      <c r="AE141" s="298"/>
      <c r="AF141" s="253"/>
      <c r="AG141" s="254"/>
    </row>
    <row r="142" spans="1:34" x14ac:dyDescent="0.2">
      <c r="A142" s="89" t="s">
        <v>64</v>
      </c>
      <c r="B142" s="86" t="str">
        <f>Mannschaftswertung!L8</f>
        <v/>
      </c>
      <c r="C142" s="87" t="e">
        <f>Presse!C85</f>
        <v>#VALUE!</v>
      </c>
      <c r="E142" s="295" t="s">
        <v>65</v>
      </c>
      <c r="F142" s="295"/>
      <c r="G142" s="295"/>
      <c r="H142" s="295"/>
      <c r="I142" s="295"/>
      <c r="J142" s="295"/>
      <c r="K142" s="295"/>
      <c r="L142" s="297">
        <f>Mannschaftswertung!J8</f>
        <v>1625.804837889289</v>
      </c>
      <c r="M142" s="297"/>
      <c r="N142" s="297"/>
      <c r="O142" s="297"/>
      <c r="Q142" s="87">
        <f>Presse!C91</f>
        <v>3</v>
      </c>
      <c r="U142" s="295" t="s">
        <v>66</v>
      </c>
      <c r="V142" s="295"/>
      <c r="W142" s="295"/>
      <c r="X142" s="295"/>
      <c r="Y142" s="295"/>
      <c r="Z142" s="295"/>
      <c r="AA142" s="295"/>
      <c r="AB142" s="297" t="str">
        <f>Mannschaftswertung!M8</f>
        <v/>
      </c>
      <c r="AC142" s="297"/>
      <c r="AD142" s="297"/>
      <c r="AE142" s="297"/>
      <c r="AF142" s="297"/>
      <c r="AG142" s="252" t="e">
        <f>Presse!C97</f>
        <v>#VALUE!</v>
      </c>
      <c r="AH142" s="243"/>
    </row>
    <row r="143" spans="1:34" x14ac:dyDescent="0.2">
      <c r="C143" s="3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Q143" s="3"/>
      <c r="AG143" s="254"/>
    </row>
    <row r="144" spans="1:34" x14ac:dyDescent="0.2">
      <c r="A144" s="89" t="s">
        <v>67</v>
      </c>
      <c r="B144" s="86" t="str">
        <f>Mannschaftswertung!N8</f>
        <v/>
      </c>
      <c r="C144" s="87" t="e">
        <f>Presse!C98</f>
        <v>#VALUE!</v>
      </c>
      <c r="E144" s="295" t="s">
        <v>68</v>
      </c>
      <c r="F144" s="295"/>
      <c r="G144" s="295"/>
      <c r="H144" s="295"/>
      <c r="I144" s="295"/>
      <c r="J144" s="295"/>
      <c r="K144" s="295"/>
      <c r="L144" s="297" t="str">
        <f>Mannschaftswertung!O8</f>
        <v/>
      </c>
      <c r="M144" s="297"/>
      <c r="N144" s="297"/>
      <c r="O144" s="297"/>
      <c r="Q144" s="87" t="e">
        <f>Presse!C99</f>
        <v>#VALUE!</v>
      </c>
      <c r="U144" s="295" t="s">
        <v>69</v>
      </c>
      <c r="V144" s="295"/>
      <c r="W144" s="295"/>
      <c r="X144" s="295"/>
      <c r="Y144" s="295"/>
      <c r="Z144" s="295"/>
      <c r="AA144" s="295"/>
      <c r="AB144" s="297" t="str">
        <f>Mannschaftswertung!Q8</f>
        <v/>
      </c>
      <c r="AC144" s="297"/>
      <c r="AD144" s="297"/>
      <c r="AE144" s="297"/>
      <c r="AF144" s="297"/>
      <c r="AG144" s="252" t="e">
        <f>Presse!C100</f>
        <v>#VALUE!</v>
      </c>
    </row>
    <row r="146" spans="1:33" x14ac:dyDescent="0.2">
      <c r="A146" s="89" t="s">
        <v>78</v>
      </c>
      <c r="B146" s="86" t="str">
        <f>Mannschaftswertung!H26</f>
        <v/>
      </c>
      <c r="C146" s="87" t="e">
        <f>Presse!C101</f>
        <v>#VALUE!</v>
      </c>
      <c r="E146" s="295" t="s">
        <v>80</v>
      </c>
      <c r="F146" s="295"/>
      <c r="G146" s="295"/>
      <c r="H146" s="295"/>
      <c r="I146" s="295"/>
      <c r="J146" s="295"/>
      <c r="K146" s="295"/>
      <c r="L146" s="297" t="str">
        <f>Mannschaftswertung!G26</f>
        <v/>
      </c>
      <c r="M146" s="297"/>
      <c r="N146" s="297"/>
      <c r="O146" s="297"/>
      <c r="Q146" s="87" t="e">
        <f>Presse!C102</f>
        <v>#VALUE!</v>
      </c>
      <c r="U146" s="295" t="s">
        <v>81</v>
      </c>
      <c r="V146" s="295"/>
      <c r="W146" s="295"/>
      <c r="X146" s="295"/>
      <c r="Y146" s="295"/>
      <c r="Z146" s="295"/>
      <c r="AA146" s="295"/>
      <c r="AB146" s="297">
        <f>Mannschaftswertung!P8</f>
        <v>1586.2869550610058</v>
      </c>
      <c r="AC146" s="297"/>
      <c r="AD146" s="297"/>
      <c r="AE146" s="297"/>
      <c r="AF146" s="297"/>
      <c r="AG146" s="87">
        <f>Presse!C103</f>
        <v>4</v>
      </c>
    </row>
    <row r="148" spans="1:33" x14ac:dyDescent="0.2">
      <c r="A148" s="89" t="s">
        <v>82</v>
      </c>
      <c r="B148" s="86">
        <f>Mannschaftswertung!P14</f>
        <v>1312.0352622730916</v>
      </c>
      <c r="C148" s="87">
        <f>Presse!C104</f>
        <v>7</v>
      </c>
      <c r="E148" s="295" t="s">
        <v>83</v>
      </c>
      <c r="F148" s="295"/>
      <c r="G148" s="295"/>
      <c r="H148" s="295"/>
      <c r="I148" s="295"/>
      <c r="J148" s="295"/>
      <c r="K148" s="295"/>
      <c r="L148" s="297">
        <f>Mannschaftswertung!P20</f>
        <v>1249.1112431983361</v>
      </c>
      <c r="M148" s="297"/>
      <c r="N148" s="297"/>
      <c r="O148" s="297"/>
      <c r="Q148" s="87">
        <f>Presse!C105</f>
        <v>8</v>
      </c>
      <c r="U148" s="295" t="s">
        <v>84</v>
      </c>
      <c r="V148" s="295"/>
      <c r="W148" s="295"/>
      <c r="X148" s="295"/>
      <c r="Y148" s="295"/>
      <c r="Z148" s="295"/>
      <c r="AA148" s="295"/>
      <c r="AB148" s="297">
        <f>Mannschaftswertung!P26</f>
        <v>1076.2996652264701</v>
      </c>
      <c r="AC148" s="297"/>
      <c r="AD148" s="297"/>
      <c r="AE148" s="297"/>
      <c r="AF148" s="297"/>
      <c r="AG148" s="87">
        <f>Presse!C106</f>
        <v>9</v>
      </c>
    </row>
  </sheetData>
  <sheetProtection selectLockedCells="1" selectUnlockedCells="1"/>
  <sortState ref="A62:F66">
    <sortCondition descending="1" ref="D62:D66"/>
  </sortState>
  <mergeCells count="163">
    <mergeCell ref="E146:K146"/>
    <mergeCell ref="L146:O146"/>
    <mergeCell ref="U146:AA146"/>
    <mergeCell ref="AB146:AF146"/>
    <mergeCell ref="E148:K148"/>
    <mergeCell ref="L148:O148"/>
    <mergeCell ref="U148:AA148"/>
    <mergeCell ref="AB148:AF148"/>
    <mergeCell ref="E142:K142"/>
    <mergeCell ref="L142:O142"/>
    <mergeCell ref="U142:AA142"/>
    <mergeCell ref="AB142:AF142"/>
    <mergeCell ref="E143:K143"/>
    <mergeCell ref="L143:O143"/>
    <mergeCell ref="E144:K144"/>
    <mergeCell ref="L144:O144"/>
    <mergeCell ref="U144:AA144"/>
    <mergeCell ref="AB144:AF144"/>
    <mergeCell ref="R139:Y139"/>
    <mergeCell ref="AA139:AE139"/>
    <mergeCell ref="E140:K140"/>
    <mergeCell ref="L140:O140"/>
    <mergeCell ref="U140:AA140"/>
    <mergeCell ref="AB140:AF140"/>
    <mergeCell ref="E141:K141"/>
    <mergeCell ref="L141:O141"/>
    <mergeCell ref="R141:Y141"/>
    <mergeCell ref="AA141:AE141"/>
    <mergeCell ref="E139:K139"/>
    <mergeCell ref="L139:O139"/>
    <mergeCell ref="E136:K136"/>
    <mergeCell ref="L136:O136"/>
    <mergeCell ref="U136:AA136"/>
    <mergeCell ref="AB136:AF136"/>
    <mergeCell ref="E137:K137"/>
    <mergeCell ref="L137:O137"/>
    <mergeCell ref="R137:Y137"/>
    <mergeCell ref="AA137:AE137"/>
    <mergeCell ref="E138:K138"/>
    <mergeCell ref="L138:O138"/>
    <mergeCell ref="U138:AA138"/>
    <mergeCell ref="AB138:AF138"/>
    <mergeCell ref="E133:K133"/>
    <mergeCell ref="L133:O133"/>
    <mergeCell ref="R133:Y133"/>
    <mergeCell ref="AA133:AE133"/>
    <mergeCell ref="E134:K134"/>
    <mergeCell ref="L134:O134"/>
    <mergeCell ref="U134:AA134"/>
    <mergeCell ref="AB134:AF134"/>
    <mergeCell ref="E135:K135"/>
    <mergeCell ref="L135:O135"/>
    <mergeCell ref="R135:Y135"/>
    <mergeCell ref="AA135:AE135"/>
    <mergeCell ref="I98:I99"/>
    <mergeCell ref="J98:J99"/>
    <mergeCell ref="K98:L98"/>
    <mergeCell ref="N98:O98"/>
    <mergeCell ref="Q98:R98"/>
    <mergeCell ref="U98:V98"/>
    <mergeCell ref="AP98:AQ98"/>
    <mergeCell ref="AR98:AU98"/>
    <mergeCell ref="E132:K132"/>
    <mergeCell ref="L132:O132"/>
    <mergeCell ref="U132:AA132"/>
    <mergeCell ref="AB132:AF132"/>
    <mergeCell ref="X98:Y98"/>
    <mergeCell ref="AA98:AB98"/>
    <mergeCell ref="AE98:AE99"/>
    <mergeCell ref="AF98:AI98"/>
    <mergeCell ref="K97:R97"/>
    <mergeCell ref="U97:AB97"/>
    <mergeCell ref="AF97:AU97"/>
    <mergeCell ref="U64:V64"/>
    <mergeCell ref="X64:Y64"/>
    <mergeCell ref="AA64:AB64"/>
    <mergeCell ref="AE64:AE65"/>
    <mergeCell ref="AJ98:AM98"/>
    <mergeCell ref="AN98:AO98"/>
    <mergeCell ref="I64:I65"/>
    <mergeCell ref="J64:J65"/>
    <mergeCell ref="K64:L64"/>
    <mergeCell ref="N64:O64"/>
    <mergeCell ref="Q64:R64"/>
    <mergeCell ref="X38:Y38"/>
    <mergeCell ref="AF64:AI64"/>
    <mergeCell ref="AJ64:AM64"/>
    <mergeCell ref="AP38:AQ38"/>
    <mergeCell ref="K63:R63"/>
    <mergeCell ref="U63:AB63"/>
    <mergeCell ref="AF63:AU63"/>
    <mergeCell ref="AA38:AB38"/>
    <mergeCell ref="AE38:AE39"/>
    <mergeCell ref="AF38:AI38"/>
    <mergeCell ref="AN64:AO64"/>
    <mergeCell ref="AP64:AQ64"/>
    <mergeCell ref="AR64:AU64"/>
    <mergeCell ref="K37:O37"/>
    <mergeCell ref="U37:Y37"/>
    <mergeCell ref="AF37:AU37"/>
    <mergeCell ref="AJ38:AM38"/>
    <mergeCell ref="AN38:AO38"/>
    <mergeCell ref="I38:I39"/>
    <mergeCell ref="J38:J39"/>
    <mergeCell ref="K38:L38"/>
    <mergeCell ref="N38:O38"/>
    <mergeCell ref="Q38:R38"/>
    <mergeCell ref="U38:V38"/>
    <mergeCell ref="AR38:AU38"/>
    <mergeCell ref="C15:D15"/>
    <mergeCell ref="C16:D16"/>
    <mergeCell ref="C17:D17"/>
    <mergeCell ref="C18:D18"/>
    <mergeCell ref="C19:D19"/>
    <mergeCell ref="C20:D20"/>
    <mergeCell ref="C21:D21"/>
    <mergeCell ref="C35:D35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3:D33"/>
    <mergeCell ref="C34:D34"/>
    <mergeCell ref="C27:D27"/>
    <mergeCell ref="C8:D8"/>
    <mergeCell ref="C9:D9"/>
    <mergeCell ref="C10:D10"/>
    <mergeCell ref="C11:D11"/>
    <mergeCell ref="C12:D12"/>
    <mergeCell ref="C13:D13"/>
    <mergeCell ref="C6:D6"/>
    <mergeCell ref="C7:D7"/>
    <mergeCell ref="C14:D14"/>
    <mergeCell ref="A1:E1"/>
    <mergeCell ref="I1:K1"/>
    <mergeCell ref="L1:U1"/>
    <mergeCell ref="AA1:AG1"/>
    <mergeCell ref="AI1:AK1"/>
    <mergeCell ref="K3:O3"/>
    <mergeCell ref="U3:Y3"/>
    <mergeCell ref="AF3:AU3"/>
    <mergeCell ref="AF4:AI4"/>
    <mergeCell ref="AJ4:AM4"/>
    <mergeCell ref="C4:D4"/>
    <mergeCell ref="I4:I5"/>
    <mergeCell ref="J4:J5"/>
    <mergeCell ref="K4:L4"/>
    <mergeCell ref="N4:O4"/>
    <mergeCell ref="Q4:R4"/>
    <mergeCell ref="AN4:AO4"/>
    <mergeCell ref="AP4:AQ4"/>
    <mergeCell ref="AR4:AU4"/>
    <mergeCell ref="C5:D5"/>
    <mergeCell ref="U4:V4"/>
    <mergeCell ref="X4:Y4"/>
    <mergeCell ref="AA4:AB4"/>
    <mergeCell ref="AE4:AE5"/>
  </mergeCells>
  <conditionalFormatting sqref="F40:H40 F66:H71 F6:H26 F42:H44 F59:H61 F49:H53 F73:H94 F28:H35">
    <cfRule type="cellIs" dxfId="261" priority="274" stopIfTrue="1" operator="lessThan">
      <formula>2</formula>
    </cfRule>
  </conditionalFormatting>
  <conditionalFormatting sqref="AE40 AE66:AE71 AI40 AM40 AM66:AM71 AI66:AI71 AE6:AE26 AI6:AI26 AM6:AM26 AM42:AM44 AI42:AI44 AE42:AE44 AM59:AM61 AI59:AI61 AE59:AE61 AO59:AO60 AU59:AU60 AE49:AE53 AI49:AI53 AM49:AM53 AO49:AO53 AU49:AU53 AI73:AI94 AM73:AM94 AE73:AE94 AM28:AM35 AI28:AI35 AE28:AE35 AU28:AU35 AO28:AO35">
    <cfRule type="cellIs" dxfId="260" priority="275" stopIfTrue="1" operator="lessThanOrEqual">
      <formula>0</formula>
    </cfRule>
  </conditionalFormatting>
  <conditionalFormatting sqref="I40 I66:I71 I6:I26 I42:I44 I59:I61 I49:I53 I73:I94 I28:I35">
    <cfRule type="cellIs" dxfId="259" priority="276" stopIfTrue="1" operator="notBetween">
      <formula>1</formula>
      <formula>3000</formula>
    </cfRule>
  </conditionalFormatting>
  <conditionalFormatting sqref="E6 E8:E10 E12:E13 E40 E53 E66 E68:E70 E75:E76 E81:E94 E20:E26 E42:E44 E59:E61 E49:E51 E28:E35">
    <cfRule type="cellIs" dxfId="258" priority="277" stopIfTrue="1" operator="equal">
      <formula>"w"</formula>
    </cfRule>
    <cfRule type="cellIs" dxfId="257" priority="278" stopIfTrue="1" operator="equal">
      <formula>"m"</formula>
    </cfRule>
  </conditionalFormatting>
  <conditionalFormatting sqref="D40 D42:D44 D59:D61 D49:D53">
    <cfRule type="cellIs" dxfId="256" priority="279" stopIfTrue="1" operator="equal">
      <formula>"+158"</formula>
    </cfRule>
    <cfRule type="cellIs" dxfId="255" priority="280" stopIfTrue="1" operator="equal">
      <formula>-158</formula>
    </cfRule>
    <cfRule type="cellIs" dxfId="254" priority="281" stopIfTrue="1" operator="equal">
      <formula>-140</formula>
    </cfRule>
    <cfRule type="cellIs" dxfId="253" priority="282" stopIfTrue="1" operator="equal">
      <formula>-148</formula>
    </cfRule>
  </conditionalFormatting>
  <conditionalFormatting sqref="D66 D81:D94">
    <cfRule type="cellIs" dxfId="252" priority="283" stopIfTrue="1" operator="equal">
      <formula>"+168"</formula>
    </cfRule>
    <cfRule type="cellIs" dxfId="251" priority="284" stopIfTrue="1" operator="equal">
      <formula>-168</formula>
    </cfRule>
    <cfRule type="cellIs" dxfId="250" priority="285" stopIfTrue="1" operator="equal">
      <formula>-150</formula>
    </cfRule>
    <cfRule type="cellIs" dxfId="249" priority="286" stopIfTrue="1" operator="equal">
      <formula>-158</formula>
    </cfRule>
  </conditionalFormatting>
  <conditionalFormatting sqref="L40 L66:L71 O40 V40 Y40 L6:L26 O6:O26 V6:V26 Y6:Y26 Y42:Y44 V42:V44 O42:O44 L42:L44 Y59:Y61 V59:V61 O59:O61 L59:L61 L49:L53 O49:O53 V49:V53 Y49:Y53 L73:L94 Y28:Y35 V28:V35 O28:O35 L28:L35">
    <cfRule type="cellIs" dxfId="248" priority="287" stopIfTrue="1" operator="equal">
      <formula>0</formula>
    </cfRule>
  </conditionalFormatting>
  <conditionalFormatting sqref="O66:O71 R66:R71 V66:V71 Y66:Y71 AB66:AB71 AB73:AB94 Y73:Y94 V73:V94 R73:R94 O73:O94">
    <cfRule type="cellIs" dxfId="247" priority="288" stopIfTrue="1" operator="equal">
      <formula>0</formula>
    </cfRule>
    <cfRule type="cellIs" dxfId="246" priority="289" stopIfTrue="1" operator="equal">
      <formula>10</formula>
    </cfRule>
  </conditionalFormatting>
  <conditionalFormatting sqref="AU6:AU26">
    <cfRule type="cellIs" dxfId="245" priority="290" stopIfTrue="1" operator="lessThanOrEqual">
      <formula>0</formula>
    </cfRule>
  </conditionalFormatting>
  <conditionalFormatting sqref="AU40 AU61 AU42:AU44">
    <cfRule type="cellIs" dxfId="244" priority="291" stopIfTrue="1" operator="lessThanOrEqual">
      <formula>0</formula>
    </cfRule>
  </conditionalFormatting>
  <conditionalFormatting sqref="AO6:AO26">
    <cfRule type="cellIs" dxfId="243" priority="292" stopIfTrue="1" operator="lessThanOrEqual">
      <formula>0</formula>
    </cfRule>
  </conditionalFormatting>
  <conditionalFormatting sqref="AO40 AO61 AO42:AO44">
    <cfRule type="cellIs" dxfId="242" priority="293" stopIfTrue="1" operator="lessThanOrEqual">
      <formula>0</formula>
    </cfRule>
  </conditionalFormatting>
  <conditionalFormatting sqref="AU66:AU71 AU73:AU94">
    <cfRule type="cellIs" dxfId="241" priority="294" stopIfTrue="1" operator="lessThanOrEqual">
      <formula>0</formula>
    </cfRule>
  </conditionalFormatting>
  <conditionalFormatting sqref="AO66:AO71 AO73:AO94">
    <cfRule type="cellIs" dxfId="240" priority="295" stopIfTrue="1" operator="lessThanOrEqual">
      <formula>0</formula>
    </cfRule>
  </conditionalFormatting>
  <conditionalFormatting sqref="AQ66:AQ71 AQ73:AQ94">
    <cfRule type="cellIs" dxfId="239" priority="296" stopIfTrue="1" operator="lessThanOrEqual">
      <formula>0</formula>
    </cfRule>
    <cfRule type="cellIs" dxfId="238" priority="297" stopIfTrue="1" operator="lessThanOrEqual">
      <formula>0</formula>
    </cfRule>
  </conditionalFormatting>
  <conditionalFormatting sqref="AQ40 AQ42:AQ44 AQ59:AQ61 AQ49:AQ53">
    <cfRule type="cellIs" dxfId="237" priority="298" stopIfTrue="1" operator="lessThanOrEqual">
      <formula>0</formula>
    </cfRule>
    <cfRule type="cellIs" dxfId="236" priority="299" stopIfTrue="1" operator="lessThanOrEqual">
      <formula>0</formula>
    </cfRule>
    <cfRule type="cellIs" dxfId="235" priority="300" stopIfTrue="1" operator="lessThanOrEqual">
      <formula>0</formula>
    </cfRule>
  </conditionalFormatting>
  <conditionalFormatting sqref="AQ6:AQ26 AQ59:AQ60 AQ49:AQ53 AQ28:AQ35">
    <cfRule type="cellIs" dxfId="234" priority="301" stopIfTrue="1" operator="lessThanOrEqual">
      <formula>0</formula>
    </cfRule>
    <cfRule type="cellIs" dxfId="233" priority="302" stopIfTrue="1" operator="lessThanOrEqual">
      <formula>0</formula>
    </cfRule>
    <cfRule type="cellIs" dxfId="232" priority="303" stopIfTrue="1" operator="lessThanOrEqual">
      <formula>0</formula>
    </cfRule>
    <cfRule type="cellIs" dxfId="231" priority="304" stopIfTrue="1" operator="lessThanOrEqual">
      <formula>0</formula>
    </cfRule>
  </conditionalFormatting>
  <conditionalFormatting sqref="F100:H128">
    <cfRule type="cellIs" dxfId="230" priority="305" stopIfTrue="1" operator="lessThan">
      <formula>2</formula>
    </cfRule>
  </conditionalFormatting>
  <conditionalFormatting sqref="AE100:AE128 AI100:AI128 AM100:AM128">
    <cfRule type="cellIs" dxfId="229" priority="306" stopIfTrue="1" operator="lessThanOrEqual">
      <formula>0</formula>
    </cfRule>
  </conditionalFormatting>
  <conditionalFormatting sqref="I100:I128">
    <cfRule type="cellIs" dxfId="228" priority="307" stopIfTrue="1" operator="notBetween">
      <formula>1</formula>
      <formula>3000</formula>
    </cfRule>
  </conditionalFormatting>
  <conditionalFormatting sqref="E100:E128">
    <cfRule type="cellIs" dxfId="227" priority="308" stopIfTrue="1" operator="equal">
      <formula>"w"</formula>
    </cfRule>
    <cfRule type="cellIs" dxfId="226" priority="309" stopIfTrue="1" operator="equal">
      <formula>"m"</formula>
    </cfRule>
  </conditionalFormatting>
  <conditionalFormatting sqref="D100:D128">
    <cfRule type="cellIs" dxfId="225" priority="310" stopIfTrue="1" operator="equal">
      <formula>"+168"</formula>
    </cfRule>
    <cfRule type="cellIs" dxfId="224" priority="311" stopIfTrue="1" operator="equal">
      <formula>-168</formula>
    </cfRule>
    <cfRule type="cellIs" dxfId="223" priority="312" stopIfTrue="1" operator="equal">
      <formula>-150</formula>
    </cfRule>
    <cfRule type="cellIs" dxfId="222" priority="313" stopIfTrue="1" operator="equal">
      <formula>-158</formula>
    </cfRule>
  </conditionalFormatting>
  <conditionalFormatting sqref="L100:L128">
    <cfRule type="cellIs" dxfId="221" priority="314" stopIfTrue="1" operator="equal">
      <formula>0</formula>
    </cfRule>
  </conditionalFormatting>
  <conditionalFormatting sqref="O100:O128 R100:R128 V100:V128 Y100:Y128 AB100:AB128">
    <cfRule type="cellIs" dxfId="220" priority="315" stopIfTrue="1" operator="equal">
      <formula>0</formula>
    </cfRule>
    <cfRule type="cellIs" dxfId="219" priority="316" stopIfTrue="1" operator="equal">
      <formula>10</formula>
    </cfRule>
  </conditionalFormatting>
  <conditionalFormatting sqref="AU100:AU128">
    <cfRule type="cellIs" dxfId="218" priority="317" stopIfTrue="1" operator="lessThanOrEqual">
      <formula>0</formula>
    </cfRule>
  </conditionalFormatting>
  <conditionalFormatting sqref="AO100:AO128">
    <cfRule type="cellIs" dxfId="217" priority="318" stopIfTrue="1" operator="lessThanOrEqual">
      <formula>0</formula>
    </cfRule>
  </conditionalFormatting>
  <conditionalFormatting sqref="AQ100:AQ128">
    <cfRule type="cellIs" dxfId="216" priority="319" stopIfTrue="1" operator="lessThanOrEqual">
      <formula>0</formula>
    </cfRule>
    <cfRule type="cellIs" dxfId="215" priority="320" stopIfTrue="1" operator="lessThanOrEqual">
      <formula>0</formula>
    </cfRule>
  </conditionalFormatting>
  <conditionalFormatting sqref="E19">
    <cfRule type="cellIs" dxfId="214" priority="321" stopIfTrue="1" operator="equal">
      <formula>"w"</formula>
    </cfRule>
    <cfRule type="cellIs" dxfId="213" priority="322" stopIfTrue="1" operator="equal">
      <formula>"m"</formula>
    </cfRule>
  </conditionalFormatting>
  <conditionalFormatting sqref="E18">
    <cfRule type="cellIs" dxfId="212" priority="323" stopIfTrue="1" operator="equal">
      <formula>"w"</formula>
    </cfRule>
    <cfRule type="cellIs" dxfId="211" priority="324" stopIfTrue="1" operator="equal">
      <formula>"m"</formula>
    </cfRule>
  </conditionalFormatting>
  <conditionalFormatting sqref="E11">
    <cfRule type="cellIs" dxfId="210" priority="325" stopIfTrue="1" operator="equal">
      <formula>"w"</formula>
    </cfRule>
    <cfRule type="cellIs" dxfId="209" priority="326" stopIfTrue="1" operator="equal">
      <formula>"m"</formula>
    </cfRule>
  </conditionalFormatting>
  <conditionalFormatting sqref="E7">
    <cfRule type="cellIs" dxfId="208" priority="327" stopIfTrue="1" operator="equal">
      <formula>"w"</formula>
    </cfRule>
    <cfRule type="cellIs" dxfId="207" priority="328" stopIfTrue="1" operator="equal">
      <formula>"m"</formula>
    </cfRule>
  </conditionalFormatting>
  <conditionalFormatting sqref="E14">
    <cfRule type="cellIs" dxfId="206" priority="329" stopIfTrue="1" operator="equal">
      <formula>"w"</formula>
    </cfRule>
    <cfRule type="cellIs" dxfId="205" priority="330" stopIfTrue="1" operator="equal">
      <formula>"m"</formula>
    </cfRule>
  </conditionalFormatting>
  <conditionalFormatting sqref="E15">
    <cfRule type="cellIs" dxfId="204" priority="331" stopIfTrue="1" operator="equal">
      <formula>"w"</formula>
    </cfRule>
    <cfRule type="cellIs" dxfId="203" priority="332" stopIfTrue="1" operator="equal">
      <formula>"m"</formula>
    </cfRule>
  </conditionalFormatting>
  <conditionalFormatting sqref="E17">
    <cfRule type="cellIs" dxfId="202" priority="333" stopIfTrue="1" operator="equal">
      <formula>"w"</formula>
    </cfRule>
    <cfRule type="cellIs" dxfId="201" priority="334" stopIfTrue="1" operator="equal">
      <formula>"m"</formula>
    </cfRule>
  </conditionalFormatting>
  <conditionalFormatting sqref="E16">
    <cfRule type="cellIs" dxfId="200" priority="335" stopIfTrue="1" operator="equal">
      <formula>"w"</formula>
    </cfRule>
    <cfRule type="cellIs" dxfId="199" priority="336" stopIfTrue="1" operator="equal">
      <formula>"m"</formula>
    </cfRule>
  </conditionalFormatting>
  <conditionalFormatting sqref="E52">
    <cfRule type="cellIs" dxfId="198" priority="337" stopIfTrue="1" operator="equal">
      <formula>"w"</formula>
    </cfRule>
    <cfRule type="cellIs" dxfId="197" priority="338" stopIfTrue="1" operator="equal">
      <formula>"m"</formula>
    </cfRule>
  </conditionalFormatting>
  <conditionalFormatting sqref="E77:E80">
    <cfRule type="cellIs" dxfId="196" priority="343" stopIfTrue="1" operator="equal">
      <formula>"w"</formula>
    </cfRule>
    <cfRule type="cellIs" dxfId="195" priority="344" stopIfTrue="1" operator="equal">
      <formula>"m"</formula>
    </cfRule>
  </conditionalFormatting>
  <conditionalFormatting sqref="E67">
    <cfRule type="cellIs" dxfId="194" priority="349" stopIfTrue="1" operator="equal">
      <formula>"w"</formula>
    </cfRule>
    <cfRule type="cellIs" dxfId="193" priority="350" stopIfTrue="1" operator="equal">
      <formula>"m"</formula>
    </cfRule>
  </conditionalFormatting>
  <conditionalFormatting sqref="D67:D71 D73:D78">
    <cfRule type="cellIs" dxfId="192" priority="351" stopIfTrue="1" operator="equal">
      <formula>"+168"</formula>
    </cfRule>
    <cfRule type="cellIs" dxfId="191" priority="352" stopIfTrue="1" operator="equal">
      <formula>-168</formula>
    </cfRule>
    <cfRule type="cellIs" dxfId="190" priority="353" stopIfTrue="1" operator="equal">
      <formula>-150</formula>
    </cfRule>
    <cfRule type="cellIs" dxfId="189" priority="354" stopIfTrue="1" operator="equal">
      <formula>-158</formula>
    </cfRule>
  </conditionalFormatting>
  <conditionalFormatting sqref="E73:E74">
    <cfRule type="cellIs" dxfId="188" priority="355" stopIfTrue="1" operator="equal">
      <formula>"w"</formula>
    </cfRule>
    <cfRule type="cellIs" dxfId="187" priority="356" stopIfTrue="1" operator="equal">
      <formula>"m"</formula>
    </cfRule>
  </conditionalFormatting>
  <conditionalFormatting sqref="E71">
    <cfRule type="cellIs" dxfId="186" priority="361" stopIfTrue="1" operator="equal">
      <formula>"w"</formula>
    </cfRule>
    <cfRule type="cellIs" dxfId="185" priority="362" stopIfTrue="1" operator="equal">
      <formula>"m"</formula>
    </cfRule>
    <cfRule type="cellIs" dxfId="184" priority="363" stopIfTrue="1" operator="equal">
      <formula>"w"</formula>
    </cfRule>
    <cfRule type="cellIs" dxfId="183" priority="364" stopIfTrue="1" operator="equal">
      <formula>"m"</formula>
    </cfRule>
  </conditionalFormatting>
  <conditionalFormatting sqref="D79:D80">
    <cfRule type="cellIs" dxfId="182" priority="377" stopIfTrue="1" operator="equal">
      <formula>"+168"</formula>
    </cfRule>
    <cfRule type="cellIs" dxfId="181" priority="378" stopIfTrue="1" operator="equal">
      <formula>-168</formula>
    </cfRule>
    <cfRule type="cellIs" dxfId="180" priority="379" stopIfTrue="1" operator="equal">
      <formula>-150</formula>
    </cfRule>
    <cfRule type="cellIs" dxfId="179" priority="380" stopIfTrue="1" operator="equal">
      <formula>-158</formula>
    </cfRule>
    <cfRule type="cellIs" dxfId="178" priority="381" stopIfTrue="1" operator="equal">
      <formula>"+168"</formula>
    </cfRule>
    <cfRule type="cellIs" dxfId="177" priority="382" stopIfTrue="1" operator="equal">
      <formula>-168</formula>
    </cfRule>
    <cfRule type="cellIs" dxfId="176" priority="383" stopIfTrue="1" operator="equal">
      <formula>-150</formula>
    </cfRule>
    <cfRule type="cellIs" dxfId="175" priority="384" stopIfTrue="1" operator="equal">
      <formula>-158</formula>
    </cfRule>
  </conditionalFormatting>
  <conditionalFormatting sqref="AQ40 AQ61 AQ42:AQ44">
    <cfRule type="cellIs" dxfId="174" priority="270" stopIfTrue="1" operator="lessThanOrEqual">
      <formula>0</formula>
    </cfRule>
    <cfRule type="cellIs" dxfId="173" priority="271" stopIfTrue="1" operator="lessThanOrEqual">
      <formula>0</formula>
    </cfRule>
    <cfRule type="cellIs" dxfId="172" priority="272" stopIfTrue="1" operator="lessThanOrEqual">
      <formula>0</formula>
    </cfRule>
    <cfRule type="cellIs" dxfId="171" priority="273" stopIfTrue="1" operator="lessThanOrEqual">
      <formula>0</formula>
    </cfRule>
  </conditionalFormatting>
  <conditionalFormatting sqref="AU40 AU61 AU42:AU44">
    <cfRule type="cellIs" dxfId="170" priority="269" stopIfTrue="1" operator="lessThanOrEqual">
      <formula>0</formula>
    </cfRule>
  </conditionalFormatting>
  <conditionalFormatting sqref="AU66:AU71 AU73:AU94">
    <cfRule type="cellIs" dxfId="169" priority="268" stopIfTrue="1" operator="lessThanOrEqual">
      <formula>0</formula>
    </cfRule>
  </conditionalFormatting>
  <conditionalFormatting sqref="AU100:AU128">
    <cfRule type="cellIs" dxfId="168" priority="267" stopIfTrue="1" operator="lessThanOrEqual">
      <formula>0</formula>
    </cfRule>
  </conditionalFormatting>
  <conditionalFormatting sqref="F54:H54">
    <cfRule type="cellIs" dxfId="167" priority="232" stopIfTrue="1" operator="lessThan">
      <formula>2</formula>
    </cfRule>
  </conditionalFormatting>
  <conditionalFormatting sqref="AM54 AI54 AE54">
    <cfRule type="cellIs" dxfId="166" priority="233" stopIfTrue="1" operator="lessThanOrEqual">
      <formula>0</formula>
    </cfRule>
  </conditionalFormatting>
  <conditionalFormatting sqref="I54">
    <cfRule type="cellIs" dxfId="165" priority="234" stopIfTrue="1" operator="notBetween">
      <formula>1</formula>
      <formula>3000</formula>
    </cfRule>
  </conditionalFormatting>
  <conditionalFormatting sqref="E54">
    <cfRule type="cellIs" dxfId="164" priority="235" stopIfTrue="1" operator="equal">
      <formula>"w"</formula>
    </cfRule>
    <cfRule type="cellIs" dxfId="163" priority="236" stopIfTrue="1" operator="equal">
      <formula>"m"</formula>
    </cfRule>
  </conditionalFormatting>
  <conditionalFormatting sqref="D54">
    <cfRule type="cellIs" dxfId="162" priority="237" stopIfTrue="1" operator="equal">
      <formula>"+158"</formula>
    </cfRule>
    <cfRule type="cellIs" dxfId="161" priority="238" stopIfTrue="1" operator="equal">
      <formula>-158</formula>
    </cfRule>
    <cfRule type="cellIs" dxfId="160" priority="239" stopIfTrue="1" operator="equal">
      <formula>-140</formula>
    </cfRule>
    <cfRule type="cellIs" dxfId="159" priority="240" stopIfTrue="1" operator="equal">
      <formula>-148</formula>
    </cfRule>
  </conditionalFormatting>
  <conditionalFormatting sqref="Y54 V54 O54 L54">
    <cfRule type="cellIs" dxfId="158" priority="241" stopIfTrue="1" operator="equal">
      <formula>0</formula>
    </cfRule>
  </conditionalFormatting>
  <conditionalFormatting sqref="AU54">
    <cfRule type="cellIs" dxfId="157" priority="242" stopIfTrue="1" operator="lessThanOrEqual">
      <formula>0</formula>
    </cfRule>
  </conditionalFormatting>
  <conditionalFormatting sqref="AO54">
    <cfRule type="cellIs" dxfId="156" priority="243" stopIfTrue="1" operator="lessThanOrEqual">
      <formula>0</formula>
    </cfRule>
  </conditionalFormatting>
  <conditionalFormatting sqref="AQ54">
    <cfRule type="cellIs" dxfId="155" priority="244" stopIfTrue="1" operator="lessThanOrEqual">
      <formula>0</formula>
    </cfRule>
    <cfRule type="cellIs" dxfId="154" priority="245" stopIfTrue="1" operator="lessThanOrEqual">
      <formula>0</formula>
    </cfRule>
    <cfRule type="cellIs" dxfId="153" priority="246" stopIfTrue="1" operator="lessThanOrEqual">
      <formula>0</formula>
    </cfRule>
  </conditionalFormatting>
  <conditionalFormatting sqref="AQ54">
    <cfRule type="cellIs" dxfId="152" priority="228" stopIfTrue="1" operator="lessThanOrEqual">
      <formula>0</formula>
    </cfRule>
    <cfRule type="cellIs" dxfId="151" priority="229" stopIfTrue="1" operator="lessThanOrEqual">
      <formula>0</formula>
    </cfRule>
    <cfRule type="cellIs" dxfId="150" priority="230" stopIfTrue="1" operator="lessThanOrEqual">
      <formula>0</formula>
    </cfRule>
    <cfRule type="cellIs" dxfId="149" priority="231" stopIfTrue="1" operator="lessThanOrEqual">
      <formula>0</formula>
    </cfRule>
  </conditionalFormatting>
  <conditionalFormatting sqref="AU54">
    <cfRule type="cellIs" dxfId="148" priority="227" stopIfTrue="1" operator="lessThanOrEqual">
      <formula>0</formula>
    </cfRule>
  </conditionalFormatting>
  <conditionalFormatting sqref="F57:H57">
    <cfRule type="cellIs" dxfId="147" priority="152" stopIfTrue="1" operator="lessThan">
      <formula>2</formula>
    </cfRule>
  </conditionalFormatting>
  <conditionalFormatting sqref="AM57 AI57 AE57">
    <cfRule type="cellIs" dxfId="146" priority="153" stopIfTrue="1" operator="lessThanOrEqual">
      <formula>0</formula>
    </cfRule>
  </conditionalFormatting>
  <conditionalFormatting sqref="I57">
    <cfRule type="cellIs" dxfId="145" priority="154" stopIfTrue="1" operator="notBetween">
      <formula>1</formula>
      <formula>3000</formula>
    </cfRule>
  </conditionalFormatting>
  <conditionalFormatting sqref="E57">
    <cfRule type="cellIs" dxfId="144" priority="155" stopIfTrue="1" operator="equal">
      <formula>"w"</formula>
    </cfRule>
    <cfRule type="cellIs" dxfId="143" priority="156" stopIfTrue="1" operator="equal">
      <formula>"m"</formula>
    </cfRule>
  </conditionalFormatting>
  <conditionalFormatting sqref="D57">
    <cfRule type="cellIs" dxfId="142" priority="157" stopIfTrue="1" operator="equal">
      <formula>"+158"</formula>
    </cfRule>
    <cfRule type="cellIs" dxfId="141" priority="158" stopIfTrue="1" operator="equal">
      <formula>-158</formula>
    </cfRule>
    <cfRule type="cellIs" dxfId="140" priority="159" stopIfTrue="1" operator="equal">
      <formula>-140</formula>
    </cfRule>
    <cfRule type="cellIs" dxfId="139" priority="160" stopIfTrue="1" operator="equal">
      <formula>-148</formula>
    </cfRule>
  </conditionalFormatting>
  <conditionalFormatting sqref="Y57 V57 O57 L57">
    <cfRule type="cellIs" dxfId="138" priority="161" stopIfTrue="1" operator="equal">
      <formula>0</formula>
    </cfRule>
  </conditionalFormatting>
  <conditionalFormatting sqref="AU57">
    <cfRule type="cellIs" dxfId="137" priority="162" stopIfTrue="1" operator="lessThanOrEqual">
      <formula>0</formula>
    </cfRule>
  </conditionalFormatting>
  <conditionalFormatting sqref="AO57">
    <cfRule type="cellIs" dxfId="136" priority="163" stopIfTrue="1" operator="lessThanOrEqual">
      <formula>0</formula>
    </cfRule>
  </conditionalFormatting>
  <conditionalFormatting sqref="AQ57">
    <cfRule type="cellIs" dxfId="135" priority="164" stopIfTrue="1" operator="lessThanOrEqual">
      <formula>0</formula>
    </cfRule>
    <cfRule type="cellIs" dxfId="134" priority="165" stopIfTrue="1" operator="lessThanOrEqual">
      <formula>0</formula>
    </cfRule>
    <cfRule type="cellIs" dxfId="133" priority="166" stopIfTrue="1" operator="lessThanOrEqual">
      <formula>0</formula>
    </cfRule>
  </conditionalFormatting>
  <conditionalFormatting sqref="AQ57">
    <cfRule type="cellIs" dxfId="132" priority="148" stopIfTrue="1" operator="lessThanOrEqual">
      <formula>0</formula>
    </cfRule>
    <cfRule type="cellIs" dxfId="131" priority="149" stopIfTrue="1" operator="lessThanOrEqual">
      <formula>0</formula>
    </cfRule>
    <cfRule type="cellIs" dxfId="130" priority="150" stopIfTrue="1" operator="lessThanOrEqual">
      <formula>0</formula>
    </cfRule>
    <cfRule type="cellIs" dxfId="129" priority="151" stopIfTrue="1" operator="lessThanOrEqual">
      <formula>0</formula>
    </cfRule>
  </conditionalFormatting>
  <conditionalFormatting sqref="AU57">
    <cfRule type="cellIs" dxfId="128" priority="147" stopIfTrue="1" operator="lessThanOrEqual">
      <formula>0</formula>
    </cfRule>
  </conditionalFormatting>
  <conditionalFormatting sqref="F41:H41">
    <cfRule type="cellIs" dxfId="127" priority="112" stopIfTrue="1" operator="lessThan">
      <formula>2</formula>
    </cfRule>
  </conditionalFormatting>
  <conditionalFormatting sqref="AM41 AI41 AE41">
    <cfRule type="cellIs" dxfId="126" priority="113" stopIfTrue="1" operator="lessThanOrEqual">
      <formula>0</formula>
    </cfRule>
  </conditionalFormatting>
  <conditionalFormatting sqref="I41">
    <cfRule type="cellIs" dxfId="125" priority="114" stopIfTrue="1" operator="notBetween">
      <formula>1</formula>
      <formula>3000</formula>
    </cfRule>
  </conditionalFormatting>
  <conditionalFormatting sqref="E41">
    <cfRule type="cellIs" dxfId="124" priority="115" stopIfTrue="1" operator="equal">
      <formula>"w"</formula>
    </cfRule>
    <cfRule type="cellIs" dxfId="123" priority="116" stopIfTrue="1" operator="equal">
      <formula>"m"</formula>
    </cfRule>
  </conditionalFormatting>
  <conditionalFormatting sqref="D41">
    <cfRule type="cellIs" dxfId="122" priority="117" stopIfTrue="1" operator="equal">
      <formula>"+158"</formula>
    </cfRule>
    <cfRule type="cellIs" dxfId="121" priority="118" stopIfTrue="1" operator="equal">
      <formula>-158</formula>
    </cfRule>
    <cfRule type="cellIs" dxfId="120" priority="119" stopIfTrue="1" operator="equal">
      <formula>-140</formula>
    </cfRule>
    <cfRule type="cellIs" dxfId="119" priority="120" stopIfTrue="1" operator="equal">
      <formula>-148</formula>
    </cfRule>
  </conditionalFormatting>
  <conditionalFormatting sqref="Y41 V41 O41 L41">
    <cfRule type="cellIs" dxfId="118" priority="121" stopIfTrue="1" operator="equal">
      <formula>0</formula>
    </cfRule>
  </conditionalFormatting>
  <conditionalFormatting sqref="AU41">
    <cfRule type="cellIs" dxfId="117" priority="122" stopIfTrue="1" operator="lessThanOrEqual">
      <formula>0</formula>
    </cfRule>
  </conditionalFormatting>
  <conditionalFormatting sqref="AO41">
    <cfRule type="cellIs" dxfId="116" priority="123" stopIfTrue="1" operator="lessThanOrEqual">
      <formula>0</formula>
    </cfRule>
  </conditionalFormatting>
  <conditionalFormatting sqref="AQ41">
    <cfRule type="cellIs" dxfId="115" priority="124" stopIfTrue="1" operator="lessThanOrEqual">
      <formula>0</formula>
    </cfRule>
    <cfRule type="cellIs" dxfId="114" priority="125" stopIfTrue="1" operator="lessThanOrEqual">
      <formula>0</formula>
    </cfRule>
    <cfRule type="cellIs" dxfId="113" priority="126" stopIfTrue="1" operator="lessThanOrEqual">
      <formula>0</formula>
    </cfRule>
  </conditionalFormatting>
  <conditionalFormatting sqref="AQ41">
    <cfRule type="cellIs" dxfId="112" priority="108" stopIfTrue="1" operator="lessThanOrEqual">
      <formula>0</formula>
    </cfRule>
    <cfRule type="cellIs" dxfId="111" priority="109" stopIfTrue="1" operator="lessThanOrEqual">
      <formula>0</formula>
    </cfRule>
    <cfRule type="cellIs" dxfId="110" priority="110" stopIfTrue="1" operator="lessThanOrEqual">
      <formula>0</formula>
    </cfRule>
    <cfRule type="cellIs" dxfId="109" priority="111" stopIfTrue="1" operator="lessThanOrEqual">
      <formula>0</formula>
    </cfRule>
  </conditionalFormatting>
  <conditionalFormatting sqref="AU41">
    <cfRule type="cellIs" dxfId="108" priority="107" stopIfTrue="1" operator="lessThanOrEqual">
      <formula>0</formula>
    </cfRule>
  </conditionalFormatting>
  <conditionalFormatting sqref="F45:H48">
    <cfRule type="cellIs" dxfId="107" priority="90" stopIfTrue="1" operator="lessThan">
      <formula>2</formula>
    </cfRule>
  </conditionalFormatting>
  <conditionalFormatting sqref="AM45:AM48 AI45:AI48 AE45:AE48 AO45:AO48 AU45:AU48">
    <cfRule type="cellIs" dxfId="106" priority="91" stopIfTrue="1" operator="lessThanOrEqual">
      <formula>0</formula>
    </cfRule>
  </conditionalFormatting>
  <conditionalFormatting sqref="I45:I48">
    <cfRule type="cellIs" dxfId="105" priority="92" stopIfTrue="1" operator="notBetween">
      <formula>1</formula>
      <formula>3000</formula>
    </cfRule>
  </conditionalFormatting>
  <conditionalFormatting sqref="E45:E48">
    <cfRule type="cellIs" dxfId="104" priority="93" stopIfTrue="1" operator="equal">
      <formula>"w"</formula>
    </cfRule>
    <cfRule type="cellIs" dxfId="103" priority="94" stopIfTrue="1" operator="equal">
      <formula>"m"</formula>
    </cfRule>
  </conditionalFormatting>
  <conditionalFormatting sqref="D45:D48">
    <cfRule type="cellIs" dxfId="102" priority="95" stopIfTrue="1" operator="equal">
      <formula>"+158"</formula>
    </cfRule>
    <cfRule type="cellIs" dxfId="101" priority="96" stopIfTrue="1" operator="equal">
      <formula>-158</formula>
    </cfRule>
    <cfRule type="cellIs" dxfId="100" priority="97" stopIfTrue="1" operator="equal">
      <formula>-140</formula>
    </cfRule>
    <cfRule type="cellIs" dxfId="99" priority="98" stopIfTrue="1" operator="equal">
      <formula>-148</formula>
    </cfRule>
  </conditionalFormatting>
  <conditionalFormatting sqref="Y45:Y48 V45:V48 O45:O48 L45:L48">
    <cfRule type="cellIs" dxfId="98" priority="99" stopIfTrue="1" operator="equal">
      <formula>0</formula>
    </cfRule>
  </conditionalFormatting>
  <conditionalFormatting sqref="AQ45:AQ48">
    <cfRule type="cellIs" dxfId="97" priority="100" stopIfTrue="1" operator="lessThanOrEqual">
      <formula>0</formula>
    </cfRule>
    <cfRule type="cellIs" dxfId="96" priority="101" stopIfTrue="1" operator="lessThanOrEqual">
      <formula>0</formula>
    </cfRule>
    <cfRule type="cellIs" dxfId="95" priority="102" stopIfTrue="1" operator="lessThanOrEqual">
      <formula>0</formula>
    </cfRule>
  </conditionalFormatting>
  <conditionalFormatting sqref="AQ45:AQ48">
    <cfRule type="cellIs" dxfId="94" priority="103" stopIfTrue="1" operator="lessThanOrEqual">
      <formula>0</formula>
    </cfRule>
    <cfRule type="cellIs" dxfId="93" priority="104" stopIfTrue="1" operator="lessThanOrEqual">
      <formula>0</formula>
    </cfRule>
    <cfRule type="cellIs" dxfId="92" priority="105" stopIfTrue="1" operator="lessThanOrEqual">
      <formula>0</formula>
    </cfRule>
    <cfRule type="cellIs" dxfId="91" priority="106" stopIfTrue="1" operator="lessThanOrEqual">
      <formula>0</formula>
    </cfRule>
  </conditionalFormatting>
  <conditionalFormatting sqref="F72:H72">
    <cfRule type="cellIs" dxfId="90" priority="74" stopIfTrue="1" operator="lessThan">
      <formula>2</formula>
    </cfRule>
  </conditionalFormatting>
  <conditionalFormatting sqref="AE72 AM72 AI72">
    <cfRule type="cellIs" dxfId="89" priority="75" stopIfTrue="1" operator="lessThanOrEqual">
      <formula>0</formula>
    </cfRule>
  </conditionalFormatting>
  <conditionalFormatting sqref="I72">
    <cfRule type="cellIs" dxfId="88" priority="76" stopIfTrue="1" operator="notBetween">
      <formula>1</formula>
      <formula>3000</formula>
    </cfRule>
  </conditionalFormatting>
  <conditionalFormatting sqref="E72">
    <cfRule type="cellIs" dxfId="87" priority="77" stopIfTrue="1" operator="equal">
      <formula>"w"</formula>
    </cfRule>
    <cfRule type="cellIs" dxfId="86" priority="78" stopIfTrue="1" operator="equal">
      <formula>"m"</formula>
    </cfRule>
  </conditionalFormatting>
  <conditionalFormatting sqref="L72">
    <cfRule type="cellIs" dxfId="85" priority="79" stopIfTrue="1" operator="equal">
      <formula>0</formula>
    </cfRule>
  </conditionalFormatting>
  <conditionalFormatting sqref="O72 R72 V72 Y72 AB72">
    <cfRule type="cellIs" dxfId="84" priority="80" stopIfTrue="1" operator="equal">
      <formula>0</formula>
    </cfRule>
    <cfRule type="cellIs" dxfId="83" priority="81" stopIfTrue="1" operator="equal">
      <formula>10</formula>
    </cfRule>
  </conditionalFormatting>
  <conditionalFormatting sqref="AU72">
    <cfRule type="cellIs" dxfId="82" priority="82" stopIfTrue="1" operator="lessThanOrEqual">
      <formula>0</formula>
    </cfRule>
  </conditionalFormatting>
  <conditionalFormatting sqref="AO72">
    <cfRule type="cellIs" dxfId="81" priority="83" stopIfTrue="1" operator="lessThanOrEqual">
      <formula>0</formula>
    </cfRule>
  </conditionalFormatting>
  <conditionalFormatting sqref="AQ72">
    <cfRule type="cellIs" dxfId="80" priority="84" stopIfTrue="1" operator="lessThanOrEqual">
      <formula>0</formula>
    </cfRule>
    <cfRule type="cellIs" dxfId="79" priority="85" stopIfTrue="1" operator="lessThanOrEqual">
      <formula>0</formula>
    </cfRule>
  </conditionalFormatting>
  <conditionalFormatting sqref="D72">
    <cfRule type="cellIs" dxfId="78" priority="86" stopIfTrue="1" operator="equal">
      <formula>"+168"</formula>
    </cfRule>
    <cfRule type="cellIs" dxfId="77" priority="87" stopIfTrue="1" operator="equal">
      <formula>-168</formula>
    </cfRule>
    <cfRule type="cellIs" dxfId="76" priority="88" stopIfTrue="1" operator="equal">
      <formula>-150</formula>
    </cfRule>
    <cfRule type="cellIs" dxfId="75" priority="89" stopIfTrue="1" operator="equal">
      <formula>-158</formula>
    </cfRule>
  </conditionalFormatting>
  <conditionalFormatting sqref="AU72">
    <cfRule type="cellIs" dxfId="74" priority="73" stopIfTrue="1" operator="lessThanOrEqual">
      <formula>0</formula>
    </cfRule>
  </conditionalFormatting>
  <conditionalFormatting sqref="F27:H27">
    <cfRule type="cellIs" dxfId="73" priority="61" stopIfTrue="1" operator="lessThan">
      <formula>2</formula>
    </cfRule>
  </conditionalFormatting>
  <conditionalFormatting sqref="AM27 AI27 AE27">
    <cfRule type="cellIs" dxfId="72" priority="62" stopIfTrue="1" operator="lessThanOrEqual">
      <formula>0</formula>
    </cfRule>
  </conditionalFormatting>
  <conditionalFormatting sqref="I27">
    <cfRule type="cellIs" dxfId="71" priority="63" stopIfTrue="1" operator="notBetween">
      <formula>1</formula>
      <formula>3000</formula>
    </cfRule>
  </conditionalFormatting>
  <conditionalFormatting sqref="E27">
    <cfRule type="cellIs" dxfId="70" priority="64" stopIfTrue="1" operator="equal">
      <formula>"w"</formula>
    </cfRule>
    <cfRule type="cellIs" dxfId="69" priority="65" stopIfTrue="1" operator="equal">
      <formula>"m"</formula>
    </cfRule>
  </conditionalFormatting>
  <conditionalFormatting sqref="Y27 V27 O27 L27">
    <cfRule type="cellIs" dxfId="68" priority="66" stopIfTrue="1" operator="equal">
      <formula>0</formula>
    </cfRule>
  </conditionalFormatting>
  <conditionalFormatting sqref="AU27">
    <cfRule type="cellIs" dxfId="67" priority="67" stopIfTrue="1" operator="lessThanOrEqual">
      <formula>0</formula>
    </cfRule>
  </conditionalFormatting>
  <conditionalFormatting sqref="AO27">
    <cfRule type="cellIs" dxfId="66" priority="68" stopIfTrue="1" operator="lessThanOrEqual">
      <formula>0</formula>
    </cfRule>
  </conditionalFormatting>
  <conditionalFormatting sqref="AQ27">
    <cfRule type="cellIs" dxfId="65" priority="69" stopIfTrue="1" operator="lessThanOrEqual">
      <formula>0</formula>
    </cfRule>
    <cfRule type="cellIs" dxfId="64" priority="70" stopIfTrue="1" operator="lessThanOrEqual">
      <formula>0</formula>
    </cfRule>
    <cfRule type="cellIs" dxfId="63" priority="71" stopIfTrue="1" operator="lessThanOrEqual">
      <formula>0</formula>
    </cfRule>
    <cfRule type="cellIs" dxfId="62" priority="72" stopIfTrue="1" operator="lessThanOrEqual">
      <formula>0</formula>
    </cfRule>
  </conditionalFormatting>
  <conditionalFormatting sqref="F58:H58">
    <cfRule type="cellIs" dxfId="61" priority="46" stopIfTrue="1" operator="lessThan">
      <formula>2</formula>
    </cfRule>
  </conditionalFormatting>
  <conditionalFormatting sqref="AM58 AI58 AE58">
    <cfRule type="cellIs" dxfId="60" priority="47" stopIfTrue="1" operator="lessThanOrEqual">
      <formula>0</formula>
    </cfRule>
  </conditionalFormatting>
  <conditionalFormatting sqref="I58">
    <cfRule type="cellIs" dxfId="59" priority="48" stopIfTrue="1" operator="notBetween">
      <formula>1</formula>
      <formula>3000</formula>
    </cfRule>
  </conditionalFormatting>
  <conditionalFormatting sqref="E58">
    <cfRule type="cellIs" dxfId="58" priority="49" stopIfTrue="1" operator="equal">
      <formula>"w"</formula>
    </cfRule>
    <cfRule type="cellIs" dxfId="57" priority="50" stopIfTrue="1" operator="equal">
      <formula>"m"</formula>
    </cfRule>
  </conditionalFormatting>
  <conditionalFormatting sqref="D58">
    <cfRule type="cellIs" dxfId="56" priority="51" stopIfTrue="1" operator="equal">
      <formula>"+158"</formula>
    </cfRule>
    <cfRule type="cellIs" dxfId="55" priority="52" stopIfTrue="1" operator="equal">
      <formula>-158</formula>
    </cfRule>
    <cfRule type="cellIs" dxfId="54" priority="53" stopIfTrue="1" operator="equal">
      <formula>-140</formula>
    </cfRule>
    <cfRule type="cellIs" dxfId="53" priority="54" stopIfTrue="1" operator="equal">
      <formula>-148</formula>
    </cfRule>
  </conditionalFormatting>
  <conditionalFormatting sqref="Y58 V58 O58 L58">
    <cfRule type="cellIs" dxfId="52" priority="55" stopIfTrue="1" operator="equal">
      <formula>0</formula>
    </cfRule>
  </conditionalFormatting>
  <conditionalFormatting sqref="AU58">
    <cfRule type="cellIs" dxfId="51" priority="56" stopIfTrue="1" operator="lessThanOrEqual">
      <formula>0</formula>
    </cfRule>
  </conditionalFormatting>
  <conditionalFormatting sqref="AO58">
    <cfRule type="cellIs" dxfId="50" priority="57" stopIfTrue="1" operator="lessThanOrEqual">
      <formula>0</formula>
    </cfRule>
  </conditionalFormatting>
  <conditionalFormatting sqref="AQ58">
    <cfRule type="cellIs" dxfId="49" priority="58" stopIfTrue="1" operator="lessThanOrEqual">
      <formula>0</formula>
    </cfRule>
    <cfRule type="cellIs" dxfId="48" priority="59" stopIfTrue="1" operator="lessThanOrEqual">
      <formula>0</formula>
    </cfRule>
    <cfRule type="cellIs" dxfId="47" priority="60" stopIfTrue="1" operator="lessThanOrEqual">
      <formula>0</formula>
    </cfRule>
  </conditionalFormatting>
  <conditionalFormatting sqref="AQ58">
    <cfRule type="cellIs" dxfId="46" priority="42" stopIfTrue="1" operator="lessThanOrEqual">
      <formula>0</formula>
    </cfRule>
    <cfRule type="cellIs" dxfId="45" priority="43" stopIfTrue="1" operator="lessThanOrEqual">
      <formula>0</formula>
    </cfRule>
    <cfRule type="cellIs" dxfId="44" priority="44" stopIfTrue="1" operator="lessThanOrEqual">
      <formula>0</formula>
    </cfRule>
    <cfRule type="cellIs" dxfId="43" priority="45" stopIfTrue="1" operator="lessThanOrEqual">
      <formula>0</formula>
    </cfRule>
  </conditionalFormatting>
  <conditionalFormatting sqref="AU58">
    <cfRule type="cellIs" dxfId="42" priority="41" stopIfTrue="1" operator="lessThanOrEqual">
      <formula>0</formula>
    </cfRule>
  </conditionalFormatting>
  <conditionalFormatting sqref="F55:H55">
    <cfRule type="cellIs" dxfId="41" priority="26" stopIfTrue="1" operator="lessThan">
      <formula>2</formula>
    </cfRule>
  </conditionalFormatting>
  <conditionalFormatting sqref="AM55 AI55 AE55">
    <cfRule type="cellIs" dxfId="40" priority="27" stopIfTrue="1" operator="lessThanOrEqual">
      <formula>0</formula>
    </cfRule>
  </conditionalFormatting>
  <conditionalFormatting sqref="I55">
    <cfRule type="cellIs" dxfId="39" priority="28" stopIfTrue="1" operator="notBetween">
      <formula>1</formula>
      <formula>3000</formula>
    </cfRule>
  </conditionalFormatting>
  <conditionalFormatting sqref="E55">
    <cfRule type="cellIs" dxfId="38" priority="29" stopIfTrue="1" operator="equal">
      <formula>"w"</formula>
    </cfRule>
    <cfRule type="cellIs" dxfId="37" priority="30" stopIfTrue="1" operator="equal">
      <formula>"m"</formula>
    </cfRule>
  </conditionalFormatting>
  <conditionalFormatting sqref="D55">
    <cfRule type="cellIs" dxfId="36" priority="31" stopIfTrue="1" operator="equal">
      <formula>"+158"</formula>
    </cfRule>
    <cfRule type="cellIs" dxfId="35" priority="32" stopIfTrue="1" operator="equal">
      <formula>-158</formula>
    </cfRule>
    <cfRule type="cellIs" dxfId="34" priority="33" stopIfTrue="1" operator="equal">
      <formula>-140</formula>
    </cfRule>
    <cfRule type="cellIs" dxfId="33" priority="34" stopIfTrue="1" operator="equal">
      <formula>-148</formula>
    </cfRule>
  </conditionalFormatting>
  <conditionalFormatting sqref="Y55 V55 O55 L55">
    <cfRule type="cellIs" dxfId="32" priority="35" stopIfTrue="1" operator="equal">
      <formula>0</formula>
    </cfRule>
  </conditionalFormatting>
  <conditionalFormatting sqref="AU55">
    <cfRule type="cellIs" dxfId="31" priority="36" stopIfTrue="1" operator="lessThanOrEqual">
      <formula>0</formula>
    </cfRule>
  </conditionalFormatting>
  <conditionalFormatting sqref="AO55">
    <cfRule type="cellIs" dxfId="30" priority="37" stopIfTrue="1" operator="lessThanOrEqual">
      <formula>0</formula>
    </cfRule>
  </conditionalFormatting>
  <conditionalFormatting sqref="AQ55">
    <cfRule type="cellIs" dxfId="29" priority="38" stopIfTrue="1" operator="lessThanOrEqual">
      <formula>0</formula>
    </cfRule>
    <cfRule type="cellIs" dxfId="28" priority="39" stopIfTrue="1" operator="lessThanOrEqual">
      <formula>0</formula>
    </cfRule>
    <cfRule type="cellIs" dxfId="27" priority="40" stopIfTrue="1" operator="lessThanOrEqual">
      <formula>0</formula>
    </cfRule>
  </conditionalFormatting>
  <conditionalFormatting sqref="AQ55">
    <cfRule type="cellIs" dxfId="26" priority="22" stopIfTrue="1" operator="lessThanOrEqual">
      <formula>0</formula>
    </cfRule>
    <cfRule type="cellIs" dxfId="25" priority="23" stopIfTrue="1" operator="lessThanOrEqual">
      <formula>0</formula>
    </cfRule>
    <cfRule type="cellIs" dxfId="24" priority="24" stopIfTrue="1" operator="lessThanOrEqual">
      <formula>0</formula>
    </cfRule>
    <cfRule type="cellIs" dxfId="23" priority="25" stopIfTrue="1" operator="lessThanOrEqual">
      <formula>0</formula>
    </cfRule>
  </conditionalFormatting>
  <conditionalFormatting sqref="AU55">
    <cfRule type="cellIs" dxfId="22" priority="21" stopIfTrue="1" operator="lessThanOrEqual">
      <formula>0</formula>
    </cfRule>
  </conditionalFormatting>
  <conditionalFormatting sqref="F56:H56">
    <cfRule type="cellIs" dxfId="21" priority="6" stopIfTrue="1" operator="lessThan">
      <formula>2</formula>
    </cfRule>
  </conditionalFormatting>
  <conditionalFormatting sqref="AM56 AI56 AE56">
    <cfRule type="cellIs" dxfId="20" priority="7" stopIfTrue="1" operator="lessThanOrEqual">
      <formula>0</formula>
    </cfRule>
  </conditionalFormatting>
  <conditionalFormatting sqref="I56">
    <cfRule type="cellIs" dxfId="19" priority="8" stopIfTrue="1" operator="notBetween">
      <formula>1</formula>
      <formula>3000</formula>
    </cfRule>
  </conditionalFormatting>
  <conditionalFormatting sqref="E56">
    <cfRule type="cellIs" dxfId="18" priority="9" stopIfTrue="1" operator="equal">
      <formula>"w"</formula>
    </cfRule>
    <cfRule type="cellIs" dxfId="17" priority="10" stopIfTrue="1" operator="equal">
      <formula>"m"</formula>
    </cfRule>
  </conditionalFormatting>
  <conditionalFormatting sqref="D56">
    <cfRule type="cellIs" dxfId="16" priority="11" stopIfTrue="1" operator="equal">
      <formula>"+158"</formula>
    </cfRule>
    <cfRule type="cellIs" dxfId="15" priority="12" stopIfTrue="1" operator="equal">
      <formula>-158</formula>
    </cfRule>
    <cfRule type="cellIs" dxfId="14" priority="13" stopIfTrue="1" operator="equal">
      <formula>-140</formula>
    </cfRule>
    <cfRule type="cellIs" dxfId="13" priority="14" stopIfTrue="1" operator="equal">
      <formula>-148</formula>
    </cfRule>
  </conditionalFormatting>
  <conditionalFormatting sqref="Y56 V56 O56 L56">
    <cfRule type="cellIs" dxfId="12" priority="15" stopIfTrue="1" operator="equal">
      <formula>0</formula>
    </cfRule>
  </conditionalFormatting>
  <conditionalFormatting sqref="AU56">
    <cfRule type="cellIs" dxfId="11" priority="16" stopIfTrue="1" operator="lessThanOrEqual">
      <formula>0</formula>
    </cfRule>
  </conditionalFormatting>
  <conditionalFormatting sqref="AO56">
    <cfRule type="cellIs" dxfId="10" priority="17" stopIfTrue="1" operator="lessThanOrEqual">
      <formula>0</formula>
    </cfRule>
  </conditionalFormatting>
  <conditionalFormatting sqref="AQ56">
    <cfRule type="cellIs" dxfId="9" priority="18" stopIfTrue="1" operator="lessThanOrEqual">
      <formula>0</formula>
    </cfRule>
    <cfRule type="cellIs" dxfId="8" priority="19" stopIfTrue="1" operator="lessThanOrEqual">
      <formula>0</formula>
    </cfRule>
    <cfRule type="cellIs" dxfId="7" priority="20" stopIfTrue="1" operator="lessThanOrEqual">
      <formula>0</formula>
    </cfRule>
  </conditionalFormatting>
  <conditionalFormatting sqref="AQ56">
    <cfRule type="cellIs" dxfId="6" priority="2" stopIfTrue="1" operator="lessThanOrEqual">
      <formula>0</formula>
    </cfRule>
    <cfRule type="cellIs" dxfId="5" priority="3" stopIfTrue="1" operator="lessThanOrEqual">
      <formula>0</formula>
    </cfRule>
    <cfRule type="cellIs" dxfId="4" priority="4" stopIfTrue="1" operator="lessThanOrEqual">
      <formula>0</formula>
    </cfRule>
    <cfRule type="cellIs" dxfId="3" priority="5" stopIfTrue="1" operator="lessThanOrEqual">
      <formula>0</formula>
    </cfRule>
  </conditionalFormatting>
  <conditionalFormatting sqref="AU56">
    <cfRule type="cellIs" dxfId="2" priority="1" stopIfTrue="1" operator="lessThanOrEqual">
      <formula>0</formula>
    </cfRule>
  </conditionalFormatting>
  <dataValidations count="6">
    <dataValidation type="list" allowBlank="1" showInputMessage="1" showErrorMessage="1" sqref="B100:B128 B66:B94 B28:B35 B7:B26 B40:B61" xr:uid="{00000000-0002-0000-0000-000000000000}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 xr:uid="{00000000-0002-0000-0000-000001000000}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 xr:uid="{00000000-0002-0000-0000-000002000000}">
      <formula1>"Jugendliga Rheinland-Pfalz,Pfalz-Meisterschaften (Mehrk.),Rheinl.-Pfalz Meisterschaft (Mehrk.)"</formula1>
      <formula2>0</formula2>
    </dataValidation>
    <dataValidation type="list" allowBlank="1" showInputMessage="1" showErrorMessage="1" sqref="E100:E128 E66:E94 E6:E35 E40:E61" xr:uid="{00000000-0002-0000-0000-000003000000}">
      <formula1>",m,w,"</formula1>
      <formula2>0</formula2>
    </dataValidation>
    <dataValidation type="list" allowBlank="1" showInputMessage="1" showErrorMessage="1" sqref="B6" xr:uid="{00000000-0002-0000-0000-000004000000}">
      <formula1>"TSG Kaisersl.,KSV Langen,KSV Grünstadt,FTG Pfungstadt,AC Altrip,AC Mutterstadt,AV 03 Speyer,KSC 07 Schifferstadt,TSG Haßloch,AC Weisenau,KSV Hostenbach,KTH Ehrang"</formula1>
    </dataValidation>
    <dataValidation type="list" allowBlank="1" showInputMessage="1" showErrorMessage="1" sqref="B27" xr:uid="{00000000-0002-0000-0000-000005000000}">
      <formula1>"AC Kindsbach,TSG Kaisersl.,KSV Langen,KSV Grünstadt,FTG Pfungstadt, KTH Ehrang, AC Altrip,AC Mutterstadt,AV 03 Speyer,KSC 07 Schifferstadt,TSG Haßloch,AC Weisenau,KSV Hostenbach"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4" firstPageNumber="0" fitToHeight="0" orientation="landscape" horizontalDpi="300" verticalDpi="300" r:id="rId1"/>
  <headerFooter alignWithMargins="0">
    <oddFooter>&amp;C&amp;P von &amp;N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4"/>
  <sheetViews>
    <sheetView topLeftCell="A52" workbookViewId="0">
      <selection activeCell="A92" sqref="A92"/>
    </sheetView>
  </sheetViews>
  <sheetFormatPr baseColWidth="10" defaultColWidth="10.7109375" defaultRowHeight="12.75" outlineLevelCol="1" x14ac:dyDescent="0.2"/>
  <cols>
    <col min="1" max="1" width="11.42578125" style="90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01" customWidth="1"/>
    <col min="17" max="17" width="13.140625" style="1" customWidth="1"/>
    <col min="18" max="16384" width="10.7109375" style="1"/>
  </cols>
  <sheetData>
    <row r="2" spans="5:17" x14ac:dyDescent="0.2">
      <c r="E2" s="91" t="s">
        <v>70</v>
      </c>
      <c r="F2" s="91" t="s">
        <v>71</v>
      </c>
      <c r="G2" s="91" t="s">
        <v>33</v>
      </c>
      <c r="H2" s="91" t="s">
        <v>34</v>
      </c>
      <c r="I2" s="91" t="s">
        <v>72</v>
      </c>
      <c r="J2" s="91" t="s">
        <v>73</v>
      </c>
      <c r="K2" s="91" t="s">
        <v>74</v>
      </c>
      <c r="L2" s="92" t="s">
        <v>64</v>
      </c>
      <c r="M2" s="92" t="s">
        <v>66</v>
      </c>
      <c r="N2" s="92" t="s">
        <v>67</v>
      </c>
      <c r="O2" s="92" t="s">
        <v>68</v>
      </c>
      <c r="P2" s="91" t="s">
        <v>79</v>
      </c>
      <c r="Q2" s="92" t="s">
        <v>69</v>
      </c>
    </row>
    <row r="3" spans="5:17" x14ac:dyDescent="0.2">
      <c r="E3" s="93">
        <f>LARGE($E$28:$E$94,1)</f>
        <v>0</v>
      </c>
      <c r="F3" s="93">
        <f>LARGE($F$28:$F$94,1)</f>
        <v>0</v>
      </c>
      <c r="G3" s="93">
        <f>LARGE($G$28:$G$94,1)</f>
        <v>457.98855520504731</v>
      </c>
      <c r="H3" s="93">
        <f>LARGE($H$28:$H$94,1)</f>
        <v>566.99447368421045</v>
      </c>
      <c r="I3" s="93">
        <f>LARGE($I$28:$I$94,1)</f>
        <v>0</v>
      </c>
      <c r="J3" s="93">
        <f>LARGE($J$28:$J$94,1)</f>
        <v>452.82267857142858</v>
      </c>
      <c r="K3" s="93">
        <f>LARGE($K$28:$K$94,1)</f>
        <v>506.86</v>
      </c>
      <c r="L3" s="93">
        <f>LARGE($L$28:$L$94,1)</f>
        <v>0</v>
      </c>
      <c r="M3" s="93">
        <f>LARGE($M$28:$M$94,1)</f>
        <v>431.87303225806448</v>
      </c>
      <c r="N3" s="93">
        <f>LARGE($N$28:$N$94,1)</f>
        <v>0</v>
      </c>
      <c r="O3" s="93">
        <f>LARGE($O$28:$O$94,1)</f>
        <v>0</v>
      </c>
      <c r="P3" s="93">
        <f>LARGE($P$28:$P$94,1)</f>
        <v>492.26924528301885</v>
      </c>
      <c r="Q3" s="93">
        <f>LARGE($Q$28:$Q$94,1)</f>
        <v>0</v>
      </c>
    </row>
    <row r="4" spans="5:17" x14ac:dyDescent="0.2">
      <c r="E4" s="93">
        <f>LARGE($E$28:$E$94,2)</f>
        <v>0</v>
      </c>
      <c r="F4" s="93">
        <f>LARGE($F$28:$F$94,2)</f>
        <v>0</v>
      </c>
      <c r="G4" s="93">
        <f>LARGE($G$28:$G$94,2)</f>
        <v>438.20282926829265</v>
      </c>
      <c r="H4" s="93">
        <f>LARGE($H$28:$H$94,2)</f>
        <v>535.74490384615387</v>
      </c>
      <c r="I4" s="93">
        <f>LARGE($I$28:$I$94,2)</f>
        <v>0</v>
      </c>
      <c r="J4" s="93">
        <f>LARGE($J$28:$J$94,2)</f>
        <v>401.31714285714287</v>
      </c>
      <c r="K4" s="93">
        <f>LARGE($K$28:$K$94,2)</f>
        <v>475.59000000000003</v>
      </c>
      <c r="L4" s="93">
        <f>LARGE($L$28:$L$94,2)</f>
        <v>0</v>
      </c>
      <c r="M4" s="93">
        <f>LARGE($M$28:$M$94,2)</f>
        <v>0</v>
      </c>
      <c r="N4" s="93">
        <f>LARGE($N$28:$N$94,2)</f>
        <v>0</v>
      </c>
      <c r="O4" s="93">
        <f>LARGE($O$28:$O$94,2)</f>
        <v>0</v>
      </c>
      <c r="P4" s="93">
        <f>LARGE($P$28:$P$94,2)</f>
        <v>393.54379746835446</v>
      </c>
      <c r="Q4" s="93">
        <f>LARGE($Q$28:$Q$94,2)</f>
        <v>0</v>
      </c>
    </row>
    <row r="5" spans="5:17" x14ac:dyDescent="0.2">
      <c r="E5" s="93">
        <f>LARGE($E$28:$E$94,3)</f>
        <v>0</v>
      </c>
      <c r="F5" s="93">
        <f>LARGE($F$28:$F$94,3)</f>
        <v>0</v>
      </c>
      <c r="G5" s="93">
        <f>LARGE($G$28:$G$94,3)</f>
        <v>411.88074270557024</v>
      </c>
      <c r="H5" s="93">
        <f>LARGE($H$28:$H$94,3)</f>
        <v>435.44654155495982</v>
      </c>
      <c r="I5" s="93">
        <f>LARGE($I$28:$I$94,3)</f>
        <v>0</v>
      </c>
      <c r="J5" s="93">
        <f>LARGE($J$28:$J$94,3)</f>
        <v>399.4602197802198</v>
      </c>
      <c r="K5" s="93">
        <f>LARGE($K$28:$K$94,3)</f>
        <v>396.55370786516852</v>
      </c>
      <c r="L5" s="93">
        <f>LARGE($L$28:$L$94,3)</f>
        <v>0</v>
      </c>
      <c r="M5" s="93">
        <f>LARGE($M$28:$M$94,3)</f>
        <v>0</v>
      </c>
      <c r="N5" s="93">
        <f>LARGE($N$28:$N$94,3)</f>
        <v>0</v>
      </c>
      <c r="O5" s="93">
        <f>LARGE($O$28:$O$94,3)</f>
        <v>0</v>
      </c>
      <c r="P5" s="93">
        <f>LARGE($P$28:$P$94,3)</f>
        <v>352.62934426229515</v>
      </c>
      <c r="Q5" s="93">
        <f>LARGE($Q$28:$Q$94,3)</f>
        <v>0</v>
      </c>
    </row>
    <row r="6" spans="5:17" x14ac:dyDescent="0.2">
      <c r="E6" s="93">
        <f>LARGE($E$28:$E$94,4)</f>
        <v>0</v>
      </c>
      <c r="F6" s="93">
        <f>LARGE($F$28:$F$94,4)</f>
        <v>0</v>
      </c>
      <c r="G6" s="93">
        <f>LARGE($G$28:$G$94,4)</f>
        <v>401.54694369973197</v>
      </c>
      <c r="H6" s="93">
        <f>LARGE($H$28:$H$94,4)</f>
        <v>423.47181818181821</v>
      </c>
      <c r="I6" s="93">
        <f>LARGE($I$28:$I$94,4)</f>
        <v>0</v>
      </c>
      <c r="J6" s="93">
        <f>LARGE($J$28:$J$94,4)</f>
        <v>372.20479668049791</v>
      </c>
      <c r="K6" s="93">
        <f>LARGE($K$28:$K$94,4)</f>
        <v>0</v>
      </c>
      <c r="L6" s="93">
        <f>LARGE($L$28:$L$94,4)</f>
        <v>0</v>
      </c>
      <c r="M6" s="93">
        <f>LARGE($M$28:$M$94,4)</f>
        <v>0</v>
      </c>
      <c r="N6" s="93">
        <f>LARGE($N$28:$N$94,4)</f>
        <v>0</v>
      </c>
      <c r="O6" s="93">
        <f>LARGE($O$28:$O$94,4)</f>
        <v>0</v>
      </c>
      <c r="P6" s="93">
        <f>LARGE($P$28:$P$94,4)</f>
        <v>347.84456804733736</v>
      </c>
      <c r="Q6" s="93">
        <f>LARGE($Q$28:$Q$94,4)</f>
        <v>0</v>
      </c>
    </row>
    <row r="7" spans="5:17" x14ac:dyDescent="0.2">
      <c r="E7" s="94">
        <f t="shared" ref="E7:L7" si="0">COUNTIF(E3:E6,"&gt;0")</f>
        <v>0</v>
      </c>
      <c r="F7" s="94">
        <f t="shared" si="0"/>
        <v>0</v>
      </c>
      <c r="G7" s="94">
        <f t="shared" si="0"/>
        <v>4</v>
      </c>
      <c r="H7" s="94">
        <f t="shared" si="0"/>
        <v>4</v>
      </c>
      <c r="I7" s="94">
        <f t="shared" si="0"/>
        <v>0</v>
      </c>
      <c r="J7" s="94">
        <f t="shared" si="0"/>
        <v>4</v>
      </c>
      <c r="K7" s="94">
        <f t="shared" si="0"/>
        <v>3</v>
      </c>
      <c r="L7" s="94">
        <f t="shared" si="0"/>
        <v>0</v>
      </c>
      <c r="M7" s="94">
        <f>COUNTIF(M3:M6,"&gt;0")</f>
        <v>1</v>
      </c>
      <c r="N7" s="94">
        <f>COUNTIF(N3:N6,"&gt;0")</f>
        <v>0</v>
      </c>
      <c r="O7" s="94">
        <f>COUNTIF(O3:O6,"&gt;0")</f>
        <v>0</v>
      </c>
      <c r="P7" s="94">
        <f>COUNTIF(P3:P6,"&gt;0")</f>
        <v>4</v>
      </c>
      <c r="Q7" s="94">
        <f>COUNTIF(Q3:Q6,"&gt;0")</f>
        <v>0</v>
      </c>
    </row>
    <row r="8" spans="5:17" ht="15" x14ac:dyDescent="0.25">
      <c r="E8" s="95" t="str">
        <f t="shared" ref="E8:L8" si="1">IF(E7&gt;2,SUM(E3:E6),"")</f>
        <v/>
      </c>
      <c r="F8" s="95" t="str">
        <f t="shared" si="1"/>
        <v/>
      </c>
      <c r="G8" s="95">
        <f t="shared" si="1"/>
        <v>1709.6190708786421</v>
      </c>
      <c r="H8" s="95">
        <f t="shared" si="1"/>
        <v>1961.6577372671425</v>
      </c>
      <c r="I8" s="95" t="str">
        <f t="shared" si="1"/>
        <v/>
      </c>
      <c r="J8" s="95">
        <f t="shared" si="1"/>
        <v>1625.804837889289</v>
      </c>
      <c r="K8" s="95">
        <f t="shared" si="1"/>
        <v>1379.0037078651685</v>
      </c>
      <c r="L8" s="95" t="str">
        <f t="shared" si="1"/>
        <v/>
      </c>
      <c r="M8" s="95" t="str">
        <f>IF(M7&gt;2,SUM(M3:M6),"")</f>
        <v/>
      </c>
      <c r="N8" s="95" t="str">
        <f>IF(N7&gt;2,SUM(N3:N6),"")</f>
        <v/>
      </c>
      <c r="O8" s="95" t="str">
        <f>IF(O7&gt;2,SUM(O3:O6),"")</f>
        <v/>
      </c>
      <c r="P8" s="95">
        <f>IF(P7&gt;2,SUM(P3:P6),"")</f>
        <v>1586.2869550610058</v>
      </c>
      <c r="Q8" s="95" t="str">
        <f>IF(Q7&gt;2,SUM(Q3:Q6),"")</f>
        <v/>
      </c>
    </row>
    <row r="9" spans="5:17" x14ac:dyDescent="0.2">
      <c r="E9" s="93">
        <f>LARGE($E$28:$E$94,5)</f>
        <v>0</v>
      </c>
      <c r="F9" s="93">
        <f>LARGE($F$28:$F$94,5)</f>
        <v>0</v>
      </c>
      <c r="G9" s="93">
        <f>LARGE($G$28:$G$94,5)</f>
        <v>358.15594936708857</v>
      </c>
      <c r="H9" s="93">
        <f>LARGE($H$28:$H$94,5)</f>
        <v>385.20543307086615</v>
      </c>
      <c r="I9" s="93">
        <f>LARGE($I$28:$I$94,5)</f>
        <v>0</v>
      </c>
      <c r="J9" s="93">
        <f>LARGE($J$28:$J$94,5)</f>
        <v>0</v>
      </c>
      <c r="K9" s="93">
        <f>LARGE($K$28:$K$94,5)</f>
        <v>0</v>
      </c>
      <c r="L9" s="93">
        <f>LARGE($L$28:$L$94,5)</f>
        <v>0</v>
      </c>
      <c r="M9" s="93">
        <f>LARGE($M$28:$M$94,5)</f>
        <v>0</v>
      </c>
      <c r="N9" s="93">
        <f>LARGE($N$28:$N$94,5)</f>
        <v>0</v>
      </c>
      <c r="O9" s="93">
        <f>LARGE($O$28:$O$94,5)</f>
        <v>0</v>
      </c>
      <c r="P9" s="93">
        <f>LARGE($P$28:$P$94,5)</f>
        <v>344.312192893401</v>
      </c>
      <c r="Q9" s="93">
        <f>LARGE($Q$28:$Q$94,5)</f>
        <v>0</v>
      </c>
    </row>
    <row r="10" spans="5:17" x14ac:dyDescent="0.2">
      <c r="E10" s="93">
        <f>LARGE($E$28:$E$94,6)</f>
        <v>0</v>
      </c>
      <c r="F10" s="93">
        <f>LARGE($F$28:$F$94,6)</f>
        <v>0</v>
      </c>
      <c r="G10" s="93">
        <f>LARGE($G$28:$G$94,6)</f>
        <v>356.01805970149252</v>
      </c>
      <c r="H10" s="93">
        <f>LARGE($H$28:$H$94,6)</f>
        <v>370.46146561886053</v>
      </c>
      <c r="I10" s="93">
        <f>LARGE($I$28:$I$94,6)</f>
        <v>0</v>
      </c>
      <c r="J10" s="93">
        <f>LARGE($J$28:$J$94,6)</f>
        <v>0</v>
      </c>
      <c r="K10" s="93">
        <f>LARGE($K$28:$K$94,6)</f>
        <v>0</v>
      </c>
      <c r="L10" s="93">
        <f>LARGE($L$28:$L$94,6)</f>
        <v>0</v>
      </c>
      <c r="M10" s="93">
        <f>LARGE($M$28:$M$94,6)</f>
        <v>0</v>
      </c>
      <c r="N10" s="93">
        <f>LARGE($N$28:$N$94,6)</f>
        <v>0</v>
      </c>
      <c r="O10" s="93">
        <f>LARGE($O$28:$O$94,6)</f>
        <v>0</v>
      </c>
      <c r="P10" s="93">
        <f>LARGE($P$28:$P$94,6)</f>
        <v>328.93015184381778</v>
      </c>
      <c r="Q10" s="93">
        <f>LARGE($Q$28:$Q$94,6)</f>
        <v>0</v>
      </c>
    </row>
    <row r="11" spans="5:17" x14ac:dyDescent="0.2">
      <c r="E11" s="93">
        <f>LARGE($E$28:$E$94,7)</f>
        <v>0</v>
      </c>
      <c r="F11" s="93">
        <f>LARGE($F$28:$F$94,7)</f>
        <v>0</v>
      </c>
      <c r="G11" s="93">
        <f>LARGE($G$28:$G$94,7)</f>
        <v>351.05333333333334</v>
      </c>
      <c r="H11" s="93">
        <f>LARGE($H$28:$H$94,7)</f>
        <v>368.89331034482757</v>
      </c>
      <c r="I11" s="93">
        <f>LARGE($I$28:$I$94,7)</f>
        <v>0</v>
      </c>
      <c r="J11" s="93">
        <f>LARGE($J$28:$J$94,7)</f>
        <v>0</v>
      </c>
      <c r="K11" s="93">
        <f>LARGE($K$28:$K$94,7)</f>
        <v>0</v>
      </c>
      <c r="L11" s="93">
        <f>LARGE($L$28:$L$94,7)</f>
        <v>0</v>
      </c>
      <c r="M11" s="93">
        <f>LARGE($M$28:$M$94,7)</f>
        <v>0</v>
      </c>
      <c r="N11" s="93">
        <f>LARGE($N$28:$N$94,7)</f>
        <v>0</v>
      </c>
      <c r="O11" s="93">
        <f>LARGE($O$28:$O$94,7)</f>
        <v>0</v>
      </c>
      <c r="P11" s="93">
        <f>LARGE($P$28:$P$94,7)</f>
        <v>320.1139445628998</v>
      </c>
      <c r="Q11" s="93">
        <f>LARGE($Q$28:$Q$94,7)</f>
        <v>0</v>
      </c>
    </row>
    <row r="12" spans="5:17" x14ac:dyDescent="0.2">
      <c r="E12" s="93">
        <f>LARGE($E$28:$E$94,8)</f>
        <v>0</v>
      </c>
      <c r="F12" s="93">
        <f>LARGE($F$28:$F$94,8)</f>
        <v>0</v>
      </c>
      <c r="G12" s="93">
        <f>LARGE($G$28:$G$94,8)</f>
        <v>0</v>
      </c>
      <c r="H12" s="93">
        <f>LARGE($H$28:$H$94,8)</f>
        <v>348.82800000000003</v>
      </c>
      <c r="I12" s="93">
        <f>LARGE($I$28:$I$94,8)</f>
        <v>0</v>
      </c>
      <c r="J12" s="93">
        <f>LARGE($J$28:$J$94,8)</f>
        <v>0</v>
      </c>
      <c r="K12" s="93">
        <f>LARGE($K$28:$K$94,8)</f>
        <v>0</v>
      </c>
      <c r="L12" s="93">
        <f>LARGE($L$28:$L$94,8)</f>
        <v>0</v>
      </c>
      <c r="M12" s="93">
        <f>LARGE($M$28:$M$94,8)</f>
        <v>0</v>
      </c>
      <c r="N12" s="93">
        <f>LARGE($N$28:$N$94,8)</f>
        <v>0</v>
      </c>
      <c r="O12" s="93">
        <f>LARGE($O$28:$O$94,8)</f>
        <v>0</v>
      </c>
      <c r="P12" s="93">
        <f>LARGE($P$28:$P$94,8)</f>
        <v>318.67897297297299</v>
      </c>
      <c r="Q12" s="93">
        <f>LARGE($Q$28:$Q$94,8)</f>
        <v>0</v>
      </c>
    </row>
    <row r="13" spans="5:17" x14ac:dyDescent="0.2">
      <c r="E13" s="94">
        <f t="shared" ref="E13:L13" si="2">COUNTIF(E9:E12,"&gt;0")</f>
        <v>0</v>
      </c>
      <c r="F13" s="94">
        <f t="shared" si="2"/>
        <v>0</v>
      </c>
      <c r="G13" s="94">
        <f t="shared" si="2"/>
        <v>3</v>
      </c>
      <c r="H13" s="94">
        <f t="shared" si="2"/>
        <v>4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>COUNTIF(M9:M12,"&gt;0")</f>
        <v>0</v>
      </c>
      <c r="N13" s="94">
        <f>COUNTIF(N9:N12,"&gt;0")</f>
        <v>0</v>
      </c>
      <c r="O13" s="94">
        <f>COUNTIF(O9:O12,"&gt;0")</f>
        <v>0</v>
      </c>
      <c r="P13" s="94">
        <f>COUNTIF(P9:P12,"&gt;0")</f>
        <v>4</v>
      </c>
      <c r="Q13" s="94">
        <f>COUNTIF(Q9:Q12,"&gt;0")</f>
        <v>0</v>
      </c>
    </row>
    <row r="14" spans="5:17" ht="15" x14ac:dyDescent="0.25">
      <c r="E14" s="95" t="str">
        <f t="shared" ref="E14:L14" si="3">IF(E13&gt;2,SUM(E9:E12),"")</f>
        <v/>
      </c>
      <c r="F14" s="95" t="str">
        <f t="shared" si="3"/>
        <v/>
      </c>
      <c r="G14" s="95">
        <f t="shared" si="3"/>
        <v>1065.2273424019145</v>
      </c>
      <c r="H14" s="95">
        <f t="shared" si="3"/>
        <v>1473.3882090345542</v>
      </c>
      <c r="I14" s="95" t="str">
        <f t="shared" si="3"/>
        <v/>
      </c>
      <c r="J14" s="95" t="str">
        <f t="shared" si="3"/>
        <v/>
      </c>
      <c r="K14" s="95" t="str">
        <f t="shared" si="3"/>
        <v/>
      </c>
      <c r="L14" s="95" t="str">
        <f t="shared" si="3"/>
        <v/>
      </c>
      <c r="M14" s="95" t="str">
        <f>IF(M13&gt;2,SUM(M9:M12),"")</f>
        <v/>
      </c>
      <c r="N14" s="95" t="str">
        <f>IF(N13&gt;2,SUM(N9:N12),"")</f>
        <v/>
      </c>
      <c r="O14" s="95" t="str">
        <f>IF(O13&gt;2,SUM(O9:O12),"")</f>
        <v/>
      </c>
      <c r="P14" s="95">
        <f>IF(P13&gt;2,SUM(P9:P12),"")</f>
        <v>1312.0352622730916</v>
      </c>
      <c r="Q14" s="95" t="str">
        <f>IF(Q13&gt;2,SUM(Q9:Q12),"")</f>
        <v/>
      </c>
    </row>
    <row r="15" spans="5:17" x14ac:dyDescent="0.2">
      <c r="E15" s="93">
        <f>LARGE($E$28:$E$94,9)</f>
        <v>0</v>
      </c>
      <c r="F15" s="93">
        <f>LARGE($F$28:$F$94,9)</f>
        <v>0</v>
      </c>
      <c r="G15" s="93">
        <f>LARGE($G$28:$G$94,9)</f>
        <v>0</v>
      </c>
      <c r="H15" s="93">
        <f>LARGE($H$28:$H$94,9)</f>
        <v>306.24000000000007</v>
      </c>
      <c r="I15" s="93">
        <f>LARGE($I$28:$I$94,9)</f>
        <v>0</v>
      </c>
      <c r="J15" s="93">
        <f>LARGE($J$28:$J$94,9)</f>
        <v>0</v>
      </c>
      <c r="K15" s="93">
        <f>LARGE($K$28:$K$94,9)</f>
        <v>0</v>
      </c>
      <c r="L15" s="93">
        <f>LARGE($L$28:$L$94,9)</f>
        <v>0</v>
      </c>
      <c r="M15" s="93">
        <f>LARGE($M$28:$M$94,9)</f>
        <v>0</v>
      </c>
      <c r="N15" s="93">
        <f>LARGE($N$28:$N$94,9)</f>
        <v>0</v>
      </c>
      <c r="O15" s="93">
        <f>LARGE($O$28:$O$94,9)</f>
        <v>0</v>
      </c>
      <c r="P15" s="93">
        <f>LARGE($P$28:$P$94,9)</f>
        <v>317.50393939393939</v>
      </c>
      <c r="Q15" s="93">
        <f>LARGE($Q$28:$Q$94,9)</f>
        <v>0</v>
      </c>
    </row>
    <row r="16" spans="5:17" x14ac:dyDescent="0.2">
      <c r="E16" s="93">
        <f>LARGE($E$28:$E$94,10)</f>
        <v>0</v>
      </c>
      <c r="F16" s="93">
        <f>LARGE($F$28:$F$94,10)</f>
        <v>0</v>
      </c>
      <c r="G16" s="93">
        <f>LARGE($G$28:$G$94,10)</f>
        <v>0</v>
      </c>
      <c r="H16" s="93">
        <f>LARGE($H$28:$H$94,10)</f>
        <v>263.17438709677424</v>
      </c>
      <c r="I16" s="93">
        <f>LARGE($I$28:$I$94,10)</f>
        <v>0</v>
      </c>
      <c r="J16" s="93">
        <f>LARGE($J$28:$J$94,10)</f>
        <v>0</v>
      </c>
      <c r="K16" s="93">
        <f>LARGE($K$28:$K$94,10)</f>
        <v>0</v>
      </c>
      <c r="L16" s="93">
        <f>LARGE($L$28:$L$94,10)</f>
        <v>0</v>
      </c>
      <c r="M16" s="93">
        <f>LARGE($M$28:$M$94,10)</f>
        <v>0</v>
      </c>
      <c r="N16" s="93">
        <f>LARGE($N$28:$N$94,10)</f>
        <v>0</v>
      </c>
      <c r="O16" s="93">
        <f>LARGE($O$28:$O$94,10)</f>
        <v>0</v>
      </c>
      <c r="P16" s="93">
        <f>LARGE($P$28:$P$94,10)</f>
        <v>317.17688888888893</v>
      </c>
      <c r="Q16" s="93">
        <f>LARGE($Q$28:$Q$94,10)</f>
        <v>0</v>
      </c>
    </row>
    <row r="17" spans="1:17" x14ac:dyDescent="0.2">
      <c r="E17" s="93">
        <f>LARGE($E$28:$E$94,11)</f>
        <v>0</v>
      </c>
      <c r="F17" s="93">
        <f>LARGE($F$28:$F$94,11)</f>
        <v>0</v>
      </c>
      <c r="G17" s="93">
        <f>LARGE($G$28:$G$94,11)</f>
        <v>0</v>
      </c>
      <c r="H17" s="93">
        <f>LARGE($H$28:$H$94,11)</f>
        <v>237.47821731748726</v>
      </c>
      <c r="I17" s="93">
        <f>LARGE($I$28:$I$94,11)</f>
        <v>0</v>
      </c>
      <c r="J17" s="93">
        <f>LARGE($J$28:$J$94,11)</f>
        <v>0</v>
      </c>
      <c r="K17" s="93">
        <f>LARGE($K$28:$K$94,11)</f>
        <v>0</v>
      </c>
      <c r="L17" s="93">
        <f>LARGE($L$28:$L$94,11)</f>
        <v>0</v>
      </c>
      <c r="M17" s="93">
        <f>LARGE($M$28:$M$94,11)</f>
        <v>0</v>
      </c>
      <c r="N17" s="93">
        <f>LARGE($N$28:$N$94,11)</f>
        <v>0</v>
      </c>
      <c r="O17" s="93">
        <f>LARGE($O$28:$O$94,11)</f>
        <v>0</v>
      </c>
      <c r="P17" s="93">
        <f>LARGE($P$28:$P$94,11)</f>
        <v>311.83400985221675</v>
      </c>
      <c r="Q17" s="93">
        <f>LARGE($Q$28:$Q$94,11)</f>
        <v>0</v>
      </c>
    </row>
    <row r="18" spans="1:17" x14ac:dyDescent="0.2">
      <c r="E18" s="93">
        <f>LARGE($E$28:$E$94,12)</f>
        <v>0</v>
      </c>
      <c r="F18" s="93">
        <f>LARGE($F$28:$F$94,12)</f>
        <v>0</v>
      </c>
      <c r="G18" s="93">
        <f>LARGE($G$28:$G$94,12)</f>
        <v>0</v>
      </c>
      <c r="H18" s="93">
        <f>LARGE($H$28:$H$94,12)</f>
        <v>0</v>
      </c>
      <c r="I18" s="93">
        <f>LARGE($I$28:$I$94,12)</f>
        <v>0</v>
      </c>
      <c r="J18" s="93">
        <f>LARGE($J$28:$J$94,12)</f>
        <v>0</v>
      </c>
      <c r="K18" s="93">
        <f>LARGE($K$28:$K$94,12)</f>
        <v>0</v>
      </c>
      <c r="L18" s="93">
        <f>LARGE($L$28:$L$94,12)</f>
        <v>0</v>
      </c>
      <c r="M18" s="93">
        <f>LARGE($M$28:$M$94,12)</f>
        <v>0</v>
      </c>
      <c r="N18" s="93">
        <f>LARGE($N$28:$N$94,12)</f>
        <v>0</v>
      </c>
      <c r="O18" s="93">
        <f>LARGE($O$28:$O$94,12)</f>
        <v>0</v>
      </c>
      <c r="P18" s="93">
        <f>LARGE($P$28:$P$94,12)</f>
        <v>302.59640506329112</v>
      </c>
      <c r="Q18" s="93">
        <f>LARGE($Q$28:$Q$94,12)</f>
        <v>0</v>
      </c>
    </row>
    <row r="19" spans="1:17" x14ac:dyDescent="0.2">
      <c r="E19" s="94">
        <f t="shared" ref="E19:L19" si="4">COUNTIF(E15:E18,"&gt;0")</f>
        <v>0</v>
      </c>
      <c r="F19" s="94">
        <f t="shared" si="4"/>
        <v>0</v>
      </c>
      <c r="G19" s="94">
        <f t="shared" si="4"/>
        <v>0</v>
      </c>
      <c r="H19" s="94">
        <f t="shared" si="4"/>
        <v>3</v>
      </c>
      <c r="I19" s="94">
        <f t="shared" si="4"/>
        <v>0</v>
      </c>
      <c r="J19" s="94">
        <f t="shared" si="4"/>
        <v>0</v>
      </c>
      <c r="K19" s="94">
        <f t="shared" si="4"/>
        <v>0</v>
      </c>
      <c r="L19" s="94">
        <f t="shared" si="4"/>
        <v>0</v>
      </c>
      <c r="M19" s="94">
        <f>COUNTIF(M15:M18,"&gt;0")</f>
        <v>0</v>
      </c>
      <c r="N19" s="94">
        <f>COUNTIF(N15:N18,"&gt;0")</f>
        <v>0</v>
      </c>
      <c r="O19" s="94">
        <f>COUNTIF(O15:O18,"&gt;0")</f>
        <v>0</v>
      </c>
      <c r="P19" s="94">
        <f>COUNTIF(P15:P18,"&gt;0")</f>
        <v>4</v>
      </c>
      <c r="Q19" s="94">
        <f>COUNTIF(Q15:Q18,"&gt;0")</f>
        <v>0</v>
      </c>
    </row>
    <row r="20" spans="1:17" ht="15" x14ac:dyDescent="0.25">
      <c r="E20" s="95" t="str">
        <f t="shared" ref="E20:L20" si="5">IF(E19&gt;2,SUM(E15:E18),"")</f>
        <v/>
      </c>
      <c r="F20" s="95" t="str">
        <f t="shared" si="5"/>
        <v/>
      </c>
      <c r="G20" s="95" t="str">
        <f t="shared" si="5"/>
        <v/>
      </c>
      <c r="H20" s="95">
        <f t="shared" si="5"/>
        <v>806.89260441426165</v>
      </c>
      <c r="I20" s="95" t="str">
        <f t="shared" si="5"/>
        <v/>
      </c>
      <c r="J20" s="95" t="str">
        <f t="shared" si="5"/>
        <v/>
      </c>
      <c r="K20" s="95" t="str">
        <f t="shared" si="5"/>
        <v/>
      </c>
      <c r="L20" s="95" t="str">
        <f t="shared" si="5"/>
        <v/>
      </c>
      <c r="M20" s="95" t="str">
        <f>IF(M19&gt;2,SUM(M15:M18),"")</f>
        <v/>
      </c>
      <c r="N20" s="95" t="str">
        <f>IF(N19&gt;2,SUM(N15:N18),"")</f>
        <v/>
      </c>
      <c r="O20" s="95" t="str">
        <f>IF(O19&gt;2,SUM(O15:O18),"")</f>
        <v/>
      </c>
      <c r="P20" s="95">
        <f>IF(P19&gt;2,SUM(P15:P18),"")</f>
        <v>1249.1112431983361</v>
      </c>
      <c r="Q20" s="95" t="str">
        <f>IF(Q19&gt;2,SUM(Q15:Q18),"")</f>
        <v/>
      </c>
    </row>
    <row r="21" spans="1:17" x14ac:dyDescent="0.2">
      <c r="E21" s="93">
        <f>LARGE($G$28:$G$94,13)</f>
        <v>0</v>
      </c>
      <c r="F21" s="93">
        <f>LARGE($F$28:$F$94,13)</f>
        <v>0</v>
      </c>
      <c r="G21" s="93">
        <f>LARGE($G$28:$G$94,13)</f>
        <v>0</v>
      </c>
      <c r="H21" s="93">
        <f>LARGE($H$28:$H$94,13)</f>
        <v>0</v>
      </c>
      <c r="I21" s="93">
        <f>LARGE($I$28:$I$94,13)</f>
        <v>0</v>
      </c>
      <c r="J21" s="93">
        <f>LARGE($J$28:$J$94,13)</f>
        <v>0</v>
      </c>
      <c r="K21" s="93">
        <f>LARGE($K$28:$K$94,13)</f>
        <v>0</v>
      </c>
      <c r="L21" s="93">
        <f>LARGE($L$28:$L$94,13)</f>
        <v>0</v>
      </c>
      <c r="M21" s="93">
        <f>LARGE($M$28:$M$94,13)</f>
        <v>0</v>
      </c>
      <c r="N21" s="93">
        <f>LARGE($N$28:$N$94,13)</f>
        <v>0</v>
      </c>
      <c r="O21" s="93">
        <f>LARGE($O$28:$O$94,13)</f>
        <v>0</v>
      </c>
      <c r="P21" s="93">
        <f>LARGE($P$28:$P$94,13)</f>
        <v>288.85770262390673</v>
      </c>
      <c r="Q21" s="93">
        <f>LARGE($Q$28:$Q$94,13)</f>
        <v>0</v>
      </c>
    </row>
    <row r="22" spans="1:17" x14ac:dyDescent="0.2">
      <c r="E22" s="93">
        <f>LARGE($G$28:$G$94,14)</f>
        <v>0</v>
      </c>
      <c r="F22" s="93">
        <f>LARGE($F$28:$F$94,14)</f>
        <v>0</v>
      </c>
      <c r="G22" s="93">
        <f>LARGE($G$28:$G$94,14)</f>
        <v>0</v>
      </c>
      <c r="H22" s="93">
        <f>LARGE($H$28:$H$94,14)</f>
        <v>0</v>
      </c>
      <c r="I22" s="93">
        <f>LARGE($I$28:$I$94,14)</f>
        <v>0</v>
      </c>
      <c r="J22" s="93">
        <f>LARGE($J$28:$J$94,14)</f>
        <v>0</v>
      </c>
      <c r="K22" s="93">
        <f>LARGE($K$28:$K$94,14)</f>
        <v>0</v>
      </c>
      <c r="L22" s="93">
        <f>LARGE($L$28:$L$94,14)</f>
        <v>0</v>
      </c>
      <c r="M22" s="93">
        <f>LARGE($M$28:$M$94,14)</f>
        <v>0</v>
      </c>
      <c r="N22" s="93">
        <f>LARGE($N$28:$N$94,14)</f>
        <v>0</v>
      </c>
      <c r="O22" s="93">
        <f>LARGE($O$28:$O$94,14)</f>
        <v>0</v>
      </c>
      <c r="P22" s="93">
        <f>LARGE($P$28:$P$94,14)</f>
        <v>283.65181512605039</v>
      </c>
      <c r="Q22" s="93">
        <f>LARGE($Q$28:$Q$94,14)</f>
        <v>0</v>
      </c>
    </row>
    <row r="23" spans="1:17" x14ac:dyDescent="0.2">
      <c r="E23" s="93">
        <f>LARGE($G$28:$G$94,15)</f>
        <v>0</v>
      </c>
      <c r="F23" s="93">
        <f>LARGE($F$28:$F$94,15)</f>
        <v>0</v>
      </c>
      <c r="G23" s="93">
        <f>LARGE($G$28:$G$94,15)</f>
        <v>0</v>
      </c>
      <c r="H23" s="93">
        <f>LARGE($H$28:$H$94,15)</f>
        <v>0</v>
      </c>
      <c r="I23" s="93">
        <f>LARGE($I$28:$I$94,15)</f>
        <v>0</v>
      </c>
      <c r="J23" s="93">
        <f>LARGE($J$28:$J$94,15)</f>
        <v>0</v>
      </c>
      <c r="K23" s="93">
        <f>LARGE($K$28:$K$94,15)</f>
        <v>0</v>
      </c>
      <c r="L23" s="93">
        <f>LARGE($L$28:$L$94,15)</f>
        <v>0</v>
      </c>
      <c r="M23" s="93">
        <f>LARGE($M$28:$M$94,15)</f>
        <v>0</v>
      </c>
      <c r="N23" s="93">
        <f>LARGE($N$28:$N$94,15)</f>
        <v>0</v>
      </c>
      <c r="O23" s="93">
        <f>LARGE($O$28:$O$94,15)</f>
        <v>0</v>
      </c>
      <c r="P23" s="93">
        <f>LARGE($P$28:$P$94,15)</f>
        <v>267.02819095477389</v>
      </c>
      <c r="Q23" s="93">
        <f>LARGE($Q$28:$Q$94,15)</f>
        <v>0</v>
      </c>
    </row>
    <row r="24" spans="1:17" x14ac:dyDescent="0.2">
      <c r="E24" s="93">
        <f>LARGE($G$28:$G$94,16)</f>
        <v>0</v>
      </c>
      <c r="F24" s="93">
        <f>LARGE($F$28:$F$94,16)</f>
        <v>0</v>
      </c>
      <c r="G24" s="93">
        <f>LARGE($G$28:$G$94,16)</f>
        <v>0</v>
      </c>
      <c r="H24" s="93">
        <f>LARGE($H$28:$H$94,16)</f>
        <v>0</v>
      </c>
      <c r="I24" s="93">
        <f>LARGE($I$28:$I$94,16)</f>
        <v>0</v>
      </c>
      <c r="J24" s="93">
        <f>LARGE($J$28:$J$94,16)</f>
        <v>0</v>
      </c>
      <c r="K24" s="93">
        <f>LARGE($K$28:$K$94,16)</f>
        <v>0</v>
      </c>
      <c r="L24" s="93">
        <f>LARGE($L$28:$L$94,16)</f>
        <v>0</v>
      </c>
      <c r="M24" s="93">
        <f>LARGE($M$28:$M$94,16)</f>
        <v>0</v>
      </c>
      <c r="N24" s="93">
        <f>LARGE($N$28:$N$94,16)</f>
        <v>0</v>
      </c>
      <c r="O24" s="93">
        <f>LARGE($O$28:$O$94,16)</f>
        <v>0</v>
      </c>
      <c r="P24" s="93">
        <f>LARGE($P$28:$P$94,16)</f>
        <v>236.76195652173914</v>
      </c>
      <c r="Q24" s="93">
        <f>LARGE($Q$28:$Q$94,16)</f>
        <v>0</v>
      </c>
    </row>
    <row r="25" spans="1:17" x14ac:dyDescent="0.2">
      <c r="E25" s="94">
        <f t="shared" ref="E25:Q25" si="6">COUNTIF(E21:E24,"&gt;0")</f>
        <v>0</v>
      </c>
      <c r="F25" s="94">
        <f t="shared" si="6"/>
        <v>0</v>
      </c>
      <c r="G25" s="94">
        <f t="shared" si="6"/>
        <v>0</v>
      </c>
      <c r="H25" s="94">
        <f t="shared" si="6"/>
        <v>0</v>
      </c>
      <c r="I25" s="94">
        <f t="shared" si="6"/>
        <v>0</v>
      </c>
      <c r="J25" s="94">
        <f t="shared" si="6"/>
        <v>0</v>
      </c>
      <c r="K25" s="94">
        <f t="shared" si="6"/>
        <v>0</v>
      </c>
      <c r="L25" s="94">
        <f t="shared" si="6"/>
        <v>0</v>
      </c>
      <c r="M25" s="94">
        <f t="shared" si="6"/>
        <v>0</v>
      </c>
      <c r="N25" s="94">
        <f t="shared" si="6"/>
        <v>0</v>
      </c>
      <c r="O25" s="94">
        <f t="shared" si="6"/>
        <v>0</v>
      </c>
      <c r="P25" s="94">
        <f t="shared" ref="P25" si="7">COUNTIF(P21:P24,"&gt;0")</f>
        <v>4</v>
      </c>
      <c r="Q25" s="94">
        <f t="shared" si="6"/>
        <v>0</v>
      </c>
    </row>
    <row r="26" spans="1:17" ht="15" x14ac:dyDescent="0.25">
      <c r="E26" s="95" t="str">
        <f t="shared" ref="E26:L26" si="8">IF(E25&gt;2,SUM(E21:E24),"")</f>
        <v/>
      </c>
      <c r="F26" s="95" t="str">
        <f t="shared" si="8"/>
        <v/>
      </c>
      <c r="G26" s="95" t="str">
        <f t="shared" si="8"/>
        <v/>
      </c>
      <c r="H26" s="95" t="str">
        <f t="shared" si="8"/>
        <v/>
      </c>
      <c r="I26" s="95" t="str">
        <f t="shared" si="8"/>
        <v/>
      </c>
      <c r="J26" s="95" t="str">
        <f t="shared" si="8"/>
        <v/>
      </c>
      <c r="K26" s="95" t="str">
        <f t="shared" si="8"/>
        <v/>
      </c>
      <c r="L26" s="95" t="str">
        <f t="shared" si="8"/>
        <v/>
      </c>
      <c r="M26" s="95" t="str">
        <f>IF(M25&gt;2,SUM(M21:M24),"")</f>
        <v/>
      </c>
      <c r="N26" s="95" t="str">
        <f>IF(N25&gt;2,SUM(N21:N24),"")</f>
        <v/>
      </c>
      <c r="O26" s="95" t="str">
        <f>IF(O25&gt;2,SUM(O21:O24),"")</f>
        <v/>
      </c>
      <c r="P26" s="95">
        <f>IF(P25&gt;2,SUM(P21:P24),"")</f>
        <v>1076.2996652264701</v>
      </c>
      <c r="Q26" s="95" t="str">
        <f>IF(Q25&gt;2,SUM(Q21:Q24),"")</f>
        <v/>
      </c>
    </row>
    <row r="27" spans="1:17" ht="15" x14ac:dyDescent="0.25"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x14ac:dyDescent="0.2">
      <c r="A28" s="55" t="str">
        <f>Jugendliga!B6</f>
        <v>KSV Grünstadt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4</v>
      </c>
      <c r="C28" s="96">
        <f>Jugendliga!I6</f>
        <v>306.24000000000007</v>
      </c>
      <c r="E28" s="97">
        <f>IF(B28=1,C28,0)</f>
        <v>0</v>
      </c>
      <c r="F28" s="97">
        <f>IF(B28=2,C28,0)</f>
        <v>0</v>
      </c>
      <c r="G28" s="97">
        <f>IF(B28=3,C28,0)</f>
        <v>0</v>
      </c>
      <c r="H28" s="97">
        <f>IF(B28=4,C28,0)</f>
        <v>306.24000000000007</v>
      </c>
      <c r="I28" s="97">
        <f>IF(B28=5,C28,0)</f>
        <v>0</v>
      </c>
      <c r="J28" s="97">
        <f>IF(B28=6,C28,0)</f>
        <v>0</v>
      </c>
      <c r="K28" s="97">
        <f>IF(B28=7,C28,0)</f>
        <v>0</v>
      </c>
      <c r="L28" s="97">
        <f>IF(B28=8,C28,0)</f>
        <v>0</v>
      </c>
      <c r="M28" s="97">
        <f>IF(B28=9,C28,0)</f>
        <v>0</v>
      </c>
      <c r="N28" s="97">
        <f>IF(B28=10,C28,0)</f>
        <v>0</v>
      </c>
      <c r="O28" s="97">
        <f>IF(B28=11,C28,0)</f>
        <v>0</v>
      </c>
      <c r="P28" s="97">
        <f>IF(B28=13,C28,0)</f>
        <v>0</v>
      </c>
      <c r="Q28" s="97">
        <f>IF(B28=12,C28,0)</f>
        <v>0</v>
      </c>
    </row>
    <row r="29" spans="1:17" x14ac:dyDescent="0.2">
      <c r="A29" s="55" t="str">
        <f>Jugendliga!B7</f>
        <v>KSC 07 Schifferstadt</v>
      </c>
      <c r="B29">
        <f t="shared" ref="B29:B43" si="9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6</v>
      </c>
      <c r="C29" s="96">
        <f>Jugendliga!I7</f>
        <v>372.20479668049791</v>
      </c>
      <c r="E29" s="97">
        <f t="shared" ref="E29:E43" si="10">IF(B29=1,C29,0)</f>
        <v>0</v>
      </c>
      <c r="F29" s="97">
        <f t="shared" ref="F29:F43" si="11">IF(B29=2,C29,0)</f>
        <v>0</v>
      </c>
      <c r="G29" s="97">
        <f t="shared" ref="G29:G43" si="12">IF(B29=3,C29,0)</f>
        <v>0</v>
      </c>
      <c r="H29" s="97">
        <f t="shared" ref="H29:H43" si="13">IF(B29=4,C29,0)</f>
        <v>0</v>
      </c>
      <c r="I29" s="97">
        <f t="shared" ref="I29:I43" si="14">IF(B29=5,C29,0)</f>
        <v>0</v>
      </c>
      <c r="J29" s="97">
        <f t="shared" ref="J29:J43" si="15">IF(B29=6,C29,0)</f>
        <v>372.20479668049791</v>
      </c>
      <c r="K29" s="97">
        <f t="shared" ref="K29:K43" si="16">IF(B29=7,C29,0)</f>
        <v>0</v>
      </c>
      <c r="L29" s="97">
        <f t="shared" ref="L29:L43" si="17">IF(B29=8,C29,0)</f>
        <v>0</v>
      </c>
      <c r="M29" s="97">
        <f t="shared" ref="M29:M43" si="18">IF(B29=9,C29,0)</f>
        <v>0</v>
      </c>
      <c r="N29" s="97">
        <f t="shared" ref="N29:N43" si="19">IF(B29=10,C29,0)</f>
        <v>0</v>
      </c>
      <c r="O29" s="97">
        <f t="shared" ref="O29:O43" si="20">IF(B29=11,C29,0)</f>
        <v>0</v>
      </c>
      <c r="P29" s="97">
        <f t="shared" ref="P29:P43" si="21">IF(B29=13,C29,0)</f>
        <v>0</v>
      </c>
      <c r="Q29" s="97">
        <f t="shared" ref="Q29:Q43" si="22">IF(B29=12,C29,0)</f>
        <v>0</v>
      </c>
    </row>
    <row r="30" spans="1:17" x14ac:dyDescent="0.2">
      <c r="A30" s="55">
        <f>Jugendliga!B8</f>
        <v>0</v>
      </c>
      <c r="B30">
        <f t="shared" si="9"/>
        <v>0</v>
      </c>
      <c r="C30" s="96">
        <f>Jugendliga!I8</f>
        <v>0</v>
      </c>
      <c r="E30" s="97">
        <f t="shared" si="10"/>
        <v>0</v>
      </c>
      <c r="F30" s="97">
        <f t="shared" si="11"/>
        <v>0</v>
      </c>
      <c r="G30" s="97">
        <f t="shared" si="12"/>
        <v>0</v>
      </c>
      <c r="H30" s="97">
        <f t="shared" si="13"/>
        <v>0</v>
      </c>
      <c r="I30" s="97">
        <f t="shared" si="14"/>
        <v>0</v>
      </c>
      <c r="J30" s="97">
        <f t="shared" si="15"/>
        <v>0</v>
      </c>
      <c r="K30" s="97">
        <f t="shared" si="16"/>
        <v>0</v>
      </c>
      <c r="L30" s="97">
        <f t="shared" si="17"/>
        <v>0</v>
      </c>
      <c r="M30" s="97">
        <f t="shared" si="18"/>
        <v>0</v>
      </c>
      <c r="N30" s="97">
        <f t="shared" si="19"/>
        <v>0</v>
      </c>
      <c r="O30" s="97">
        <f t="shared" si="20"/>
        <v>0</v>
      </c>
      <c r="P30" s="97">
        <f t="shared" si="21"/>
        <v>0</v>
      </c>
      <c r="Q30" s="97">
        <f t="shared" si="22"/>
        <v>0</v>
      </c>
    </row>
    <row r="31" spans="1:17" x14ac:dyDescent="0.2">
      <c r="A31" s="55" t="str">
        <f>Jugendliga!B9</f>
        <v>KSV Grünstadt</v>
      </c>
      <c r="B31">
        <f t="shared" si="9"/>
        <v>4</v>
      </c>
      <c r="C31" s="96">
        <f>Jugendliga!I9</f>
        <v>385.20543307086615</v>
      </c>
      <c r="E31" s="97">
        <f t="shared" si="10"/>
        <v>0</v>
      </c>
      <c r="F31" s="97">
        <f t="shared" si="11"/>
        <v>0</v>
      </c>
      <c r="G31" s="97">
        <f t="shared" si="12"/>
        <v>0</v>
      </c>
      <c r="H31" s="97">
        <f t="shared" si="13"/>
        <v>385.20543307086615</v>
      </c>
      <c r="I31" s="97">
        <f t="shared" si="14"/>
        <v>0</v>
      </c>
      <c r="J31" s="97">
        <f t="shared" si="15"/>
        <v>0</v>
      </c>
      <c r="K31" s="97">
        <f t="shared" si="16"/>
        <v>0</v>
      </c>
      <c r="L31" s="97">
        <f t="shared" si="17"/>
        <v>0</v>
      </c>
      <c r="M31" s="97">
        <f t="shared" si="18"/>
        <v>0</v>
      </c>
      <c r="N31" s="97">
        <f t="shared" si="19"/>
        <v>0</v>
      </c>
      <c r="O31" s="97">
        <f t="shared" si="20"/>
        <v>0</v>
      </c>
      <c r="P31" s="97">
        <f t="shared" si="21"/>
        <v>0</v>
      </c>
      <c r="Q31" s="97">
        <f t="shared" si="22"/>
        <v>0</v>
      </c>
    </row>
    <row r="32" spans="1:17" x14ac:dyDescent="0.2">
      <c r="A32" s="55" t="str">
        <f>Jugendliga!B10</f>
        <v>AC Mutterstadt</v>
      </c>
      <c r="B32">
        <f t="shared" si="9"/>
        <v>3</v>
      </c>
      <c r="C32" s="96">
        <f>Jugendliga!I10</f>
        <v>438.20282926829265</v>
      </c>
      <c r="E32" s="97">
        <f t="shared" si="10"/>
        <v>0</v>
      </c>
      <c r="F32" s="97">
        <f t="shared" si="11"/>
        <v>0</v>
      </c>
      <c r="G32" s="97">
        <f t="shared" si="12"/>
        <v>438.20282926829265</v>
      </c>
      <c r="H32" s="97">
        <f t="shared" si="13"/>
        <v>0</v>
      </c>
      <c r="I32" s="97">
        <f t="shared" si="14"/>
        <v>0</v>
      </c>
      <c r="J32" s="97">
        <f t="shared" si="15"/>
        <v>0</v>
      </c>
      <c r="K32" s="97">
        <f t="shared" si="16"/>
        <v>0</v>
      </c>
      <c r="L32" s="97">
        <f t="shared" si="17"/>
        <v>0</v>
      </c>
      <c r="M32" s="97">
        <f t="shared" si="18"/>
        <v>0</v>
      </c>
      <c r="N32" s="97">
        <f t="shared" si="19"/>
        <v>0</v>
      </c>
      <c r="O32" s="97">
        <f t="shared" si="20"/>
        <v>0</v>
      </c>
      <c r="P32" s="97">
        <f t="shared" si="21"/>
        <v>0</v>
      </c>
      <c r="Q32" s="97">
        <f t="shared" si="22"/>
        <v>0</v>
      </c>
    </row>
    <row r="33" spans="1:17" x14ac:dyDescent="0.2">
      <c r="A33" s="55">
        <f>Jugendliga!B11</f>
        <v>0</v>
      </c>
      <c r="B33">
        <f t="shared" si="9"/>
        <v>0</v>
      </c>
      <c r="C33" s="96">
        <f>Jugendliga!I11</f>
        <v>0</v>
      </c>
      <c r="E33" s="97">
        <f t="shared" si="10"/>
        <v>0</v>
      </c>
      <c r="F33" s="97">
        <f t="shared" si="11"/>
        <v>0</v>
      </c>
      <c r="G33" s="97">
        <f t="shared" si="12"/>
        <v>0</v>
      </c>
      <c r="H33" s="97">
        <f t="shared" si="13"/>
        <v>0</v>
      </c>
      <c r="I33" s="97">
        <f t="shared" si="14"/>
        <v>0</v>
      </c>
      <c r="J33" s="97">
        <f t="shared" si="15"/>
        <v>0</v>
      </c>
      <c r="K33" s="97">
        <f t="shared" si="16"/>
        <v>0</v>
      </c>
      <c r="L33" s="97">
        <f t="shared" si="17"/>
        <v>0</v>
      </c>
      <c r="M33" s="97">
        <f t="shared" si="18"/>
        <v>0</v>
      </c>
      <c r="N33" s="97">
        <f t="shared" si="19"/>
        <v>0</v>
      </c>
      <c r="O33" s="97">
        <f t="shared" si="20"/>
        <v>0</v>
      </c>
      <c r="P33" s="97">
        <f t="shared" si="21"/>
        <v>0</v>
      </c>
      <c r="Q33" s="97">
        <f t="shared" si="22"/>
        <v>0</v>
      </c>
    </row>
    <row r="34" spans="1:17" x14ac:dyDescent="0.2">
      <c r="A34" s="55" t="str">
        <f>Jugendliga!B12</f>
        <v>KTH Ehrang</v>
      </c>
      <c r="B34">
        <f t="shared" si="9"/>
        <v>13</v>
      </c>
      <c r="C34" s="96">
        <f>Jugendliga!I12</f>
        <v>317.17688888888893</v>
      </c>
      <c r="E34" s="97">
        <f t="shared" si="10"/>
        <v>0</v>
      </c>
      <c r="F34" s="97">
        <f t="shared" si="11"/>
        <v>0</v>
      </c>
      <c r="G34" s="97">
        <f t="shared" si="12"/>
        <v>0</v>
      </c>
      <c r="H34" s="97">
        <f t="shared" si="13"/>
        <v>0</v>
      </c>
      <c r="I34" s="97">
        <f t="shared" si="14"/>
        <v>0</v>
      </c>
      <c r="J34" s="97">
        <f t="shared" si="15"/>
        <v>0</v>
      </c>
      <c r="K34" s="97">
        <f t="shared" si="16"/>
        <v>0</v>
      </c>
      <c r="L34" s="97">
        <f t="shared" si="17"/>
        <v>0</v>
      </c>
      <c r="M34" s="97">
        <f t="shared" si="18"/>
        <v>0</v>
      </c>
      <c r="N34" s="97">
        <f t="shared" si="19"/>
        <v>0</v>
      </c>
      <c r="O34" s="97">
        <f t="shared" si="20"/>
        <v>0</v>
      </c>
      <c r="P34" s="97">
        <f t="shared" si="21"/>
        <v>317.17688888888893</v>
      </c>
      <c r="Q34" s="97">
        <f t="shared" si="22"/>
        <v>0</v>
      </c>
    </row>
    <row r="35" spans="1:17" x14ac:dyDescent="0.2">
      <c r="A35" s="55" t="str">
        <f>Jugendliga!B13</f>
        <v>KSC 07 Schifferstadt</v>
      </c>
      <c r="B35">
        <f t="shared" si="9"/>
        <v>6</v>
      </c>
      <c r="C35" s="96">
        <f>Jugendliga!I13</f>
        <v>452.82267857142858</v>
      </c>
      <c r="E35" s="97">
        <f t="shared" si="10"/>
        <v>0</v>
      </c>
      <c r="F35" s="97">
        <f t="shared" si="11"/>
        <v>0</v>
      </c>
      <c r="G35" s="97">
        <f t="shared" si="12"/>
        <v>0</v>
      </c>
      <c r="H35" s="97">
        <f t="shared" si="13"/>
        <v>0</v>
      </c>
      <c r="I35" s="97">
        <f t="shared" si="14"/>
        <v>0</v>
      </c>
      <c r="J35" s="97">
        <f t="shared" si="15"/>
        <v>452.82267857142858</v>
      </c>
      <c r="K35" s="97">
        <f t="shared" si="16"/>
        <v>0</v>
      </c>
      <c r="L35" s="97">
        <f t="shared" si="17"/>
        <v>0</v>
      </c>
      <c r="M35" s="97">
        <f t="shared" si="18"/>
        <v>0</v>
      </c>
      <c r="N35" s="97">
        <f t="shared" si="19"/>
        <v>0</v>
      </c>
      <c r="O35" s="97">
        <f t="shared" si="20"/>
        <v>0</v>
      </c>
      <c r="P35" s="97">
        <f t="shared" si="21"/>
        <v>0</v>
      </c>
      <c r="Q35" s="97">
        <f t="shared" si="22"/>
        <v>0</v>
      </c>
    </row>
    <row r="36" spans="1:17" x14ac:dyDescent="0.2">
      <c r="A36" s="55">
        <f>Jugendliga!B14</f>
        <v>0</v>
      </c>
      <c r="B36">
        <f t="shared" si="9"/>
        <v>0</v>
      </c>
      <c r="C36" s="96">
        <f>Jugendliga!I14</f>
        <v>0</v>
      </c>
      <c r="E36" s="97">
        <f t="shared" si="10"/>
        <v>0</v>
      </c>
      <c r="F36" s="97">
        <f t="shared" si="11"/>
        <v>0</v>
      </c>
      <c r="G36" s="97">
        <f t="shared" si="12"/>
        <v>0</v>
      </c>
      <c r="H36" s="97">
        <f t="shared" si="13"/>
        <v>0</v>
      </c>
      <c r="I36" s="97">
        <f t="shared" si="14"/>
        <v>0</v>
      </c>
      <c r="J36" s="97">
        <f t="shared" si="15"/>
        <v>0</v>
      </c>
      <c r="K36" s="97">
        <f t="shared" si="16"/>
        <v>0</v>
      </c>
      <c r="L36" s="97">
        <f t="shared" si="17"/>
        <v>0</v>
      </c>
      <c r="M36" s="97">
        <f t="shared" si="18"/>
        <v>0</v>
      </c>
      <c r="N36" s="97">
        <f t="shared" si="19"/>
        <v>0</v>
      </c>
      <c r="O36" s="97">
        <f t="shared" si="20"/>
        <v>0</v>
      </c>
      <c r="P36" s="97">
        <f t="shared" si="21"/>
        <v>0</v>
      </c>
      <c r="Q36" s="97">
        <f t="shared" si="22"/>
        <v>0</v>
      </c>
    </row>
    <row r="37" spans="1:17" x14ac:dyDescent="0.2">
      <c r="A37" s="55" t="str">
        <f>Jugendliga!B15</f>
        <v>KTH Ehrang</v>
      </c>
      <c r="B37">
        <f t="shared" si="9"/>
        <v>13</v>
      </c>
      <c r="C37" s="96">
        <f>Jugendliga!I15</f>
        <v>288.85770262390673</v>
      </c>
      <c r="E37" s="97">
        <f t="shared" si="10"/>
        <v>0</v>
      </c>
      <c r="F37" s="97">
        <f t="shared" si="11"/>
        <v>0</v>
      </c>
      <c r="G37" s="97">
        <f t="shared" si="12"/>
        <v>0</v>
      </c>
      <c r="H37" s="97">
        <f t="shared" si="13"/>
        <v>0</v>
      </c>
      <c r="I37" s="97">
        <f t="shared" si="14"/>
        <v>0</v>
      </c>
      <c r="J37" s="97">
        <f t="shared" si="15"/>
        <v>0</v>
      </c>
      <c r="K37" s="97">
        <f t="shared" si="16"/>
        <v>0</v>
      </c>
      <c r="L37" s="97">
        <f t="shared" si="17"/>
        <v>0</v>
      </c>
      <c r="M37" s="97">
        <f t="shared" si="18"/>
        <v>0</v>
      </c>
      <c r="N37" s="97">
        <f t="shared" si="19"/>
        <v>0</v>
      </c>
      <c r="O37" s="97">
        <f t="shared" si="20"/>
        <v>0</v>
      </c>
      <c r="P37" s="97">
        <f t="shared" si="21"/>
        <v>288.85770262390673</v>
      </c>
      <c r="Q37" s="97">
        <f t="shared" si="22"/>
        <v>0</v>
      </c>
    </row>
    <row r="38" spans="1:17" x14ac:dyDescent="0.2">
      <c r="A38" s="55" t="str">
        <f>Jugendliga!B16</f>
        <v>KTH Ehrang</v>
      </c>
      <c r="B38">
        <f t="shared" si="9"/>
        <v>13</v>
      </c>
      <c r="C38" s="96">
        <f>Jugendliga!I16</f>
        <v>302.59640506329112</v>
      </c>
      <c r="E38" s="97">
        <f t="shared" si="10"/>
        <v>0</v>
      </c>
      <c r="F38" s="97">
        <f t="shared" si="11"/>
        <v>0</v>
      </c>
      <c r="G38" s="97">
        <f t="shared" si="12"/>
        <v>0</v>
      </c>
      <c r="H38" s="97">
        <f t="shared" si="13"/>
        <v>0</v>
      </c>
      <c r="I38" s="97">
        <f t="shared" si="14"/>
        <v>0</v>
      </c>
      <c r="J38" s="97">
        <f t="shared" si="15"/>
        <v>0</v>
      </c>
      <c r="K38" s="97">
        <f t="shared" si="16"/>
        <v>0</v>
      </c>
      <c r="L38" s="97">
        <f t="shared" si="17"/>
        <v>0</v>
      </c>
      <c r="M38" s="97">
        <f t="shared" si="18"/>
        <v>0</v>
      </c>
      <c r="N38" s="97">
        <f t="shared" si="19"/>
        <v>0</v>
      </c>
      <c r="O38" s="97">
        <f t="shared" si="20"/>
        <v>0</v>
      </c>
      <c r="P38" s="97">
        <f t="shared" si="21"/>
        <v>302.59640506329112</v>
      </c>
      <c r="Q38" s="97">
        <f t="shared" si="22"/>
        <v>0</v>
      </c>
    </row>
    <row r="39" spans="1:17" x14ac:dyDescent="0.2">
      <c r="A39" s="55" t="str">
        <f>Jugendliga!B17</f>
        <v>KTH Ehrang</v>
      </c>
      <c r="B39">
        <f t="shared" si="9"/>
        <v>13</v>
      </c>
      <c r="C39" s="96">
        <f>Jugendliga!I17</f>
        <v>352.62934426229515</v>
      </c>
      <c r="E39" s="97">
        <f t="shared" si="10"/>
        <v>0</v>
      </c>
      <c r="F39" s="97">
        <f t="shared" si="11"/>
        <v>0</v>
      </c>
      <c r="G39" s="97">
        <f t="shared" si="12"/>
        <v>0</v>
      </c>
      <c r="H39" s="97">
        <f t="shared" si="13"/>
        <v>0</v>
      </c>
      <c r="I39" s="97">
        <f t="shared" si="14"/>
        <v>0</v>
      </c>
      <c r="J39" s="97">
        <f t="shared" si="15"/>
        <v>0</v>
      </c>
      <c r="K39" s="97">
        <f t="shared" si="16"/>
        <v>0</v>
      </c>
      <c r="L39" s="97">
        <f t="shared" si="17"/>
        <v>0</v>
      </c>
      <c r="M39" s="97">
        <f t="shared" si="18"/>
        <v>0</v>
      </c>
      <c r="N39" s="97">
        <f t="shared" si="19"/>
        <v>0</v>
      </c>
      <c r="O39" s="97">
        <f t="shared" si="20"/>
        <v>0</v>
      </c>
      <c r="P39" s="97">
        <f t="shared" si="21"/>
        <v>352.62934426229515</v>
      </c>
      <c r="Q39" s="97">
        <f t="shared" si="22"/>
        <v>0</v>
      </c>
    </row>
    <row r="40" spans="1:17" x14ac:dyDescent="0.2">
      <c r="A40" s="55">
        <f>Jugendliga!B18</f>
        <v>0</v>
      </c>
      <c r="B40">
        <f t="shared" si="9"/>
        <v>0</v>
      </c>
      <c r="C40" s="96">
        <f>Jugendliga!I18</f>
        <v>0</v>
      </c>
      <c r="E40" s="97">
        <f t="shared" si="10"/>
        <v>0</v>
      </c>
      <c r="F40" s="97">
        <f t="shared" si="11"/>
        <v>0</v>
      </c>
      <c r="G40" s="97">
        <f t="shared" si="12"/>
        <v>0</v>
      </c>
      <c r="H40" s="97">
        <f t="shared" si="13"/>
        <v>0</v>
      </c>
      <c r="I40" s="97">
        <f t="shared" si="14"/>
        <v>0</v>
      </c>
      <c r="J40" s="97">
        <f t="shared" si="15"/>
        <v>0</v>
      </c>
      <c r="K40" s="97">
        <f t="shared" si="16"/>
        <v>0</v>
      </c>
      <c r="L40" s="97">
        <f t="shared" si="17"/>
        <v>0</v>
      </c>
      <c r="M40" s="97">
        <f t="shared" si="18"/>
        <v>0</v>
      </c>
      <c r="N40" s="97">
        <f t="shared" si="19"/>
        <v>0</v>
      </c>
      <c r="O40" s="97">
        <f t="shared" si="20"/>
        <v>0</v>
      </c>
      <c r="P40" s="97">
        <f t="shared" si="21"/>
        <v>0</v>
      </c>
      <c r="Q40" s="97">
        <f t="shared" si="22"/>
        <v>0</v>
      </c>
    </row>
    <row r="41" spans="1:17" x14ac:dyDescent="0.2">
      <c r="A41" s="55" t="str">
        <f>Jugendliga!B19</f>
        <v>KTH Ehrang</v>
      </c>
      <c r="B41">
        <f t="shared" si="9"/>
        <v>13</v>
      </c>
      <c r="C41" s="96">
        <f>Jugendliga!I19</f>
        <v>393.54379746835446</v>
      </c>
      <c r="E41" s="97">
        <f t="shared" si="10"/>
        <v>0</v>
      </c>
      <c r="F41" s="97">
        <f t="shared" si="11"/>
        <v>0</v>
      </c>
      <c r="G41" s="97">
        <f t="shared" si="12"/>
        <v>0</v>
      </c>
      <c r="H41" s="97">
        <f t="shared" si="13"/>
        <v>0</v>
      </c>
      <c r="I41" s="97">
        <f t="shared" si="14"/>
        <v>0</v>
      </c>
      <c r="J41" s="97">
        <f t="shared" si="15"/>
        <v>0</v>
      </c>
      <c r="K41" s="97">
        <f t="shared" si="16"/>
        <v>0</v>
      </c>
      <c r="L41" s="97">
        <f t="shared" si="17"/>
        <v>0</v>
      </c>
      <c r="M41" s="97">
        <f t="shared" si="18"/>
        <v>0</v>
      </c>
      <c r="N41" s="97">
        <f t="shared" si="19"/>
        <v>0</v>
      </c>
      <c r="O41" s="97">
        <f t="shared" si="20"/>
        <v>0</v>
      </c>
      <c r="P41" s="97">
        <f t="shared" si="21"/>
        <v>393.54379746835446</v>
      </c>
      <c r="Q41" s="97">
        <f t="shared" si="22"/>
        <v>0</v>
      </c>
    </row>
    <row r="42" spans="1:17" x14ac:dyDescent="0.2">
      <c r="A42" s="55" t="str">
        <f>Jugendliga!B20</f>
        <v>KTH Ehrang</v>
      </c>
      <c r="B42">
        <f t="shared" si="9"/>
        <v>13</v>
      </c>
      <c r="C42" s="96">
        <f>Jugendliga!I20</f>
        <v>318.67897297297299</v>
      </c>
      <c r="E42" s="97">
        <f t="shared" si="10"/>
        <v>0</v>
      </c>
      <c r="F42" s="97">
        <f t="shared" si="11"/>
        <v>0</v>
      </c>
      <c r="G42" s="97">
        <f t="shared" si="12"/>
        <v>0</v>
      </c>
      <c r="H42" s="97">
        <f t="shared" si="13"/>
        <v>0</v>
      </c>
      <c r="I42" s="97">
        <f t="shared" si="14"/>
        <v>0</v>
      </c>
      <c r="J42" s="97">
        <f t="shared" si="15"/>
        <v>0</v>
      </c>
      <c r="K42" s="97">
        <f t="shared" si="16"/>
        <v>0</v>
      </c>
      <c r="L42" s="97">
        <f t="shared" si="17"/>
        <v>0</v>
      </c>
      <c r="M42" s="97">
        <f t="shared" si="18"/>
        <v>0</v>
      </c>
      <c r="N42" s="97">
        <f t="shared" si="19"/>
        <v>0</v>
      </c>
      <c r="O42" s="97">
        <f t="shared" si="20"/>
        <v>0</v>
      </c>
      <c r="P42" s="97">
        <f t="shared" si="21"/>
        <v>318.67897297297299</v>
      </c>
      <c r="Q42" s="97">
        <f t="shared" si="22"/>
        <v>0</v>
      </c>
    </row>
    <row r="43" spans="1:17" x14ac:dyDescent="0.2">
      <c r="A43" s="55" t="str">
        <f>Jugendliga!B21</f>
        <v>KTH Ehrang</v>
      </c>
      <c r="B43">
        <f t="shared" si="9"/>
        <v>13</v>
      </c>
      <c r="C43" s="96">
        <f>Jugendliga!I21</f>
        <v>267.02819095477389</v>
      </c>
      <c r="E43" s="97">
        <f t="shared" si="10"/>
        <v>0</v>
      </c>
      <c r="F43" s="97">
        <f t="shared" si="11"/>
        <v>0</v>
      </c>
      <c r="G43" s="97">
        <f t="shared" si="12"/>
        <v>0</v>
      </c>
      <c r="H43" s="97">
        <f t="shared" si="13"/>
        <v>0</v>
      </c>
      <c r="I43" s="97">
        <f t="shared" si="14"/>
        <v>0</v>
      </c>
      <c r="J43" s="97">
        <f t="shared" si="15"/>
        <v>0</v>
      </c>
      <c r="K43" s="97">
        <f t="shared" si="16"/>
        <v>0</v>
      </c>
      <c r="L43" s="97">
        <f t="shared" si="17"/>
        <v>0</v>
      </c>
      <c r="M43" s="97">
        <f t="shared" si="18"/>
        <v>0</v>
      </c>
      <c r="N43" s="97">
        <f t="shared" si="19"/>
        <v>0</v>
      </c>
      <c r="O43" s="97">
        <f t="shared" si="20"/>
        <v>0</v>
      </c>
      <c r="P43" s="97">
        <f t="shared" si="21"/>
        <v>267.02819095477389</v>
      </c>
      <c r="Q43" s="97">
        <f t="shared" si="22"/>
        <v>0</v>
      </c>
    </row>
    <row r="44" spans="1:17" x14ac:dyDescent="0.2">
      <c r="A44" s="55" t="str">
        <f>Jugendliga!B22</f>
        <v>KSV Grünstadt</v>
      </c>
      <c r="B44">
        <f t="shared" ref="B44:B56" si="23">IF(A44="FTG Pfungstadt",1,IF(A44="AC Altrip",2,IF(A44="AC Mutterstadt",3,IF(A44="KSV Grünstadt",4,IF(A44="TSG Hassloch",5,IF(A44="KSC 07 Schifferstadt",6,IF(A44="AV 03 Speyer",7,IF(A44="KSV Langen",8,IF(A44="AC Kindsbach",9,IF(A44="VFL Rodalben",10,IF(A44="TSG Kaiserslautern",11,IF(A44="AC Weisenau",12,IF(A44="KTH Ehrang",13,)))))))))))))</f>
        <v>4</v>
      </c>
      <c r="C44" s="96">
        <f>Jugendliga!I22</f>
        <v>435.44654155495982</v>
      </c>
      <c r="E44" s="97">
        <f t="shared" ref="E44:E56" si="24">IF(B44=1,C44,0)</f>
        <v>0</v>
      </c>
      <c r="F44" s="97">
        <f t="shared" ref="F44:F56" si="25">IF(B44=2,C44,0)</f>
        <v>0</v>
      </c>
      <c r="G44" s="97">
        <f t="shared" ref="G44:G56" si="26">IF(B44=3,C44,0)</f>
        <v>0</v>
      </c>
      <c r="H44" s="97">
        <f t="shared" ref="H44:H56" si="27">IF(B44=4,C44,0)</f>
        <v>435.44654155495982</v>
      </c>
      <c r="I44" s="97">
        <f t="shared" ref="I44:I56" si="28">IF(B44=5,C44,0)</f>
        <v>0</v>
      </c>
      <c r="J44" s="97">
        <f t="shared" ref="J44:J56" si="29">IF(B44=6,C44,0)</f>
        <v>0</v>
      </c>
      <c r="K44" s="97">
        <f t="shared" ref="K44:K56" si="30">IF(B44=7,C44,0)</f>
        <v>0</v>
      </c>
      <c r="L44" s="97">
        <f t="shared" ref="L44:L56" si="31">IF(B44=8,C44,0)</f>
        <v>0</v>
      </c>
      <c r="M44" s="97">
        <f t="shared" ref="M44:M56" si="32">IF(B44=9,C44,0)</f>
        <v>0</v>
      </c>
      <c r="N44" s="97">
        <f t="shared" ref="N44:N56" si="33">IF(B44=10,C44,0)</f>
        <v>0</v>
      </c>
      <c r="O44" s="97">
        <f t="shared" ref="O44:O56" si="34">IF(B44=11,C44,0)</f>
        <v>0</v>
      </c>
      <c r="P44" s="97">
        <f t="shared" ref="P44:P56" si="35">IF(B44=13,C44,0)</f>
        <v>0</v>
      </c>
      <c r="Q44" s="97">
        <f t="shared" ref="Q44:Q56" si="36">IF(B44=12,C44,0)</f>
        <v>0</v>
      </c>
    </row>
    <row r="45" spans="1:17" x14ac:dyDescent="0.2">
      <c r="A45" s="55" t="str">
        <f>Jugendliga!B23</f>
        <v>AV 03 Speyer</v>
      </c>
      <c r="B45">
        <f t="shared" si="23"/>
        <v>7</v>
      </c>
      <c r="C45" s="96">
        <f>Jugendliga!I23</f>
        <v>475.59000000000003</v>
      </c>
      <c r="E45" s="97">
        <f t="shared" si="24"/>
        <v>0</v>
      </c>
      <c r="F45" s="97">
        <f t="shared" si="25"/>
        <v>0</v>
      </c>
      <c r="G45" s="97">
        <f t="shared" si="26"/>
        <v>0</v>
      </c>
      <c r="H45" s="97">
        <f t="shared" si="27"/>
        <v>0</v>
      </c>
      <c r="I45" s="97">
        <f t="shared" si="28"/>
        <v>0</v>
      </c>
      <c r="J45" s="97">
        <f t="shared" si="29"/>
        <v>0</v>
      </c>
      <c r="K45" s="97">
        <f t="shared" si="30"/>
        <v>475.59000000000003</v>
      </c>
      <c r="L45" s="97">
        <f t="shared" si="31"/>
        <v>0</v>
      </c>
      <c r="M45" s="97">
        <f t="shared" si="32"/>
        <v>0</v>
      </c>
      <c r="N45" s="97">
        <f t="shared" si="33"/>
        <v>0</v>
      </c>
      <c r="O45" s="97">
        <f t="shared" si="34"/>
        <v>0</v>
      </c>
      <c r="P45" s="97">
        <f t="shared" si="35"/>
        <v>0</v>
      </c>
      <c r="Q45" s="97">
        <f t="shared" si="36"/>
        <v>0</v>
      </c>
    </row>
    <row r="46" spans="1:17" x14ac:dyDescent="0.2">
      <c r="A46" s="55" t="str">
        <f>Jugendliga!B24</f>
        <v>KSC 07 Schifferstadt</v>
      </c>
      <c r="B46">
        <f t="shared" si="23"/>
        <v>6</v>
      </c>
      <c r="C46" s="96">
        <f>Jugendliga!I24</f>
        <v>401.31714285714287</v>
      </c>
      <c r="E46" s="97">
        <f t="shared" si="24"/>
        <v>0</v>
      </c>
      <c r="F46" s="97">
        <f t="shared" si="25"/>
        <v>0</v>
      </c>
      <c r="G46" s="97">
        <f t="shared" si="26"/>
        <v>0</v>
      </c>
      <c r="H46" s="97">
        <f t="shared" si="27"/>
        <v>0</v>
      </c>
      <c r="I46" s="97">
        <f t="shared" si="28"/>
        <v>0</v>
      </c>
      <c r="J46" s="97">
        <f t="shared" si="29"/>
        <v>401.31714285714287</v>
      </c>
      <c r="K46" s="97">
        <f t="shared" si="30"/>
        <v>0</v>
      </c>
      <c r="L46" s="97">
        <f t="shared" si="31"/>
        <v>0</v>
      </c>
      <c r="M46" s="97">
        <f t="shared" si="32"/>
        <v>0</v>
      </c>
      <c r="N46" s="97">
        <f t="shared" si="33"/>
        <v>0</v>
      </c>
      <c r="O46" s="97">
        <f t="shared" si="34"/>
        <v>0</v>
      </c>
      <c r="P46" s="97">
        <f t="shared" si="35"/>
        <v>0</v>
      </c>
      <c r="Q46" s="97">
        <f t="shared" si="36"/>
        <v>0</v>
      </c>
    </row>
    <row r="47" spans="1:17" x14ac:dyDescent="0.2">
      <c r="A47" s="55" t="str">
        <f>Jugendliga!B25</f>
        <v>AC Mutterstadt</v>
      </c>
      <c r="B47">
        <f t="shared" si="23"/>
        <v>3</v>
      </c>
      <c r="C47" s="96">
        <f>Jugendliga!I25</f>
        <v>358.15594936708857</v>
      </c>
      <c r="E47" s="97">
        <f t="shared" si="24"/>
        <v>0</v>
      </c>
      <c r="F47" s="97">
        <f t="shared" si="25"/>
        <v>0</v>
      </c>
      <c r="G47" s="97">
        <f t="shared" si="26"/>
        <v>358.15594936708857</v>
      </c>
      <c r="H47" s="97">
        <f t="shared" si="27"/>
        <v>0</v>
      </c>
      <c r="I47" s="97">
        <f t="shared" si="28"/>
        <v>0</v>
      </c>
      <c r="J47" s="97">
        <f t="shared" si="29"/>
        <v>0</v>
      </c>
      <c r="K47" s="97">
        <f t="shared" si="30"/>
        <v>0</v>
      </c>
      <c r="L47" s="97">
        <f t="shared" si="31"/>
        <v>0</v>
      </c>
      <c r="M47" s="97">
        <f t="shared" si="32"/>
        <v>0</v>
      </c>
      <c r="N47" s="97">
        <f t="shared" si="33"/>
        <v>0</v>
      </c>
      <c r="O47" s="97">
        <f t="shared" si="34"/>
        <v>0</v>
      </c>
      <c r="P47" s="97">
        <f t="shared" si="35"/>
        <v>0</v>
      </c>
      <c r="Q47" s="97">
        <f t="shared" si="36"/>
        <v>0</v>
      </c>
    </row>
    <row r="48" spans="1:17" x14ac:dyDescent="0.2">
      <c r="A48" s="55" t="str">
        <f>Jugendliga!B26</f>
        <v>AC Mutterstadt</v>
      </c>
      <c r="B48">
        <f t="shared" si="23"/>
        <v>3</v>
      </c>
      <c r="C48" s="96">
        <f>Jugendliga!I26</f>
        <v>457.98855520504731</v>
      </c>
      <c r="E48" s="97">
        <f t="shared" si="24"/>
        <v>0</v>
      </c>
      <c r="F48" s="97">
        <f t="shared" si="25"/>
        <v>0</v>
      </c>
      <c r="G48" s="97">
        <f t="shared" si="26"/>
        <v>457.98855520504731</v>
      </c>
      <c r="H48" s="97">
        <f t="shared" si="27"/>
        <v>0</v>
      </c>
      <c r="I48" s="97">
        <f t="shared" si="28"/>
        <v>0</v>
      </c>
      <c r="J48" s="97">
        <f t="shared" si="29"/>
        <v>0</v>
      </c>
      <c r="K48" s="97">
        <f t="shared" si="30"/>
        <v>0</v>
      </c>
      <c r="L48" s="97">
        <f t="shared" si="31"/>
        <v>0</v>
      </c>
      <c r="M48" s="97">
        <f t="shared" si="32"/>
        <v>0</v>
      </c>
      <c r="N48" s="97">
        <f t="shared" si="33"/>
        <v>0</v>
      </c>
      <c r="O48" s="97">
        <f t="shared" si="34"/>
        <v>0</v>
      </c>
      <c r="P48" s="97">
        <f t="shared" si="35"/>
        <v>0</v>
      </c>
      <c r="Q48" s="97">
        <f t="shared" si="36"/>
        <v>0</v>
      </c>
    </row>
    <row r="49" spans="1:17" x14ac:dyDescent="0.2">
      <c r="A49" s="55" t="str">
        <f>Jugendliga!B27</f>
        <v>AC Kindsbach</v>
      </c>
      <c r="B49">
        <f t="shared" ref="B49" si="37">IF(A49="FTG Pfungstadt",1,IF(A49="AC Altrip",2,IF(A49="AC Mutterstadt",3,IF(A49="KSV Grünstadt",4,IF(A49="TSG Hassloch",5,IF(A49="KSC 07 Schifferstadt",6,IF(A49="AV 03 Speyer",7,IF(A49="KSV Langen",8,IF(A49="AC Kindsbach",9,IF(A49="VFL Rodalben",10,IF(A49="TSG Kaiserslautern",11,IF(A49="AC Weisenau",12,IF(A49="KTH Ehrang",13,)))))))))))))</f>
        <v>9</v>
      </c>
      <c r="C49" s="96">
        <f>Jugendliga!I27</f>
        <v>431.87303225806448</v>
      </c>
      <c r="E49" s="97">
        <f t="shared" ref="E49" si="38">IF(B49=1,C49,0)</f>
        <v>0</v>
      </c>
      <c r="F49" s="97">
        <f t="shared" ref="F49" si="39">IF(B49=2,C49,0)</f>
        <v>0</v>
      </c>
      <c r="G49" s="97">
        <f t="shared" ref="G49" si="40">IF(B49=3,C49,0)</f>
        <v>0</v>
      </c>
      <c r="H49" s="97">
        <f t="shared" ref="H49" si="41">IF(B49=4,C49,0)</f>
        <v>0</v>
      </c>
      <c r="I49" s="97">
        <f t="shared" ref="I49" si="42">IF(B49=5,C49,0)</f>
        <v>0</v>
      </c>
      <c r="J49" s="97">
        <f t="shared" ref="J49" si="43">IF(B49=6,C49,0)</f>
        <v>0</v>
      </c>
      <c r="K49" s="97">
        <f t="shared" ref="K49" si="44">IF(B49=7,C49,0)</f>
        <v>0</v>
      </c>
      <c r="L49" s="97">
        <f t="shared" ref="L49" si="45">IF(B49=8,C49,0)</f>
        <v>0</v>
      </c>
      <c r="M49" s="97">
        <f t="shared" ref="M49" si="46">IF(B49=9,C49,0)</f>
        <v>431.87303225806448</v>
      </c>
      <c r="N49" s="97">
        <f t="shared" ref="N49" si="47">IF(B49=10,C49,0)</f>
        <v>0</v>
      </c>
      <c r="O49" s="97">
        <f t="shared" ref="O49" si="48">IF(B49=11,C49,0)</f>
        <v>0</v>
      </c>
      <c r="P49" s="97">
        <f t="shared" ref="P49" si="49">IF(B49=13,C49,0)</f>
        <v>0</v>
      </c>
      <c r="Q49" s="97">
        <f t="shared" ref="Q49" si="50">IF(B49=12,C49,0)</f>
        <v>0</v>
      </c>
    </row>
    <row r="50" spans="1:17" x14ac:dyDescent="0.2">
      <c r="A50" s="55">
        <f>Jugendliga!B28</f>
        <v>0</v>
      </c>
      <c r="B50">
        <f t="shared" ref="B50:B55" si="51">IF(A50="FTG Pfungstadt",1,IF(A50="AC Altrip",2,IF(A50="AC Mutterstadt",3,IF(A50="KSV Grünstadt",4,IF(A50="TSG Hassloch",5,IF(A50="KSC 07 Schifferstadt",6,IF(A50="AV 03 Speyer",7,IF(A50="KSV Langen",8,IF(A50="AC Kindsbach",9,IF(A50="VFL Rodalben",10,IF(A50="TSG Kaiserslautern",11,IF(A50="AC Weisenau",12,IF(A50="KTH Ehrang",13,)))))))))))))</f>
        <v>0</v>
      </c>
      <c r="C50" s="96">
        <f>Jugendliga!I28</f>
        <v>0</v>
      </c>
      <c r="E50" s="97">
        <f t="shared" ref="E50:E55" si="52">IF(B50=1,C50,0)</f>
        <v>0</v>
      </c>
      <c r="F50" s="97">
        <f t="shared" ref="F50:F55" si="53">IF(B50=2,C50,0)</f>
        <v>0</v>
      </c>
      <c r="G50" s="97">
        <f t="shared" ref="G50:G55" si="54">IF(B50=3,C50,0)</f>
        <v>0</v>
      </c>
      <c r="H50" s="97">
        <f t="shared" ref="H50:H55" si="55">IF(B50=4,C50,0)</f>
        <v>0</v>
      </c>
      <c r="I50" s="97">
        <f t="shared" ref="I50:I55" si="56">IF(B50=5,C50,0)</f>
        <v>0</v>
      </c>
      <c r="J50" s="97">
        <f t="shared" ref="J50:J55" si="57">IF(B50=6,C50,0)</f>
        <v>0</v>
      </c>
      <c r="K50" s="97">
        <f t="shared" ref="K50:K55" si="58">IF(B50=7,C50,0)</f>
        <v>0</v>
      </c>
      <c r="L50" s="97">
        <f t="shared" ref="L50:L55" si="59">IF(B50=8,C50,0)</f>
        <v>0</v>
      </c>
      <c r="M50" s="97">
        <f t="shared" ref="M50:M55" si="60">IF(B50=9,C50,0)</f>
        <v>0</v>
      </c>
      <c r="N50" s="97">
        <f t="shared" ref="N50:N55" si="61">IF(B50=10,C50,0)</f>
        <v>0</v>
      </c>
      <c r="O50" s="97">
        <f t="shared" ref="O50:O55" si="62">IF(B50=11,C50,0)</f>
        <v>0</v>
      </c>
      <c r="P50" s="97">
        <f t="shared" ref="P50:P55" si="63">IF(B50=13,C50,0)</f>
        <v>0</v>
      </c>
      <c r="Q50" s="97">
        <f t="shared" ref="Q50:Q55" si="64">IF(B50=12,C50,0)</f>
        <v>0</v>
      </c>
    </row>
    <row r="51" spans="1:17" x14ac:dyDescent="0.2">
      <c r="A51" s="55" t="str">
        <f>Jugendliga!B29</f>
        <v>KSV Grünstadt</v>
      </c>
      <c r="B51">
        <f t="shared" si="51"/>
        <v>4</v>
      </c>
      <c r="C51" s="96">
        <f>Jugendliga!I29</f>
        <v>263.17438709677424</v>
      </c>
      <c r="E51" s="97">
        <f t="shared" si="52"/>
        <v>0</v>
      </c>
      <c r="F51" s="97">
        <f t="shared" si="53"/>
        <v>0</v>
      </c>
      <c r="G51" s="97">
        <f t="shared" si="54"/>
        <v>0</v>
      </c>
      <c r="H51" s="97">
        <f t="shared" si="55"/>
        <v>263.17438709677424</v>
      </c>
      <c r="I51" s="97">
        <f t="shared" si="56"/>
        <v>0</v>
      </c>
      <c r="J51" s="97">
        <f t="shared" si="57"/>
        <v>0</v>
      </c>
      <c r="K51" s="97">
        <f t="shared" si="58"/>
        <v>0</v>
      </c>
      <c r="L51" s="97">
        <f t="shared" si="59"/>
        <v>0</v>
      </c>
      <c r="M51" s="97">
        <f t="shared" si="60"/>
        <v>0</v>
      </c>
      <c r="N51" s="97">
        <f t="shared" si="61"/>
        <v>0</v>
      </c>
      <c r="O51" s="97">
        <f t="shared" si="62"/>
        <v>0</v>
      </c>
      <c r="P51" s="97">
        <f t="shared" si="63"/>
        <v>0</v>
      </c>
      <c r="Q51" s="97">
        <f t="shared" si="64"/>
        <v>0</v>
      </c>
    </row>
    <row r="52" spans="1:17" x14ac:dyDescent="0.2">
      <c r="A52" s="55">
        <f>Jugendliga!B30</f>
        <v>0</v>
      </c>
      <c r="B52">
        <f t="shared" si="51"/>
        <v>0</v>
      </c>
      <c r="C52" s="96">
        <f>Jugendliga!I30</f>
        <v>0</v>
      </c>
      <c r="E52" s="97">
        <f t="shared" si="52"/>
        <v>0</v>
      </c>
      <c r="F52" s="97">
        <f t="shared" si="53"/>
        <v>0</v>
      </c>
      <c r="G52" s="97">
        <f t="shared" si="54"/>
        <v>0</v>
      </c>
      <c r="H52" s="97">
        <f t="shared" si="55"/>
        <v>0</v>
      </c>
      <c r="I52" s="97">
        <f t="shared" si="56"/>
        <v>0</v>
      </c>
      <c r="J52" s="97">
        <f t="shared" si="57"/>
        <v>0</v>
      </c>
      <c r="K52" s="97">
        <f t="shared" si="58"/>
        <v>0</v>
      </c>
      <c r="L52" s="97">
        <f t="shared" si="59"/>
        <v>0</v>
      </c>
      <c r="M52" s="97">
        <f t="shared" si="60"/>
        <v>0</v>
      </c>
      <c r="N52" s="97">
        <f t="shared" si="61"/>
        <v>0</v>
      </c>
      <c r="O52" s="97">
        <f t="shared" si="62"/>
        <v>0</v>
      </c>
      <c r="P52" s="97">
        <f t="shared" si="63"/>
        <v>0</v>
      </c>
      <c r="Q52" s="97">
        <f t="shared" si="64"/>
        <v>0</v>
      </c>
    </row>
    <row r="53" spans="1:17" x14ac:dyDescent="0.2">
      <c r="A53" s="55" t="str">
        <f>Jugendliga!B31</f>
        <v>KTH Ehrang</v>
      </c>
      <c r="B53">
        <f t="shared" si="51"/>
        <v>13</v>
      </c>
      <c r="C53" s="96">
        <f>Jugendliga!I31</f>
        <v>347.84456804733736</v>
      </c>
      <c r="E53" s="97">
        <f t="shared" si="52"/>
        <v>0</v>
      </c>
      <c r="F53" s="97">
        <f t="shared" si="53"/>
        <v>0</v>
      </c>
      <c r="G53" s="97">
        <f t="shared" si="54"/>
        <v>0</v>
      </c>
      <c r="H53" s="97">
        <f t="shared" si="55"/>
        <v>0</v>
      </c>
      <c r="I53" s="97">
        <f t="shared" si="56"/>
        <v>0</v>
      </c>
      <c r="J53" s="97">
        <f t="shared" si="57"/>
        <v>0</v>
      </c>
      <c r="K53" s="97">
        <f t="shared" si="58"/>
        <v>0</v>
      </c>
      <c r="L53" s="97">
        <f t="shared" si="59"/>
        <v>0</v>
      </c>
      <c r="M53" s="97">
        <f t="shared" si="60"/>
        <v>0</v>
      </c>
      <c r="N53" s="97">
        <f t="shared" si="61"/>
        <v>0</v>
      </c>
      <c r="O53" s="97">
        <f t="shared" si="62"/>
        <v>0</v>
      </c>
      <c r="P53" s="97">
        <f t="shared" si="63"/>
        <v>347.84456804733736</v>
      </c>
      <c r="Q53" s="97">
        <f t="shared" si="64"/>
        <v>0</v>
      </c>
    </row>
    <row r="54" spans="1:17" x14ac:dyDescent="0.2">
      <c r="A54" s="55" t="str">
        <f>Jugendliga!B32</f>
        <v>KTH Ehrang</v>
      </c>
      <c r="B54">
        <f t="shared" si="51"/>
        <v>13</v>
      </c>
      <c r="C54" s="96">
        <f>Jugendliga!I32</f>
        <v>311.83400985221675</v>
      </c>
      <c r="E54" s="97">
        <f t="shared" si="52"/>
        <v>0</v>
      </c>
      <c r="F54" s="97">
        <f t="shared" si="53"/>
        <v>0</v>
      </c>
      <c r="G54" s="97">
        <f t="shared" si="54"/>
        <v>0</v>
      </c>
      <c r="H54" s="97">
        <f t="shared" si="55"/>
        <v>0</v>
      </c>
      <c r="I54" s="97">
        <f t="shared" si="56"/>
        <v>0</v>
      </c>
      <c r="J54" s="97">
        <f t="shared" si="57"/>
        <v>0</v>
      </c>
      <c r="K54" s="97">
        <f t="shared" si="58"/>
        <v>0</v>
      </c>
      <c r="L54" s="97">
        <f t="shared" si="59"/>
        <v>0</v>
      </c>
      <c r="M54" s="97">
        <f t="shared" si="60"/>
        <v>0</v>
      </c>
      <c r="N54" s="97">
        <f t="shared" si="61"/>
        <v>0</v>
      </c>
      <c r="O54" s="97">
        <f t="shared" si="62"/>
        <v>0</v>
      </c>
      <c r="P54" s="97">
        <f t="shared" si="63"/>
        <v>311.83400985221675</v>
      </c>
      <c r="Q54" s="97">
        <f t="shared" si="64"/>
        <v>0</v>
      </c>
    </row>
    <row r="55" spans="1:17" x14ac:dyDescent="0.2">
      <c r="A55" s="55" t="str">
        <f>Jugendliga!B33</f>
        <v>KSC 07 Schifferstadt</v>
      </c>
      <c r="B55">
        <f t="shared" si="51"/>
        <v>6</v>
      </c>
      <c r="C55" s="96">
        <f>Jugendliga!I33</f>
        <v>399.4602197802198</v>
      </c>
      <c r="E55" s="97">
        <f t="shared" si="52"/>
        <v>0</v>
      </c>
      <c r="F55" s="97">
        <f t="shared" si="53"/>
        <v>0</v>
      </c>
      <c r="G55" s="97">
        <f t="shared" si="54"/>
        <v>0</v>
      </c>
      <c r="H55" s="97">
        <f t="shared" si="55"/>
        <v>0</v>
      </c>
      <c r="I55" s="97">
        <f t="shared" si="56"/>
        <v>0</v>
      </c>
      <c r="J55" s="97">
        <f t="shared" si="57"/>
        <v>399.4602197802198</v>
      </c>
      <c r="K55" s="97">
        <f t="shared" si="58"/>
        <v>0</v>
      </c>
      <c r="L55" s="97">
        <f t="shared" si="59"/>
        <v>0</v>
      </c>
      <c r="M55" s="97">
        <f t="shared" si="60"/>
        <v>0</v>
      </c>
      <c r="N55" s="97">
        <f t="shared" si="61"/>
        <v>0</v>
      </c>
      <c r="O55" s="97">
        <f t="shared" si="62"/>
        <v>0</v>
      </c>
      <c r="P55" s="97">
        <f t="shared" si="63"/>
        <v>0</v>
      </c>
      <c r="Q55" s="97">
        <f t="shared" si="64"/>
        <v>0</v>
      </c>
    </row>
    <row r="56" spans="1:17" x14ac:dyDescent="0.2">
      <c r="A56" s="55">
        <f>Jugendliga!B35</f>
        <v>0</v>
      </c>
      <c r="B56">
        <f t="shared" si="23"/>
        <v>0</v>
      </c>
      <c r="C56" s="96">
        <f>Jugendliga!I35</f>
        <v>0</v>
      </c>
      <c r="E56" s="97">
        <f t="shared" si="24"/>
        <v>0</v>
      </c>
      <c r="F56" s="97">
        <f t="shared" si="25"/>
        <v>0</v>
      </c>
      <c r="G56" s="97">
        <f t="shared" si="26"/>
        <v>0</v>
      </c>
      <c r="H56" s="97">
        <f t="shared" si="27"/>
        <v>0</v>
      </c>
      <c r="I56" s="97">
        <f t="shared" si="28"/>
        <v>0</v>
      </c>
      <c r="J56" s="97">
        <f t="shared" si="29"/>
        <v>0</v>
      </c>
      <c r="K56" s="97">
        <f t="shared" si="30"/>
        <v>0</v>
      </c>
      <c r="L56" s="97">
        <f t="shared" si="31"/>
        <v>0</v>
      </c>
      <c r="M56" s="97">
        <f t="shared" si="32"/>
        <v>0</v>
      </c>
      <c r="N56" s="97">
        <f t="shared" si="33"/>
        <v>0</v>
      </c>
      <c r="O56" s="97">
        <f t="shared" si="34"/>
        <v>0</v>
      </c>
      <c r="P56" s="97">
        <f t="shared" si="35"/>
        <v>0</v>
      </c>
      <c r="Q56" s="97">
        <f t="shared" si="36"/>
        <v>0</v>
      </c>
    </row>
    <row r="57" spans="1:17" x14ac:dyDescent="0.2">
      <c r="A57" s="55">
        <f>Jugendliga!B36</f>
        <v>0</v>
      </c>
      <c r="B57">
        <f t="shared" ref="B57:B94" si="65">IF(A57="FTG Pfungstadt",1,IF(A57="AC Altrip",2,IF(A57="AC Mutterstadt",3,IF(A57="KSV Grünstadt",4,IF(A57="TSG Hassloch",5,IF(A57="KSC 07 Schifferstadt",6,IF(A57="AV 03 Speyer",7,IF(A57="KSV Langen",8,IF(A57="AC Kindsbach",9,IF(A57="VFL Rodalben",10,IF(A57="TSG Kaiserslautern",11,IF(A57="AC Weisenau",12,IF(A57="KTH Ehrang",13,)))))))))))))</f>
        <v>0</v>
      </c>
      <c r="C57" s="96">
        <f>Jugendliga!I36</f>
        <v>0</v>
      </c>
      <c r="E57" s="97">
        <f t="shared" ref="E57:E94" si="66">IF(B57=1,C57,0)</f>
        <v>0</v>
      </c>
      <c r="F57" s="97">
        <f t="shared" ref="F57:F94" si="67">IF(B57=2,C57,0)</f>
        <v>0</v>
      </c>
      <c r="G57" s="97">
        <f t="shared" ref="G57:G94" si="68">IF(B57=3,C57,0)</f>
        <v>0</v>
      </c>
      <c r="H57" s="97">
        <f t="shared" ref="H57:H94" si="69">IF(B57=4,C57,0)</f>
        <v>0</v>
      </c>
      <c r="I57" s="97">
        <f t="shared" ref="I57:I94" si="70">IF(B57=5,C57,0)</f>
        <v>0</v>
      </c>
      <c r="J57" s="97">
        <f t="shared" ref="J57:J94" si="71">IF(B57=6,C57,0)</f>
        <v>0</v>
      </c>
      <c r="K57" s="97">
        <f t="shared" ref="K57:K94" si="72">IF(B57=7,C57,0)</f>
        <v>0</v>
      </c>
      <c r="L57" s="97">
        <f t="shared" ref="L57:L94" si="73">IF(B57=8,C57,0)</f>
        <v>0</v>
      </c>
      <c r="M57" s="97">
        <f t="shared" ref="M57:M94" si="74">IF(B57=9,C57,0)</f>
        <v>0</v>
      </c>
      <c r="N57" s="97">
        <f t="shared" ref="N57:N94" si="75">IF(B57=10,C57,0)</f>
        <v>0</v>
      </c>
      <c r="O57" s="97">
        <f t="shared" ref="O57:O94" si="76">IF(B57=11,C57,0)</f>
        <v>0</v>
      </c>
      <c r="P57" s="97">
        <f t="shared" ref="P57:P94" si="77">IF(B57=13,C57,0)</f>
        <v>0</v>
      </c>
      <c r="Q57" s="97">
        <f t="shared" ref="Q57:Q94" si="78">IF(B57=12,C57,0)</f>
        <v>0</v>
      </c>
    </row>
    <row r="58" spans="1:17" x14ac:dyDescent="0.2">
      <c r="A58" s="55" t="str">
        <f>Jugendliga!B37</f>
        <v>-140/ -148/ -158/ +158 cm</v>
      </c>
      <c r="B58">
        <f t="shared" si="65"/>
        <v>0</v>
      </c>
      <c r="C58" s="96">
        <f>Jugendliga!I37</f>
        <v>0</v>
      </c>
      <c r="E58" s="97">
        <f t="shared" si="66"/>
        <v>0</v>
      </c>
      <c r="F58" s="97">
        <f t="shared" si="67"/>
        <v>0</v>
      </c>
      <c r="G58" s="97">
        <f t="shared" si="68"/>
        <v>0</v>
      </c>
      <c r="H58" s="97">
        <f t="shared" si="69"/>
        <v>0</v>
      </c>
      <c r="I58" s="97">
        <f t="shared" si="70"/>
        <v>0</v>
      </c>
      <c r="J58" s="97">
        <f t="shared" si="71"/>
        <v>0</v>
      </c>
      <c r="K58" s="97">
        <f t="shared" si="72"/>
        <v>0</v>
      </c>
      <c r="L58" s="97">
        <f t="shared" si="73"/>
        <v>0</v>
      </c>
      <c r="M58" s="97">
        <f t="shared" si="74"/>
        <v>0</v>
      </c>
      <c r="N58" s="97">
        <f t="shared" si="75"/>
        <v>0</v>
      </c>
      <c r="O58" s="97">
        <f t="shared" si="76"/>
        <v>0</v>
      </c>
      <c r="P58" s="97">
        <f t="shared" si="77"/>
        <v>0</v>
      </c>
      <c r="Q58" s="97">
        <f t="shared" si="78"/>
        <v>0</v>
      </c>
    </row>
    <row r="59" spans="1:17" x14ac:dyDescent="0.2">
      <c r="A59" s="55" t="str">
        <f>Jugendliga!B38</f>
        <v>weiblich / männlich</v>
      </c>
      <c r="B59">
        <f t="shared" si="65"/>
        <v>0</v>
      </c>
      <c r="C59" s="96" t="str">
        <f>Jugendliga!I38</f>
        <v>Gesamtpkt.</v>
      </c>
      <c r="E59" s="97">
        <f t="shared" si="66"/>
        <v>0</v>
      </c>
      <c r="F59" s="97">
        <f t="shared" si="67"/>
        <v>0</v>
      </c>
      <c r="G59" s="97">
        <f t="shared" si="68"/>
        <v>0</v>
      </c>
      <c r="H59" s="97">
        <f t="shared" si="69"/>
        <v>0</v>
      </c>
      <c r="I59" s="97">
        <f t="shared" si="70"/>
        <v>0</v>
      </c>
      <c r="J59" s="97">
        <f t="shared" si="71"/>
        <v>0</v>
      </c>
      <c r="K59" s="97">
        <f t="shared" si="72"/>
        <v>0</v>
      </c>
      <c r="L59" s="97">
        <f t="shared" si="73"/>
        <v>0</v>
      </c>
      <c r="M59" s="97">
        <f t="shared" si="74"/>
        <v>0</v>
      </c>
      <c r="N59" s="97">
        <f t="shared" si="75"/>
        <v>0</v>
      </c>
      <c r="O59" s="97">
        <f t="shared" si="76"/>
        <v>0</v>
      </c>
      <c r="P59" s="97">
        <f t="shared" si="77"/>
        <v>0</v>
      </c>
      <c r="Q59" s="97">
        <f t="shared" si="78"/>
        <v>0</v>
      </c>
    </row>
    <row r="60" spans="1:17" x14ac:dyDescent="0.2">
      <c r="A60" s="55" t="str">
        <f>Jugendliga!B39</f>
        <v>Verein</v>
      </c>
      <c r="B60">
        <f t="shared" si="65"/>
        <v>0</v>
      </c>
      <c r="C60" s="96">
        <f>Jugendliga!I39</f>
        <v>0</v>
      </c>
      <c r="E60" s="97">
        <f t="shared" si="66"/>
        <v>0</v>
      </c>
      <c r="F60" s="97">
        <f t="shared" si="67"/>
        <v>0</v>
      </c>
      <c r="G60" s="97">
        <f t="shared" si="68"/>
        <v>0</v>
      </c>
      <c r="H60" s="97">
        <f t="shared" si="69"/>
        <v>0</v>
      </c>
      <c r="I60" s="97">
        <f t="shared" si="70"/>
        <v>0</v>
      </c>
      <c r="J60" s="97">
        <f t="shared" si="71"/>
        <v>0</v>
      </c>
      <c r="K60" s="97">
        <f t="shared" si="72"/>
        <v>0</v>
      </c>
      <c r="L60" s="97">
        <f t="shared" si="73"/>
        <v>0</v>
      </c>
      <c r="M60" s="97">
        <f t="shared" si="74"/>
        <v>0</v>
      </c>
      <c r="N60" s="97">
        <f t="shared" si="75"/>
        <v>0</v>
      </c>
      <c r="O60" s="97">
        <f t="shared" si="76"/>
        <v>0</v>
      </c>
      <c r="P60" s="97">
        <f t="shared" si="77"/>
        <v>0</v>
      </c>
      <c r="Q60" s="97">
        <f t="shared" si="78"/>
        <v>0</v>
      </c>
    </row>
    <row r="61" spans="1:17" x14ac:dyDescent="0.2">
      <c r="A61" s="55" t="str">
        <f>Jugendliga!B40</f>
        <v>AC Mutterstadt</v>
      </c>
      <c r="B61">
        <f t="shared" si="65"/>
        <v>3</v>
      </c>
      <c r="C61" s="96">
        <f>Jugendliga!I40</f>
        <v>356.01805970149252</v>
      </c>
      <c r="E61" s="97">
        <f t="shared" si="66"/>
        <v>0</v>
      </c>
      <c r="F61" s="97">
        <f t="shared" si="67"/>
        <v>0</v>
      </c>
      <c r="G61" s="97">
        <f t="shared" si="68"/>
        <v>356.01805970149252</v>
      </c>
      <c r="H61" s="97">
        <f t="shared" si="69"/>
        <v>0</v>
      </c>
      <c r="I61" s="97">
        <f t="shared" si="70"/>
        <v>0</v>
      </c>
      <c r="J61" s="97">
        <f t="shared" si="71"/>
        <v>0</v>
      </c>
      <c r="K61" s="97">
        <f t="shared" si="72"/>
        <v>0</v>
      </c>
      <c r="L61" s="97">
        <f t="shared" si="73"/>
        <v>0</v>
      </c>
      <c r="M61" s="97">
        <f t="shared" si="74"/>
        <v>0</v>
      </c>
      <c r="N61" s="97">
        <f t="shared" si="75"/>
        <v>0</v>
      </c>
      <c r="O61" s="97">
        <f t="shared" si="76"/>
        <v>0</v>
      </c>
      <c r="P61" s="97">
        <f t="shared" si="77"/>
        <v>0</v>
      </c>
      <c r="Q61" s="97">
        <f t="shared" si="78"/>
        <v>0</v>
      </c>
    </row>
    <row r="62" spans="1:17" x14ac:dyDescent="0.2">
      <c r="A62" s="55" t="str">
        <f>Jugendliga!B41</f>
        <v>KSV Grünstadt</v>
      </c>
      <c r="B62">
        <f t="shared" si="65"/>
        <v>4</v>
      </c>
      <c r="C62" s="96">
        <f>Jugendliga!I41</f>
        <v>348.82800000000003</v>
      </c>
      <c r="E62" s="97">
        <f t="shared" si="66"/>
        <v>0</v>
      </c>
      <c r="F62" s="97">
        <f t="shared" si="67"/>
        <v>0</v>
      </c>
      <c r="G62" s="97">
        <f t="shared" si="68"/>
        <v>0</v>
      </c>
      <c r="H62" s="97">
        <f t="shared" si="69"/>
        <v>348.82800000000003</v>
      </c>
      <c r="I62" s="97">
        <f t="shared" si="70"/>
        <v>0</v>
      </c>
      <c r="J62" s="97">
        <f t="shared" si="71"/>
        <v>0</v>
      </c>
      <c r="K62" s="97">
        <f t="shared" si="72"/>
        <v>0</v>
      </c>
      <c r="L62" s="97">
        <f t="shared" si="73"/>
        <v>0</v>
      </c>
      <c r="M62" s="97">
        <f t="shared" si="74"/>
        <v>0</v>
      </c>
      <c r="N62" s="97">
        <f t="shared" si="75"/>
        <v>0</v>
      </c>
      <c r="O62" s="97">
        <f t="shared" si="76"/>
        <v>0</v>
      </c>
      <c r="P62" s="97">
        <f t="shared" si="77"/>
        <v>0</v>
      </c>
      <c r="Q62" s="97">
        <f t="shared" si="78"/>
        <v>0</v>
      </c>
    </row>
    <row r="63" spans="1:17" x14ac:dyDescent="0.2">
      <c r="A63" s="55">
        <f>Jugendliga!B42</f>
        <v>0</v>
      </c>
      <c r="B63">
        <f t="shared" si="65"/>
        <v>0</v>
      </c>
      <c r="C63" s="96">
        <f>Jugendliga!I42</f>
        <v>0</v>
      </c>
      <c r="E63" s="97">
        <f t="shared" si="66"/>
        <v>0</v>
      </c>
      <c r="F63" s="97">
        <f t="shared" si="67"/>
        <v>0</v>
      </c>
      <c r="G63" s="97">
        <f t="shared" si="68"/>
        <v>0</v>
      </c>
      <c r="H63" s="97">
        <f t="shared" si="69"/>
        <v>0</v>
      </c>
      <c r="I63" s="97">
        <f t="shared" si="70"/>
        <v>0</v>
      </c>
      <c r="J63" s="97">
        <f t="shared" si="71"/>
        <v>0</v>
      </c>
      <c r="K63" s="97">
        <f t="shared" si="72"/>
        <v>0</v>
      </c>
      <c r="L63" s="97">
        <f t="shared" si="73"/>
        <v>0</v>
      </c>
      <c r="M63" s="97">
        <f t="shared" si="74"/>
        <v>0</v>
      </c>
      <c r="N63" s="97">
        <f t="shared" si="75"/>
        <v>0</v>
      </c>
      <c r="O63" s="97">
        <f t="shared" si="76"/>
        <v>0</v>
      </c>
      <c r="P63" s="97">
        <f t="shared" si="77"/>
        <v>0</v>
      </c>
      <c r="Q63" s="97">
        <f t="shared" si="78"/>
        <v>0</v>
      </c>
    </row>
    <row r="64" spans="1:17" x14ac:dyDescent="0.2">
      <c r="A64" s="55" t="str">
        <f>Jugendliga!B43</f>
        <v>KTH Ehrang</v>
      </c>
      <c r="B64">
        <f t="shared" si="65"/>
        <v>13</v>
      </c>
      <c r="C64" s="96">
        <f>Jugendliga!I43</f>
        <v>236.76195652173914</v>
      </c>
      <c r="E64" s="97">
        <f t="shared" si="66"/>
        <v>0</v>
      </c>
      <c r="F64" s="97">
        <f t="shared" si="67"/>
        <v>0</v>
      </c>
      <c r="G64" s="97">
        <f t="shared" si="68"/>
        <v>0</v>
      </c>
      <c r="H64" s="97">
        <f t="shared" si="69"/>
        <v>0</v>
      </c>
      <c r="I64" s="97">
        <f t="shared" si="70"/>
        <v>0</v>
      </c>
      <c r="J64" s="97">
        <f t="shared" si="71"/>
        <v>0</v>
      </c>
      <c r="K64" s="97">
        <f t="shared" si="72"/>
        <v>0</v>
      </c>
      <c r="L64" s="97">
        <f t="shared" si="73"/>
        <v>0</v>
      </c>
      <c r="M64" s="97">
        <f t="shared" si="74"/>
        <v>0</v>
      </c>
      <c r="N64" s="97">
        <f t="shared" si="75"/>
        <v>0</v>
      </c>
      <c r="O64" s="97">
        <f t="shared" si="76"/>
        <v>0</v>
      </c>
      <c r="P64" s="97">
        <f t="shared" si="77"/>
        <v>236.76195652173914</v>
      </c>
      <c r="Q64" s="97">
        <f t="shared" si="78"/>
        <v>0</v>
      </c>
    </row>
    <row r="65" spans="1:17" x14ac:dyDescent="0.2">
      <c r="A65" s="55">
        <f>Jugendliga!B44</f>
        <v>0</v>
      </c>
      <c r="B65">
        <f t="shared" si="65"/>
        <v>0</v>
      </c>
      <c r="C65" s="96">
        <f>Jugendliga!I44</f>
        <v>0</v>
      </c>
      <c r="E65" s="97">
        <f t="shared" si="66"/>
        <v>0</v>
      </c>
      <c r="F65" s="97">
        <f t="shared" si="67"/>
        <v>0</v>
      </c>
      <c r="G65" s="97">
        <f t="shared" si="68"/>
        <v>0</v>
      </c>
      <c r="H65" s="97">
        <f t="shared" si="69"/>
        <v>0</v>
      </c>
      <c r="I65" s="97">
        <f t="shared" si="70"/>
        <v>0</v>
      </c>
      <c r="J65" s="97">
        <f t="shared" si="71"/>
        <v>0</v>
      </c>
      <c r="K65" s="97">
        <f t="shared" si="72"/>
        <v>0</v>
      </c>
      <c r="L65" s="97">
        <f t="shared" si="73"/>
        <v>0</v>
      </c>
      <c r="M65" s="97">
        <f t="shared" si="74"/>
        <v>0</v>
      </c>
      <c r="N65" s="97">
        <f t="shared" si="75"/>
        <v>0</v>
      </c>
      <c r="O65" s="97">
        <f t="shared" si="76"/>
        <v>0</v>
      </c>
      <c r="P65" s="97">
        <f t="shared" si="77"/>
        <v>0</v>
      </c>
      <c r="Q65" s="97">
        <f t="shared" si="78"/>
        <v>0</v>
      </c>
    </row>
    <row r="66" spans="1:17" x14ac:dyDescent="0.2">
      <c r="A66" s="55" t="str">
        <f>Jugendliga!B45</f>
        <v>KTH Ehrang</v>
      </c>
      <c r="B66">
        <f t="shared" si="65"/>
        <v>13</v>
      </c>
      <c r="C66" s="96">
        <f>Jugendliga!I45</f>
        <v>320.1139445628998</v>
      </c>
      <c r="E66" s="97">
        <f t="shared" si="66"/>
        <v>0</v>
      </c>
      <c r="F66" s="97">
        <f t="shared" si="67"/>
        <v>0</v>
      </c>
      <c r="G66" s="97">
        <f t="shared" si="68"/>
        <v>0</v>
      </c>
      <c r="H66" s="97">
        <f t="shared" si="69"/>
        <v>0</v>
      </c>
      <c r="I66" s="97">
        <f t="shared" si="70"/>
        <v>0</v>
      </c>
      <c r="J66" s="97">
        <f t="shared" si="71"/>
        <v>0</v>
      </c>
      <c r="K66" s="97">
        <f t="shared" si="72"/>
        <v>0</v>
      </c>
      <c r="L66" s="97">
        <f t="shared" si="73"/>
        <v>0</v>
      </c>
      <c r="M66" s="97">
        <f t="shared" si="74"/>
        <v>0</v>
      </c>
      <c r="N66" s="97">
        <f t="shared" si="75"/>
        <v>0</v>
      </c>
      <c r="O66" s="97">
        <f t="shared" si="76"/>
        <v>0</v>
      </c>
      <c r="P66" s="97">
        <f t="shared" si="77"/>
        <v>320.1139445628998</v>
      </c>
      <c r="Q66" s="97">
        <f t="shared" si="78"/>
        <v>0</v>
      </c>
    </row>
    <row r="67" spans="1:17" x14ac:dyDescent="0.2">
      <c r="A67" s="55" t="str">
        <f>Jugendliga!B46</f>
        <v>KSV Grünstadt</v>
      </c>
      <c r="B67">
        <f t="shared" si="65"/>
        <v>4</v>
      </c>
      <c r="C67" s="96">
        <f>Jugendliga!I46</f>
        <v>368.89331034482757</v>
      </c>
      <c r="E67" s="97">
        <f t="shared" si="66"/>
        <v>0</v>
      </c>
      <c r="F67" s="97">
        <f t="shared" si="67"/>
        <v>0</v>
      </c>
      <c r="G67" s="97">
        <f t="shared" si="68"/>
        <v>0</v>
      </c>
      <c r="H67" s="97">
        <f t="shared" si="69"/>
        <v>368.89331034482757</v>
      </c>
      <c r="I67" s="97">
        <f t="shared" si="70"/>
        <v>0</v>
      </c>
      <c r="J67" s="97">
        <f t="shared" si="71"/>
        <v>0</v>
      </c>
      <c r="K67" s="97">
        <f t="shared" si="72"/>
        <v>0</v>
      </c>
      <c r="L67" s="97">
        <f t="shared" si="73"/>
        <v>0</v>
      </c>
      <c r="M67" s="97">
        <f t="shared" si="74"/>
        <v>0</v>
      </c>
      <c r="N67" s="97">
        <f t="shared" si="75"/>
        <v>0</v>
      </c>
      <c r="O67" s="97">
        <f t="shared" si="76"/>
        <v>0</v>
      </c>
      <c r="P67" s="97">
        <f t="shared" si="77"/>
        <v>0</v>
      </c>
      <c r="Q67" s="97">
        <f t="shared" si="78"/>
        <v>0</v>
      </c>
    </row>
    <row r="68" spans="1:17" x14ac:dyDescent="0.2">
      <c r="A68" s="55">
        <f>Jugendliga!B47</f>
        <v>0</v>
      </c>
      <c r="B68">
        <f t="shared" si="65"/>
        <v>0</v>
      </c>
      <c r="C68" s="96">
        <f>Jugendliga!I47</f>
        <v>0</v>
      </c>
      <c r="E68" s="97">
        <f t="shared" si="66"/>
        <v>0</v>
      </c>
      <c r="F68" s="97">
        <f t="shared" si="67"/>
        <v>0</v>
      </c>
      <c r="G68" s="97">
        <f t="shared" si="68"/>
        <v>0</v>
      </c>
      <c r="H68" s="97">
        <f t="shared" si="69"/>
        <v>0</v>
      </c>
      <c r="I68" s="97">
        <f t="shared" si="70"/>
        <v>0</v>
      </c>
      <c r="J68" s="97">
        <f t="shared" si="71"/>
        <v>0</v>
      </c>
      <c r="K68" s="97">
        <f t="shared" si="72"/>
        <v>0</v>
      </c>
      <c r="L68" s="97">
        <f t="shared" si="73"/>
        <v>0</v>
      </c>
      <c r="M68" s="97">
        <f t="shared" si="74"/>
        <v>0</v>
      </c>
      <c r="N68" s="97">
        <f t="shared" si="75"/>
        <v>0</v>
      </c>
      <c r="O68" s="97">
        <f t="shared" si="76"/>
        <v>0</v>
      </c>
      <c r="P68" s="97">
        <f t="shared" si="77"/>
        <v>0</v>
      </c>
      <c r="Q68" s="97">
        <f t="shared" si="78"/>
        <v>0</v>
      </c>
    </row>
    <row r="69" spans="1:17" x14ac:dyDescent="0.2">
      <c r="A69" s="55" t="str">
        <f>Jugendliga!B48</f>
        <v>KTH Ehrang</v>
      </c>
      <c r="B69">
        <f t="shared" si="65"/>
        <v>13</v>
      </c>
      <c r="C69" s="96">
        <f>Jugendliga!I48</f>
        <v>283.65181512605039</v>
      </c>
      <c r="E69" s="97">
        <f t="shared" si="66"/>
        <v>0</v>
      </c>
      <c r="F69" s="97">
        <f t="shared" si="67"/>
        <v>0</v>
      </c>
      <c r="G69" s="97">
        <f t="shared" si="68"/>
        <v>0</v>
      </c>
      <c r="H69" s="97">
        <f t="shared" si="69"/>
        <v>0</v>
      </c>
      <c r="I69" s="97">
        <f t="shared" si="70"/>
        <v>0</v>
      </c>
      <c r="J69" s="97">
        <f t="shared" si="71"/>
        <v>0</v>
      </c>
      <c r="K69" s="97">
        <f t="shared" si="72"/>
        <v>0</v>
      </c>
      <c r="L69" s="97">
        <f t="shared" si="73"/>
        <v>0</v>
      </c>
      <c r="M69" s="97">
        <f t="shared" si="74"/>
        <v>0</v>
      </c>
      <c r="N69" s="97">
        <f t="shared" si="75"/>
        <v>0</v>
      </c>
      <c r="O69" s="97">
        <f t="shared" si="76"/>
        <v>0</v>
      </c>
      <c r="P69" s="97">
        <f t="shared" si="77"/>
        <v>283.65181512605039</v>
      </c>
      <c r="Q69" s="97">
        <f t="shared" si="78"/>
        <v>0</v>
      </c>
    </row>
    <row r="70" spans="1:17" x14ac:dyDescent="0.2">
      <c r="A70" s="55">
        <f>Jugendliga!B49</f>
        <v>0</v>
      </c>
      <c r="B70">
        <f t="shared" si="65"/>
        <v>0</v>
      </c>
      <c r="C70" s="96">
        <f>Jugendliga!I49</f>
        <v>0</v>
      </c>
      <c r="E70" s="97">
        <f t="shared" si="66"/>
        <v>0</v>
      </c>
      <c r="F70" s="97">
        <f t="shared" si="67"/>
        <v>0</v>
      </c>
      <c r="G70" s="97">
        <f t="shared" si="68"/>
        <v>0</v>
      </c>
      <c r="H70" s="97">
        <f t="shared" si="69"/>
        <v>0</v>
      </c>
      <c r="I70" s="97">
        <f t="shared" si="70"/>
        <v>0</v>
      </c>
      <c r="J70" s="97">
        <f t="shared" si="71"/>
        <v>0</v>
      </c>
      <c r="K70" s="97">
        <f t="shared" si="72"/>
        <v>0</v>
      </c>
      <c r="L70" s="97">
        <f t="shared" si="73"/>
        <v>0</v>
      </c>
      <c r="M70" s="97">
        <f t="shared" si="74"/>
        <v>0</v>
      </c>
      <c r="N70" s="97">
        <f t="shared" si="75"/>
        <v>0</v>
      </c>
      <c r="O70" s="97">
        <f t="shared" si="76"/>
        <v>0</v>
      </c>
      <c r="P70" s="97">
        <f t="shared" si="77"/>
        <v>0</v>
      </c>
      <c r="Q70" s="97">
        <f t="shared" si="78"/>
        <v>0</v>
      </c>
    </row>
    <row r="71" spans="1:17" x14ac:dyDescent="0.2">
      <c r="A71" s="55" t="str">
        <f>Jugendliga!B50</f>
        <v>KSV Grünstadt</v>
      </c>
      <c r="B71">
        <f t="shared" si="65"/>
        <v>4</v>
      </c>
      <c r="C71" s="96">
        <f>Jugendliga!I50</f>
        <v>370.46146561886053</v>
      </c>
      <c r="E71" s="97">
        <f t="shared" si="66"/>
        <v>0</v>
      </c>
      <c r="F71" s="97">
        <f t="shared" si="67"/>
        <v>0</v>
      </c>
      <c r="G71" s="97">
        <f t="shared" si="68"/>
        <v>0</v>
      </c>
      <c r="H71" s="97">
        <f t="shared" si="69"/>
        <v>370.46146561886053</v>
      </c>
      <c r="I71" s="97">
        <f t="shared" si="70"/>
        <v>0</v>
      </c>
      <c r="J71" s="97">
        <f t="shared" si="71"/>
        <v>0</v>
      </c>
      <c r="K71" s="97">
        <f t="shared" si="72"/>
        <v>0</v>
      </c>
      <c r="L71" s="97">
        <f t="shared" si="73"/>
        <v>0</v>
      </c>
      <c r="M71" s="97">
        <f t="shared" si="74"/>
        <v>0</v>
      </c>
      <c r="N71" s="97">
        <f t="shared" si="75"/>
        <v>0</v>
      </c>
      <c r="O71" s="97">
        <f t="shared" si="76"/>
        <v>0</v>
      </c>
      <c r="P71" s="97">
        <f t="shared" si="77"/>
        <v>0</v>
      </c>
      <c r="Q71" s="97">
        <f t="shared" si="78"/>
        <v>0</v>
      </c>
    </row>
    <row r="72" spans="1:17" x14ac:dyDescent="0.2">
      <c r="A72" s="55">
        <f>Jugendliga!B51</f>
        <v>0</v>
      </c>
      <c r="B72">
        <f t="shared" si="65"/>
        <v>0</v>
      </c>
      <c r="C72" s="96">
        <f>Jugendliga!I51</f>
        <v>0</v>
      </c>
      <c r="E72" s="97">
        <f t="shared" si="66"/>
        <v>0</v>
      </c>
      <c r="F72" s="97">
        <f t="shared" si="67"/>
        <v>0</v>
      </c>
      <c r="G72" s="97">
        <f t="shared" si="68"/>
        <v>0</v>
      </c>
      <c r="H72" s="97">
        <f t="shared" si="69"/>
        <v>0</v>
      </c>
      <c r="I72" s="97">
        <f t="shared" si="70"/>
        <v>0</v>
      </c>
      <c r="J72" s="97">
        <f t="shared" si="71"/>
        <v>0</v>
      </c>
      <c r="K72" s="97">
        <f t="shared" si="72"/>
        <v>0</v>
      </c>
      <c r="L72" s="97">
        <f t="shared" si="73"/>
        <v>0</v>
      </c>
      <c r="M72" s="97">
        <f t="shared" si="74"/>
        <v>0</v>
      </c>
      <c r="N72" s="97">
        <f t="shared" si="75"/>
        <v>0</v>
      </c>
      <c r="O72" s="97">
        <f t="shared" si="76"/>
        <v>0</v>
      </c>
      <c r="P72" s="97">
        <f t="shared" si="77"/>
        <v>0</v>
      </c>
      <c r="Q72" s="97">
        <f t="shared" si="78"/>
        <v>0</v>
      </c>
    </row>
    <row r="73" spans="1:17" x14ac:dyDescent="0.2">
      <c r="A73" s="55" t="str">
        <f>Jugendliga!B52</f>
        <v>KTH Ehrang</v>
      </c>
      <c r="B73">
        <f t="shared" si="65"/>
        <v>13</v>
      </c>
      <c r="C73" s="96">
        <f>Jugendliga!I52</f>
        <v>344.312192893401</v>
      </c>
      <c r="E73" s="97">
        <f t="shared" si="66"/>
        <v>0</v>
      </c>
      <c r="F73" s="97">
        <f t="shared" si="67"/>
        <v>0</v>
      </c>
      <c r="G73" s="97">
        <f t="shared" si="68"/>
        <v>0</v>
      </c>
      <c r="H73" s="97">
        <f t="shared" si="69"/>
        <v>0</v>
      </c>
      <c r="I73" s="97">
        <f t="shared" si="70"/>
        <v>0</v>
      </c>
      <c r="J73" s="97">
        <f t="shared" si="71"/>
        <v>0</v>
      </c>
      <c r="K73" s="97">
        <f t="shared" si="72"/>
        <v>0</v>
      </c>
      <c r="L73" s="97">
        <f t="shared" si="73"/>
        <v>0</v>
      </c>
      <c r="M73" s="97">
        <f t="shared" si="74"/>
        <v>0</v>
      </c>
      <c r="N73" s="97">
        <f t="shared" si="75"/>
        <v>0</v>
      </c>
      <c r="O73" s="97">
        <f t="shared" si="76"/>
        <v>0</v>
      </c>
      <c r="P73" s="97">
        <f t="shared" si="77"/>
        <v>344.312192893401</v>
      </c>
      <c r="Q73" s="97">
        <f t="shared" si="78"/>
        <v>0</v>
      </c>
    </row>
    <row r="74" spans="1:17" x14ac:dyDescent="0.2">
      <c r="A74" s="55" t="str">
        <f>Jugendliga!B53</f>
        <v>KTH Ehrang</v>
      </c>
      <c r="B74">
        <f t="shared" si="65"/>
        <v>13</v>
      </c>
      <c r="C74" s="96">
        <f>Jugendliga!I53</f>
        <v>328.93015184381778</v>
      </c>
      <c r="E74" s="97">
        <f t="shared" si="66"/>
        <v>0</v>
      </c>
      <c r="F74" s="97">
        <f t="shared" si="67"/>
        <v>0</v>
      </c>
      <c r="G74" s="97">
        <f t="shared" si="68"/>
        <v>0</v>
      </c>
      <c r="H74" s="97">
        <f t="shared" si="69"/>
        <v>0</v>
      </c>
      <c r="I74" s="97">
        <f t="shared" si="70"/>
        <v>0</v>
      </c>
      <c r="J74" s="97">
        <f t="shared" si="71"/>
        <v>0</v>
      </c>
      <c r="K74" s="97">
        <f t="shared" si="72"/>
        <v>0</v>
      </c>
      <c r="L74" s="97">
        <f t="shared" si="73"/>
        <v>0</v>
      </c>
      <c r="M74" s="97">
        <f t="shared" si="74"/>
        <v>0</v>
      </c>
      <c r="N74" s="97">
        <f t="shared" si="75"/>
        <v>0</v>
      </c>
      <c r="O74" s="97">
        <f t="shared" si="76"/>
        <v>0</v>
      </c>
      <c r="P74" s="97">
        <f t="shared" si="77"/>
        <v>328.93015184381778</v>
      </c>
      <c r="Q74" s="97">
        <f t="shared" si="78"/>
        <v>0</v>
      </c>
    </row>
    <row r="75" spans="1:17" x14ac:dyDescent="0.2">
      <c r="A75" s="55" t="str">
        <f>Jugendliga!B54</f>
        <v>AC Mutterstadt</v>
      </c>
      <c r="B75">
        <f t="shared" si="65"/>
        <v>3</v>
      </c>
      <c r="C75" s="96">
        <f>Jugendliga!I54</f>
        <v>401.54694369973197</v>
      </c>
      <c r="E75" s="97">
        <f t="shared" si="66"/>
        <v>0</v>
      </c>
      <c r="F75" s="97">
        <f t="shared" si="67"/>
        <v>0</v>
      </c>
      <c r="G75" s="97">
        <f t="shared" si="68"/>
        <v>401.54694369973197</v>
      </c>
      <c r="H75" s="97">
        <f t="shared" si="69"/>
        <v>0</v>
      </c>
      <c r="I75" s="97">
        <f t="shared" si="70"/>
        <v>0</v>
      </c>
      <c r="J75" s="97">
        <f t="shared" si="71"/>
        <v>0</v>
      </c>
      <c r="K75" s="97">
        <f t="shared" si="72"/>
        <v>0</v>
      </c>
      <c r="L75" s="97">
        <f t="shared" si="73"/>
        <v>0</v>
      </c>
      <c r="M75" s="97">
        <f t="shared" si="74"/>
        <v>0</v>
      </c>
      <c r="N75" s="97">
        <f t="shared" si="75"/>
        <v>0</v>
      </c>
      <c r="O75" s="97">
        <f t="shared" si="76"/>
        <v>0</v>
      </c>
      <c r="P75" s="97">
        <f t="shared" si="77"/>
        <v>0</v>
      </c>
      <c r="Q75" s="97">
        <f t="shared" si="78"/>
        <v>0</v>
      </c>
    </row>
    <row r="76" spans="1:17" x14ac:dyDescent="0.2">
      <c r="A76" s="55" t="str">
        <f>Jugendliga!B55</f>
        <v>KSV Grünstadt</v>
      </c>
      <c r="B76">
        <f t="shared" si="65"/>
        <v>4</v>
      </c>
      <c r="C76" s="96">
        <f>Jugendliga!I55</f>
        <v>423.47181818181821</v>
      </c>
      <c r="E76" s="97">
        <f t="shared" si="66"/>
        <v>0</v>
      </c>
      <c r="F76" s="97">
        <f t="shared" si="67"/>
        <v>0</v>
      </c>
      <c r="G76" s="97">
        <f t="shared" si="68"/>
        <v>0</v>
      </c>
      <c r="H76" s="97">
        <f t="shared" si="69"/>
        <v>423.47181818181821</v>
      </c>
      <c r="I76" s="97">
        <f t="shared" si="70"/>
        <v>0</v>
      </c>
      <c r="J76" s="97">
        <f t="shared" si="71"/>
        <v>0</v>
      </c>
      <c r="K76" s="97">
        <f t="shared" si="72"/>
        <v>0</v>
      </c>
      <c r="L76" s="97">
        <f t="shared" si="73"/>
        <v>0</v>
      </c>
      <c r="M76" s="97">
        <f t="shared" si="74"/>
        <v>0</v>
      </c>
      <c r="N76" s="97">
        <f t="shared" si="75"/>
        <v>0</v>
      </c>
      <c r="O76" s="97">
        <f t="shared" si="76"/>
        <v>0</v>
      </c>
      <c r="P76" s="97">
        <f t="shared" si="77"/>
        <v>0</v>
      </c>
      <c r="Q76" s="97">
        <f t="shared" si="78"/>
        <v>0</v>
      </c>
    </row>
    <row r="77" spans="1:17" x14ac:dyDescent="0.2">
      <c r="A77" s="55" t="str">
        <f>Jugendliga!B56</f>
        <v>AC Mutterstadt</v>
      </c>
      <c r="B77">
        <f t="shared" si="65"/>
        <v>3</v>
      </c>
      <c r="C77" s="96">
        <f>Jugendliga!I56</f>
        <v>411.88074270557024</v>
      </c>
      <c r="E77" s="97">
        <f t="shared" si="66"/>
        <v>0</v>
      </c>
      <c r="F77" s="97">
        <f t="shared" si="67"/>
        <v>0</v>
      </c>
      <c r="G77" s="97">
        <f t="shared" si="68"/>
        <v>411.88074270557024</v>
      </c>
      <c r="H77" s="97">
        <f t="shared" si="69"/>
        <v>0</v>
      </c>
      <c r="I77" s="97">
        <f t="shared" si="70"/>
        <v>0</v>
      </c>
      <c r="J77" s="97">
        <f t="shared" si="71"/>
        <v>0</v>
      </c>
      <c r="K77" s="97">
        <f t="shared" si="72"/>
        <v>0</v>
      </c>
      <c r="L77" s="97">
        <f t="shared" si="73"/>
        <v>0</v>
      </c>
      <c r="M77" s="97">
        <f t="shared" si="74"/>
        <v>0</v>
      </c>
      <c r="N77" s="97">
        <f t="shared" si="75"/>
        <v>0</v>
      </c>
      <c r="O77" s="97">
        <f t="shared" si="76"/>
        <v>0</v>
      </c>
      <c r="P77" s="97">
        <f t="shared" si="77"/>
        <v>0</v>
      </c>
      <c r="Q77" s="97">
        <f t="shared" si="78"/>
        <v>0</v>
      </c>
    </row>
    <row r="78" spans="1:17" x14ac:dyDescent="0.2">
      <c r="A78" s="55">
        <f>Jugendliga!B57</f>
        <v>0</v>
      </c>
      <c r="B78">
        <f t="shared" si="65"/>
        <v>0</v>
      </c>
      <c r="C78" s="96">
        <f>Jugendliga!I57</f>
        <v>0</v>
      </c>
      <c r="E78" s="97">
        <f t="shared" si="66"/>
        <v>0</v>
      </c>
      <c r="F78" s="97">
        <f t="shared" si="67"/>
        <v>0</v>
      </c>
      <c r="G78" s="97">
        <f t="shared" si="68"/>
        <v>0</v>
      </c>
      <c r="H78" s="97">
        <f t="shared" si="69"/>
        <v>0</v>
      </c>
      <c r="I78" s="97">
        <f t="shared" si="70"/>
        <v>0</v>
      </c>
      <c r="J78" s="97">
        <f t="shared" si="71"/>
        <v>0</v>
      </c>
      <c r="K78" s="97">
        <f t="shared" si="72"/>
        <v>0</v>
      </c>
      <c r="L78" s="97">
        <f t="shared" si="73"/>
        <v>0</v>
      </c>
      <c r="M78" s="97">
        <f t="shared" si="74"/>
        <v>0</v>
      </c>
      <c r="N78" s="97">
        <f t="shared" si="75"/>
        <v>0</v>
      </c>
      <c r="O78" s="97">
        <f t="shared" si="76"/>
        <v>0</v>
      </c>
      <c r="P78" s="97">
        <f t="shared" si="77"/>
        <v>0</v>
      </c>
      <c r="Q78" s="97">
        <f t="shared" si="78"/>
        <v>0</v>
      </c>
    </row>
    <row r="79" spans="1:17" x14ac:dyDescent="0.2">
      <c r="A79" s="55" t="str">
        <f>Jugendliga!B58</f>
        <v>KSV Grünstadt</v>
      </c>
      <c r="B79">
        <f t="shared" si="65"/>
        <v>4</v>
      </c>
      <c r="C79" s="96">
        <f>Jugendliga!I58</f>
        <v>237.47821731748726</v>
      </c>
      <c r="E79" s="97">
        <f t="shared" si="66"/>
        <v>0</v>
      </c>
      <c r="F79" s="97">
        <f t="shared" si="67"/>
        <v>0</v>
      </c>
      <c r="G79" s="97">
        <f t="shared" si="68"/>
        <v>0</v>
      </c>
      <c r="H79" s="97">
        <f t="shared" si="69"/>
        <v>237.47821731748726</v>
      </c>
      <c r="I79" s="97">
        <f t="shared" si="70"/>
        <v>0</v>
      </c>
      <c r="J79" s="97">
        <f t="shared" si="71"/>
        <v>0</v>
      </c>
      <c r="K79" s="97">
        <f t="shared" si="72"/>
        <v>0</v>
      </c>
      <c r="L79" s="97">
        <f t="shared" si="73"/>
        <v>0</v>
      </c>
      <c r="M79" s="97">
        <f t="shared" si="74"/>
        <v>0</v>
      </c>
      <c r="N79" s="97">
        <f t="shared" si="75"/>
        <v>0</v>
      </c>
      <c r="O79" s="97">
        <f t="shared" si="76"/>
        <v>0</v>
      </c>
      <c r="P79" s="97">
        <f t="shared" si="77"/>
        <v>0</v>
      </c>
      <c r="Q79" s="97">
        <f t="shared" si="78"/>
        <v>0</v>
      </c>
    </row>
    <row r="80" spans="1:17" x14ac:dyDescent="0.2">
      <c r="A80" s="55" t="str">
        <f>Jugendliga!B59</f>
        <v>AC Mutterstadt</v>
      </c>
      <c r="B80">
        <f t="shared" si="65"/>
        <v>3</v>
      </c>
      <c r="C80" s="96">
        <f>Jugendliga!I59</f>
        <v>351.05333333333334</v>
      </c>
      <c r="E80" s="97">
        <f t="shared" si="66"/>
        <v>0</v>
      </c>
      <c r="F80" s="97">
        <f t="shared" si="67"/>
        <v>0</v>
      </c>
      <c r="G80" s="97">
        <f t="shared" si="68"/>
        <v>351.05333333333334</v>
      </c>
      <c r="H80" s="97">
        <f t="shared" si="69"/>
        <v>0</v>
      </c>
      <c r="I80" s="97">
        <f t="shared" si="70"/>
        <v>0</v>
      </c>
      <c r="J80" s="97">
        <f t="shared" si="71"/>
        <v>0</v>
      </c>
      <c r="K80" s="97">
        <f t="shared" si="72"/>
        <v>0</v>
      </c>
      <c r="L80" s="97">
        <f t="shared" si="73"/>
        <v>0</v>
      </c>
      <c r="M80" s="97">
        <f t="shared" si="74"/>
        <v>0</v>
      </c>
      <c r="N80" s="97">
        <f t="shared" si="75"/>
        <v>0</v>
      </c>
      <c r="O80" s="97">
        <f t="shared" si="76"/>
        <v>0</v>
      </c>
      <c r="P80" s="97">
        <f t="shared" si="77"/>
        <v>0</v>
      </c>
      <c r="Q80" s="97">
        <f t="shared" si="78"/>
        <v>0</v>
      </c>
    </row>
    <row r="81" spans="1:17" x14ac:dyDescent="0.2">
      <c r="A81" s="55" t="str">
        <f>Jugendliga!B60</f>
        <v>AV 03 Speyer</v>
      </c>
      <c r="B81">
        <f t="shared" si="65"/>
        <v>7</v>
      </c>
      <c r="C81" s="96">
        <f>Jugendliga!I60</f>
        <v>506.86</v>
      </c>
      <c r="E81" s="97">
        <f t="shared" si="66"/>
        <v>0</v>
      </c>
      <c r="F81" s="97">
        <f t="shared" si="67"/>
        <v>0</v>
      </c>
      <c r="G81" s="97">
        <f t="shared" si="68"/>
        <v>0</v>
      </c>
      <c r="H81" s="97">
        <f t="shared" si="69"/>
        <v>0</v>
      </c>
      <c r="I81" s="97">
        <f t="shared" si="70"/>
        <v>0</v>
      </c>
      <c r="J81" s="97">
        <f t="shared" si="71"/>
        <v>0</v>
      </c>
      <c r="K81" s="97">
        <f t="shared" si="72"/>
        <v>506.86</v>
      </c>
      <c r="L81" s="97">
        <f t="shared" si="73"/>
        <v>0</v>
      </c>
      <c r="M81" s="97">
        <f t="shared" si="74"/>
        <v>0</v>
      </c>
      <c r="N81" s="97">
        <f t="shared" si="75"/>
        <v>0</v>
      </c>
      <c r="O81" s="97">
        <f t="shared" si="76"/>
        <v>0</v>
      </c>
      <c r="P81" s="97">
        <f t="shared" si="77"/>
        <v>0</v>
      </c>
      <c r="Q81" s="97">
        <f t="shared" si="78"/>
        <v>0</v>
      </c>
    </row>
    <row r="82" spans="1:17" x14ac:dyDescent="0.2">
      <c r="A82" s="55">
        <f>Jugendliga!B61</f>
        <v>0</v>
      </c>
      <c r="B82">
        <f t="shared" si="65"/>
        <v>0</v>
      </c>
      <c r="C82" s="96">
        <f>Jugendliga!I61</f>
        <v>0</v>
      </c>
      <c r="E82" s="97">
        <f t="shared" si="66"/>
        <v>0</v>
      </c>
      <c r="F82" s="97">
        <f t="shared" si="67"/>
        <v>0</v>
      </c>
      <c r="G82" s="97">
        <f t="shared" si="68"/>
        <v>0</v>
      </c>
      <c r="H82" s="97">
        <f t="shared" si="69"/>
        <v>0</v>
      </c>
      <c r="I82" s="97">
        <f t="shared" si="70"/>
        <v>0</v>
      </c>
      <c r="J82" s="97">
        <f t="shared" si="71"/>
        <v>0</v>
      </c>
      <c r="K82" s="97">
        <f t="shared" si="72"/>
        <v>0</v>
      </c>
      <c r="L82" s="97">
        <f t="shared" si="73"/>
        <v>0</v>
      </c>
      <c r="M82" s="97">
        <f t="shared" si="74"/>
        <v>0</v>
      </c>
      <c r="N82" s="97">
        <f t="shared" si="75"/>
        <v>0</v>
      </c>
      <c r="O82" s="97">
        <f t="shared" si="76"/>
        <v>0</v>
      </c>
      <c r="P82" s="97">
        <f t="shared" si="77"/>
        <v>0</v>
      </c>
      <c r="Q82" s="97">
        <f t="shared" si="78"/>
        <v>0</v>
      </c>
    </row>
    <row r="83" spans="1:17" x14ac:dyDescent="0.2">
      <c r="A83" s="55">
        <f>Jugendliga!B62</f>
        <v>0</v>
      </c>
      <c r="B83">
        <f t="shared" si="65"/>
        <v>0</v>
      </c>
      <c r="C83" s="96">
        <f>Jugendliga!I62</f>
        <v>0</v>
      </c>
      <c r="E83" s="97">
        <f t="shared" si="66"/>
        <v>0</v>
      </c>
      <c r="F83" s="97">
        <f t="shared" si="67"/>
        <v>0</v>
      </c>
      <c r="G83" s="97">
        <f t="shared" si="68"/>
        <v>0</v>
      </c>
      <c r="H83" s="97">
        <f t="shared" si="69"/>
        <v>0</v>
      </c>
      <c r="I83" s="97">
        <f t="shared" si="70"/>
        <v>0</v>
      </c>
      <c r="J83" s="97">
        <f t="shared" si="71"/>
        <v>0</v>
      </c>
      <c r="K83" s="97">
        <f t="shared" si="72"/>
        <v>0</v>
      </c>
      <c r="L83" s="97">
        <f t="shared" si="73"/>
        <v>0</v>
      </c>
      <c r="M83" s="97">
        <f t="shared" si="74"/>
        <v>0</v>
      </c>
      <c r="N83" s="97">
        <f t="shared" si="75"/>
        <v>0</v>
      </c>
      <c r="O83" s="97">
        <f t="shared" si="76"/>
        <v>0</v>
      </c>
      <c r="P83" s="97">
        <f t="shared" si="77"/>
        <v>0</v>
      </c>
      <c r="Q83" s="97">
        <f t="shared" si="78"/>
        <v>0</v>
      </c>
    </row>
    <row r="84" spans="1:17" x14ac:dyDescent="0.2">
      <c r="A84" s="55" t="str">
        <f>Jugendliga!B66</f>
        <v>KTH Ehrang</v>
      </c>
      <c r="B84">
        <f t="shared" si="65"/>
        <v>13</v>
      </c>
      <c r="C84" s="96">
        <f>Jugendliga!I66</f>
        <v>492.26924528301885</v>
      </c>
      <c r="E84" s="97">
        <f t="shared" si="66"/>
        <v>0</v>
      </c>
      <c r="F84" s="97">
        <f t="shared" si="67"/>
        <v>0</v>
      </c>
      <c r="G84" s="97">
        <f t="shared" si="68"/>
        <v>0</v>
      </c>
      <c r="H84" s="97">
        <f t="shared" si="69"/>
        <v>0</v>
      </c>
      <c r="I84" s="97">
        <f t="shared" si="70"/>
        <v>0</v>
      </c>
      <c r="J84" s="97">
        <f t="shared" si="71"/>
        <v>0</v>
      </c>
      <c r="K84" s="97">
        <f t="shared" si="72"/>
        <v>0</v>
      </c>
      <c r="L84" s="97">
        <f t="shared" si="73"/>
        <v>0</v>
      </c>
      <c r="M84" s="97">
        <f t="shared" si="74"/>
        <v>0</v>
      </c>
      <c r="N84" s="97">
        <f t="shared" si="75"/>
        <v>0</v>
      </c>
      <c r="O84" s="97">
        <f t="shared" si="76"/>
        <v>0</v>
      </c>
      <c r="P84" s="97">
        <f t="shared" si="77"/>
        <v>492.26924528301885</v>
      </c>
      <c r="Q84" s="97">
        <f t="shared" si="78"/>
        <v>0</v>
      </c>
    </row>
    <row r="85" spans="1:17" x14ac:dyDescent="0.2">
      <c r="A85" s="55">
        <f>Jugendliga!B67</f>
        <v>0</v>
      </c>
      <c r="B85">
        <f t="shared" si="65"/>
        <v>0</v>
      </c>
      <c r="C85" s="96">
        <f>Jugendliga!I67</f>
        <v>0</v>
      </c>
      <c r="E85" s="97">
        <f t="shared" si="66"/>
        <v>0</v>
      </c>
      <c r="F85" s="97">
        <f t="shared" si="67"/>
        <v>0</v>
      </c>
      <c r="G85" s="97">
        <f t="shared" si="68"/>
        <v>0</v>
      </c>
      <c r="H85" s="97">
        <f t="shared" si="69"/>
        <v>0</v>
      </c>
      <c r="I85" s="97">
        <f t="shared" si="70"/>
        <v>0</v>
      </c>
      <c r="J85" s="97">
        <f t="shared" si="71"/>
        <v>0</v>
      </c>
      <c r="K85" s="97">
        <f t="shared" si="72"/>
        <v>0</v>
      </c>
      <c r="L85" s="97">
        <f t="shared" si="73"/>
        <v>0</v>
      </c>
      <c r="M85" s="97">
        <f t="shared" si="74"/>
        <v>0</v>
      </c>
      <c r="N85" s="97">
        <f t="shared" si="75"/>
        <v>0</v>
      </c>
      <c r="O85" s="97">
        <f t="shared" si="76"/>
        <v>0</v>
      </c>
      <c r="P85" s="97">
        <f t="shared" si="77"/>
        <v>0</v>
      </c>
      <c r="Q85" s="97">
        <f t="shared" si="78"/>
        <v>0</v>
      </c>
    </row>
    <row r="86" spans="1:17" x14ac:dyDescent="0.2">
      <c r="A86" s="55" t="str">
        <f>Jugendliga!B68</f>
        <v>AV 03 Speyer</v>
      </c>
      <c r="B86">
        <f t="shared" si="65"/>
        <v>7</v>
      </c>
      <c r="C86" s="96">
        <f>Jugendliga!I68</f>
        <v>396.55370786516852</v>
      </c>
      <c r="E86" s="97">
        <f t="shared" si="66"/>
        <v>0</v>
      </c>
      <c r="F86" s="97">
        <f t="shared" si="67"/>
        <v>0</v>
      </c>
      <c r="G86" s="97">
        <f t="shared" si="68"/>
        <v>0</v>
      </c>
      <c r="H86" s="97">
        <f t="shared" si="69"/>
        <v>0</v>
      </c>
      <c r="I86" s="97">
        <f t="shared" si="70"/>
        <v>0</v>
      </c>
      <c r="J86" s="97">
        <f t="shared" si="71"/>
        <v>0</v>
      </c>
      <c r="K86" s="97">
        <f t="shared" si="72"/>
        <v>396.55370786516852</v>
      </c>
      <c r="L86" s="97">
        <f t="shared" si="73"/>
        <v>0</v>
      </c>
      <c r="M86" s="97">
        <f t="shared" si="74"/>
        <v>0</v>
      </c>
      <c r="N86" s="97">
        <f t="shared" si="75"/>
        <v>0</v>
      </c>
      <c r="O86" s="97">
        <f t="shared" si="76"/>
        <v>0</v>
      </c>
      <c r="P86" s="97">
        <f t="shared" si="77"/>
        <v>0</v>
      </c>
      <c r="Q86" s="97">
        <f t="shared" si="78"/>
        <v>0</v>
      </c>
    </row>
    <row r="87" spans="1:17" x14ac:dyDescent="0.2">
      <c r="A87" s="55">
        <f>Jugendliga!B69</f>
        <v>0</v>
      </c>
      <c r="B87">
        <f t="shared" si="65"/>
        <v>0</v>
      </c>
      <c r="C87" s="96">
        <f>Jugendliga!I69</f>
        <v>0</v>
      </c>
      <c r="E87" s="97">
        <f t="shared" si="66"/>
        <v>0</v>
      </c>
      <c r="F87" s="97">
        <f t="shared" si="67"/>
        <v>0</v>
      </c>
      <c r="G87" s="97">
        <f t="shared" si="68"/>
        <v>0</v>
      </c>
      <c r="H87" s="97">
        <f t="shared" si="69"/>
        <v>0</v>
      </c>
      <c r="I87" s="97">
        <f t="shared" si="70"/>
        <v>0</v>
      </c>
      <c r="J87" s="97">
        <f t="shared" si="71"/>
        <v>0</v>
      </c>
      <c r="K87" s="97">
        <f t="shared" si="72"/>
        <v>0</v>
      </c>
      <c r="L87" s="97">
        <f t="shared" si="73"/>
        <v>0</v>
      </c>
      <c r="M87" s="97">
        <f t="shared" si="74"/>
        <v>0</v>
      </c>
      <c r="N87" s="97">
        <f t="shared" si="75"/>
        <v>0</v>
      </c>
      <c r="O87" s="97">
        <f t="shared" si="76"/>
        <v>0</v>
      </c>
      <c r="P87" s="97">
        <f t="shared" si="77"/>
        <v>0</v>
      </c>
      <c r="Q87" s="97">
        <f t="shared" si="78"/>
        <v>0</v>
      </c>
    </row>
    <row r="88" spans="1:17" x14ac:dyDescent="0.2">
      <c r="A88" s="55" t="str">
        <f>Jugendliga!B70</f>
        <v>KSV Grünstadt</v>
      </c>
      <c r="B88">
        <f t="shared" si="65"/>
        <v>4</v>
      </c>
      <c r="C88" s="96">
        <f>Jugendliga!I70</f>
        <v>535.74490384615387</v>
      </c>
      <c r="E88" s="97">
        <f t="shared" si="66"/>
        <v>0</v>
      </c>
      <c r="F88" s="97">
        <f t="shared" si="67"/>
        <v>0</v>
      </c>
      <c r="G88" s="97">
        <f t="shared" si="68"/>
        <v>0</v>
      </c>
      <c r="H88" s="97">
        <f t="shared" si="69"/>
        <v>535.74490384615387</v>
      </c>
      <c r="I88" s="97">
        <f t="shared" si="70"/>
        <v>0</v>
      </c>
      <c r="J88" s="97">
        <f t="shared" si="71"/>
        <v>0</v>
      </c>
      <c r="K88" s="97">
        <f t="shared" si="72"/>
        <v>0</v>
      </c>
      <c r="L88" s="97">
        <f t="shared" si="73"/>
        <v>0</v>
      </c>
      <c r="M88" s="97">
        <f t="shared" si="74"/>
        <v>0</v>
      </c>
      <c r="N88" s="97">
        <f t="shared" si="75"/>
        <v>0</v>
      </c>
      <c r="O88" s="97">
        <f t="shared" si="76"/>
        <v>0</v>
      </c>
      <c r="P88" s="97">
        <f t="shared" si="77"/>
        <v>0</v>
      </c>
      <c r="Q88" s="97">
        <f t="shared" si="78"/>
        <v>0</v>
      </c>
    </row>
    <row r="89" spans="1:17" x14ac:dyDescent="0.2">
      <c r="A89" s="55">
        <f>Jugendliga!B71</f>
        <v>0</v>
      </c>
      <c r="B89">
        <f t="shared" si="65"/>
        <v>0</v>
      </c>
      <c r="C89" s="96">
        <f>Jugendliga!I71</f>
        <v>0</v>
      </c>
      <c r="E89" s="97">
        <f t="shared" si="66"/>
        <v>0</v>
      </c>
      <c r="F89" s="97">
        <f t="shared" si="67"/>
        <v>0</v>
      </c>
      <c r="G89" s="97">
        <f t="shared" si="68"/>
        <v>0</v>
      </c>
      <c r="H89" s="97">
        <f t="shared" si="69"/>
        <v>0</v>
      </c>
      <c r="I89" s="97">
        <f t="shared" si="70"/>
        <v>0</v>
      </c>
      <c r="J89" s="97">
        <f t="shared" si="71"/>
        <v>0</v>
      </c>
      <c r="K89" s="97">
        <f t="shared" si="72"/>
        <v>0</v>
      </c>
      <c r="L89" s="97">
        <f t="shared" si="73"/>
        <v>0</v>
      </c>
      <c r="M89" s="97">
        <f t="shared" si="74"/>
        <v>0</v>
      </c>
      <c r="N89" s="97">
        <f t="shared" si="75"/>
        <v>0</v>
      </c>
      <c r="O89" s="97">
        <f t="shared" si="76"/>
        <v>0</v>
      </c>
      <c r="P89" s="97">
        <f t="shared" si="77"/>
        <v>0</v>
      </c>
      <c r="Q89" s="97">
        <f t="shared" si="78"/>
        <v>0</v>
      </c>
    </row>
    <row r="90" spans="1:17" x14ac:dyDescent="0.2">
      <c r="A90" s="55" t="str">
        <f>Jugendliga!B72</f>
        <v>KTH Ehrang</v>
      </c>
      <c r="B90">
        <f t="shared" si="65"/>
        <v>13</v>
      </c>
      <c r="C90" s="96">
        <f>Jugendliga!I72</f>
        <v>317.50393939393939</v>
      </c>
      <c r="E90" s="97">
        <f t="shared" si="66"/>
        <v>0</v>
      </c>
      <c r="F90" s="97">
        <f t="shared" si="67"/>
        <v>0</v>
      </c>
      <c r="G90" s="97">
        <f t="shared" si="68"/>
        <v>0</v>
      </c>
      <c r="H90" s="97">
        <f t="shared" si="69"/>
        <v>0</v>
      </c>
      <c r="I90" s="97">
        <f t="shared" si="70"/>
        <v>0</v>
      </c>
      <c r="J90" s="97">
        <f t="shared" si="71"/>
        <v>0</v>
      </c>
      <c r="K90" s="97">
        <f t="shared" si="72"/>
        <v>0</v>
      </c>
      <c r="L90" s="97">
        <f t="shared" si="73"/>
        <v>0</v>
      </c>
      <c r="M90" s="97">
        <f t="shared" si="74"/>
        <v>0</v>
      </c>
      <c r="N90" s="97">
        <f t="shared" si="75"/>
        <v>0</v>
      </c>
      <c r="O90" s="97">
        <f t="shared" si="76"/>
        <v>0</v>
      </c>
      <c r="P90" s="97">
        <f t="shared" si="77"/>
        <v>317.50393939393939</v>
      </c>
      <c r="Q90" s="97">
        <f t="shared" si="78"/>
        <v>0</v>
      </c>
    </row>
    <row r="91" spans="1:17" x14ac:dyDescent="0.2">
      <c r="A91" s="55">
        <f>Jugendliga!B73</f>
        <v>0</v>
      </c>
      <c r="B91">
        <f t="shared" si="65"/>
        <v>0</v>
      </c>
      <c r="C91" s="96">
        <f>Jugendliga!I73</f>
        <v>0</v>
      </c>
      <c r="E91" s="97">
        <f t="shared" si="66"/>
        <v>0</v>
      </c>
      <c r="F91" s="97">
        <f t="shared" si="67"/>
        <v>0</v>
      </c>
      <c r="G91" s="97">
        <f t="shared" si="68"/>
        <v>0</v>
      </c>
      <c r="H91" s="97">
        <f t="shared" si="69"/>
        <v>0</v>
      </c>
      <c r="I91" s="97">
        <f t="shared" si="70"/>
        <v>0</v>
      </c>
      <c r="J91" s="97">
        <f t="shared" si="71"/>
        <v>0</v>
      </c>
      <c r="K91" s="97">
        <f t="shared" si="72"/>
        <v>0</v>
      </c>
      <c r="L91" s="97">
        <f t="shared" si="73"/>
        <v>0</v>
      </c>
      <c r="M91" s="97">
        <f t="shared" si="74"/>
        <v>0</v>
      </c>
      <c r="N91" s="97">
        <f t="shared" si="75"/>
        <v>0</v>
      </c>
      <c r="O91" s="97">
        <f t="shared" si="76"/>
        <v>0</v>
      </c>
      <c r="P91" s="97">
        <f t="shared" si="77"/>
        <v>0</v>
      </c>
      <c r="Q91" s="97">
        <f t="shared" si="78"/>
        <v>0</v>
      </c>
    </row>
    <row r="92" spans="1:17" x14ac:dyDescent="0.2">
      <c r="A92" s="55" t="str">
        <f>Jugendliga!B74</f>
        <v>KSV Grünstadt</v>
      </c>
      <c r="B92">
        <f t="shared" si="65"/>
        <v>4</v>
      </c>
      <c r="C92" s="96">
        <f>Jugendliga!I74</f>
        <v>566.99447368421045</v>
      </c>
      <c r="E92" s="97">
        <f t="shared" si="66"/>
        <v>0</v>
      </c>
      <c r="F92" s="97">
        <f t="shared" si="67"/>
        <v>0</v>
      </c>
      <c r="G92" s="97">
        <f t="shared" si="68"/>
        <v>0</v>
      </c>
      <c r="H92" s="97">
        <f t="shared" si="69"/>
        <v>566.99447368421045</v>
      </c>
      <c r="I92" s="97">
        <f t="shared" si="70"/>
        <v>0</v>
      </c>
      <c r="J92" s="97">
        <f t="shared" si="71"/>
        <v>0</v>
      </c>
      <c r="K92" s="97">
        <f t="shared" si="72"/>
        <v>0</v>
      </c>
      <c r="L92" s="97">
        <f t="shared" si="73"/>
        <v>0</v>
      </c>
      <c r="M92" s="97">
        <f t="shared" si="74"/>
        <v>0</v>
      </c>
      <c r="N92" s="97">
        <f t="shared" si="75"/>
        <v>0</v>
      </c>
      <c r="O92" s="97">
        <f t="shared" si="76"/>
        <v>0</v>
      </c>
      <c r="P92" s="97">
        <f t="shared" si="77"/>
        <v>0</v>
      </c>
      <c r="Q92" s="97">
        <f t="shared" si="78"/>
        <v>0</v>
      </c>
    </row>
    <row r="93" spans="1:17" x14ac:dyDescent="0.2">
      <c r="A93" s="55">
        <f>Jugendliga!B75</f>
        <v>0</v>
      </c>
      <c r="B93">
        <f t="shared" si="65"/>
        <v>0</v>
      </c>
      <c r="C93" s="96">
        <f>Jugendliga!I75</f>
        <v>0</v>
      </c>
      <c r="E93" s="97">
        <f t="shared" si="66"/>
        <v>0</v>
      </c>
      <c r="F93" s="97">
        <f t="shared" si="67"/>
        <v>0</v>
      </c>
      <c r="G93" s="97">
        <f t="shared" si="68"/>
        <v>0</v>
      </c>
      <c r="H93" s="97">
        <f t="shared" si="69"/>
        <v>0</v>
      </c>
      <c r="I93" s="97">
        <f t="shared" si="70"/>
        <v>0</v>
      </c>
      <c r="J93" s="97">
        <f t="shared" si="71"/>
        <v>0</v>
      </c>
      <c r="K93" s="97">
        <f t="shared" si="72"/>
        <v>0</v>
      </c>
      <c r="L93" s="97">
        <f t="shared" si="73"/>
        <v>0</v>
      </c>
      <c r="M93" s="97">
        <f t="shared" si="74"/>
        <v>0</v>
      </c>
      <c r="N93" s="97">
        <f t="shared" si="75"/>
        <v>0</v>
      </c>
      <c r="O93" s="97">
        <f t="shared" si="76"/>
        <v>0</v>
      </c>
      <c r="P93" s="97">
        <f t="shared" si="77"/>
        <v>0</v>
      </c>
      <c r="Q93" s="97">
        <f t="shared" si="78"/>
        <v>0</v>
      </c>
    </row>
    <row r="94" spans="1:17" x14ac:dyDescent="0.2">
      <c r="A94" s="55">
        <f>Jugendliga!B76</f>
        <v>0</v>
      </c>
      <c r="B94">
        <f t="shared" si="65"/>
        <v>0</v>
      </c>
      <c r="C94" s="96">
        <f>Jugendliga!I76</f>
        <v>0</v>
      </c>
      <c r="E94" s="97">
        <f t="shared" si="66"/>
        <v>0</v>
      </c>
      <c r="F94" s="97">
        <f t="shared" si="67"/>
        <v>0</v>
      </c>
      <c r="G94" s="97">
        <f t="shared" si="68"/>
        <v>0</v>
      </c>
      <c r="H94" s="97">
        <f t="shared" si="69"/>
        <v>0</v>
      </c>
      <c r="I94" s="97">
        <f t="shared" si="70"/>
        <v>0</v>
      </c>
      <c r="J94" s="97">
        <f t="shared" si="71"/>
        <v>0</v>
      </c>
      <c r="K94" s="97">
        <f t="shared" si="72"/>
        <v>0</v>
      </c>
      <c r="L94" s="97">
        <f t="shared" si="73"/>
        <v>0</v>
      </c>
      <c r="M94" s="97">
        <f t="shared" si="74"/>
        <v>0</v>
      </c>
      <c r="N94" s="97">
        <f t="shared" si="75"/>
        <v>0</v>
      </c>
      <c r="O94" s="97">
        <f t="shared" si="76"/>
        <v>0</v>
      </c>
      <c r="P94" s="97">
        <f t="shared" si="77"/>
        <v>0</v>
      </c>
      <c r="Q94" s="97">
        <f t="shared" si="78"/>
        <v>0</v>
      </c>
    </row>
  </sheetData>
  <sheetProtection selectLockedCells="1" selectUnlockedCells="1"/>
  <conditionalFormatting sqref="E3:Q94 A28:A94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8"/>
  <sheetViews>
    <sheetView workbookViewId="0">
      <selection activeCell="G52" sqref="G52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98" t="str">
        <f>Jugendliga!A1</f>
        <v>Jugendliga Rheinland-Pfalz/Hessen</v>
      </c>
      <c r="B1" s="98"/>
      <c r="C1" s="99"/>
      <c r="D1" s="299">
        <f>Jugendliga!L1</f>
        <v>43555</v>
      </c>
      <c r="E1" s="299"/>
      <c r="F1" s="299"/>
      <c r="G1" s="98"/>
    </row>
    <row r="2" spans="1:7" ht="18" x14ac:dyDescent="0.25">
      <c r="A2" s="100" t="str">
        <f>Jugendliga!A3</f>
        <v>E-Jugend</v>
      </c>
      <c r="C2" s="101"/>
      <c r="D2" s="299" t="str">
        <f>Jugendliga!AA1</f>
        <v>Grünstadt</v>
      </c>
      <c r="E2" s="299"/>
      <c r="F2" s="299"/>
    </row>
    <row r="3" spans="1:7" x14ac:dyDescent="0.2">
      <c r="A3" s="84">
        <f>[1]Jugendliga!A4</f>
        <v>0</v>
      </c>
      <c r="C3" s="101"/>
      <c r="D3" s="101"/>
      <c r="E3" s="101"/>
    </row>
    <row r="4" spans="1:7" x14ac:dyDescent="0.2">
      <c r="A4" s="84" t="str">
        <f>Jugendliga!A5</f>
        <v>Name</v>
      </c>
      <c r="B4" s="1" t="str">
        <f>Jugendliga!B5</f>
        <v>Verein</v>
      </c>
      <c r="C4" s="101" t="s">
        <v>75</v>
      </c>
      <c r="D4" s="101" t="str">
        <f>Jugendliga!C4</f>
        <v>Alterskl.</v>
      </c>
      <c r="E4" s="101" t="str">
        <f>Jugendliga!J4</f>
        <v>Platz</v>
      </c>
    </row>
    <row r="5" spans="1:7" x14ac:dyDescent="0.2">
      <c r="A5" s="84" t="str">
        <f>Jugendliga!A6</f>
        <v>Schmitt, Theo</v>
      </c>
      <c r="B5" s="1" t="str">
        <f>Jugendliga!B6</f>
        <v>KSV Grünstadt</v>
      </c>
      <c r="C5" s="101" t="str">
        <f>Jugendliga!E6</f>
        <v>m</v>
      </c>
      <c r="D5" s="101">
        <f>Jugendliga!C6</f>
        <v>2012</v>
      </c>
      <c r="E5" s="101">
        <f>Jugendliga!J6</f>
        <v>2</v>
      </c>
    </row>
    <row r="6" spans="1:7" x14ac:dyDescent="0.2">
      <c r="A6" s="84" t="str">
        <f>Jugendliga!A7</f>
        <v>Fink, Nicklas</v>
      </c>
      <c r="B6" s="1" t="str">
        <f>Jugendliga!B7</f>
        <v>KSC 07 Schifferstadt</v>
      </c>
      <c r="C6" s="101" t="str">
        <f>Jugendliga!E7</f>
        <v>m</v>
      </c>
      <c r="D6" s="101">
        <f>Jugendliga!C7</f>
        <v>2012</v>
      </c>
      <c r="E6" s="101">
        <f>Jugendliga!J7</f>
        <v>1</v>
      </c>
    </row>
    <row r="7" spans="1:7" x14ac:dyDescent="0.2">
      <c r="A7" s="84">
        <f>Jugendliga!A8</f>
        <v>0</v>
      </c>
      <c r="B7" s="1">
        <f>Jugendliga!B8</f>
        <v>0</v>
      </c>
      <c r="C7" s="101">
        <f>Jugendliga!E8</f>
        <v>0</v>
      </c>
      <c r="D7" s="101">
        <f>Jugendliga!C8</f>
        <v>0</v>
      </c>
      <c r="E7" s="101">
        <f>Jugendliga!J8</f>
        <v>0</v>
      </c>
    </row>
    <row r="8" spans="1:7" x14ac:dyDescent="0.2">
      <c r="A8" s="84" t="str">
        <f>Jugendliga!A9</f>
        <v>Asbach, Gerlis</v>
      </c>
      <c r="B8" s="1" t="str">
        <f>Jugendliga!B9</f>
        <v>KSV Grünstadt</v>
      </c>
      <c r="C8" s="101" t="str">
        <f>Jugendliga!E9</f>
        <v>w</v>
      </c>
      <c r="D8" s="101">
        <f>Jugendliga!C9</f>
        <v>2011</v>
      </c>
      <c r="E8" s="101">
        <f>Jugendliga!J9</f>
        <v>2</v>
      </c>
    </row>
    <row r="9" spans="1:7" x14ac:dyDescent="0.2">
      <c r="A9" s="84" t="str">
        <f>Jugendliga!A10</f>
        <v>Klein, Larkin</v>
      </c>
      <c r="B9" s="1" t="str">
        <f>Jugendliga!B10</f>
        <v>AC Mutterstadt</v>
      </c>
      <c r="C9" s="101" t="str">
        <f>Jugendliga!E10</f>
        <v>w</v>
      </c>
      <c r="D9" s="101">
        <f>Jugendliga!C10</f>
        <v>2011</v>
      </c>
      <c r="E9" s="101">
        <f>Jugendliga!J10</f>
        <v>1</v>
      </c>
    </row>
    <row r="10" spans="1:7" x14ac:dyDescent="0.2">
      <c r="A10" s="84">
        <f>Jugendliga!A11</f>
        <v>0</v>
      </c>
      <c r="B10" s="1">
        <f>Jugendliga!B11</f>
        <v>0</v>
      </c>
      <c r="C10" s="101">
        <f>Jugendliga!E11</f>
        <v>0</v>
      </c>
      <c r="D10" s="101">
        <f>Jugendliga!C11</f>
        <v>0</v>
      </c>
      <c r="E10" s="101">
        <f>Jugendliga!J11</f>
        <v>0</v>
      </c>
    </row>
    <row r="11" spans="1:7" x14ac:dyDescent="0.2">
      <c r="A11" s="84" t="str">
        <f>Jugendliga!A12</f>
        <v>Kretz, Erik</v>
      </c>
      <c r="B11" s="1" t="str">
        <f>Jugendliga!B12</f>
        <v>KTH Ehrang</v>
      </c>
      <c r="C11" s="101" t="str">
        <f>Jugendliga!E12</f>
        <v>m</v>
      </c>
      <c r="D11" s="101">
        <f>Jugendliga!C12</f>
        <v>2011</v>
      </c>
      <c r="E11" s="101">
        <f>Jugendliga!J12</f>
        <v>2</v>
      </c>
    </row>
    <row r="12" spans="1:7" x14ac:dyDescent="0.2">
      <c r="A12" s="84" t="str">
        <f>Jugendliga!A13</f>
        <v>Keppler, Joshua</v>
      </c>
      <c r="B12" s="1" t="str">
        <f>Jugendliga!B13</f>
        <v>KSC 07 Schifferstadt</v>
      </c>
      <c r="C12" s="101" t="str">
        <f>Jugendliga!E13</f>
        <v>m</v>
      </c>
      <c r="D12" s="101">
        <f>Jugendliga!C13</f>
        <v>2011</v>
      </c>
      <c r="E12" s="101">
        <f>Jugendliga!J13</f>
        <v>1</v>
      </c>
    </row>
    <row r="13" spans="1:7" x14ac:dyDescent="0.2">
      <c r="A13" s="84">
        <f>Jugendliga!A14</f>
        <v>0</v>
      </c>
      <c r="B13" s="1">
        <f>Jugendliga!B14</f>
        <v>0</v>
      </c>
      <c r="C13" s="101">
        <f>Jugendliga!E14</f>
        <v>0</v>
      </c>
      <c r="D13" s="101">
        <f>Jugendliga!C14</f>
        <v>0</v>
      </c>
      <c r="E13" s="101">
        <f>Jugendliga!J14</f>
        <v>0</v>
      </c>
    </row>
    <row r="14" spans="1:7" x14ac:dyDescent="0.2">
      <c r="A14" s="84" t="str">
        <f>Jugendliga!A15</f>
        <v>Conrad, Cady</v>
      </c>
      <c r="B14" s="1" t="str">
        <f>Jugendliga!B15</f>
        <v>KTH Ehrang</v>
      </c>
      <c r="C14" s="101" t="str">
        <f>Jugendliga!E15</f>
        <v>w</v>
      </c>
      <c r="D14" s="101">
        <f>Jugendliga!C15</f>
        <v>2010</v>
      </c>
      <c r="E14" s="101">
        <f>Jugendliga!J15</f>
        <v>3</v>
      </c>
    </row>
    <row r="15" spans="1:7" x14ac:dyDescent="0.2">
      <c r="A15" s="84" t="str">
        <f>Jugendliga!A16</f>
        <v>Buschmann, Corinna</v>
      </c>
      <c r="B15" s="1" t="str">
        <f>Jugendliga!B16</f>
        <v>KTH Ehrang</v>
      </c>
      <c r="C15" s="101" t="str">
        <f>Jugendliga!E16</f>
        <v>w</v>
      </c>
      <c r="D15" s="101">
        <f>Jugendliga!C16</f>
        <v>2010</v>
      </c>
      <c r="E15" s="101">
        <f>Jugendliga!J16</f>
        <v>2</v>
      </c>
    </row>
    <row r="16" spans="1:7" x14ac:dyDescent="0.2">
      <c r="A16" s="84" t="str">
        <f>Jugendliga!A17</f>
        <v>Millen, Lily</v>
      </c>
      <c r="B16" s="1" t="str">
        <f>Jugendliga!B17</f>
        <v>KTH Ehrang</v>
      </c>
      <c r="C16" s="101" t="str">
        <f>Jugendliga!E17</f>
        <v>w</v>
      </c>
      <c r="D16" s="101">
        <f>Jugendliga!C17</f>
        <v>2010</v>
      </c>
      <c r="E16" s="101">
        <f>Jugendliga!J17</f>
        <v>1</v>
      </c>
    </row>
    <row r="17" spans="1:5" x14ac:dyDescent="0.2">
      <c r="A17" s="84">
        <f>Jugendliga!A18</f>
        <v>0</v>
      </c>
      <c r="B17" s="1">
        <f>Jugendliga!B18</f>
        <v>0</v>
      </c>
      <c r="C17" s="101">
        <f>Jugendliga!E18</f>
        <v>0</v>
      </c>
      <c r="D17" s="101">
        <f>Jugendliga!C18</f>
        <v>0</v>
      </c>
      <c r="E17" s="101">
        <f>Jugendliga!J18</f>
        <v>0</v>
      </c>
    </row>
    <row r="18" spans="1:5" x14ac:dyDescent="0.2">
      <c r="A18" s="84" t="str">
        <f>Jugendliga!A19</f>
        <v>Schu, Dennis</v>
      </c>
      <c r="B18" s="1" t="str">
        <f>Jugendliga!B19</f>
        <v>KTH Ehrang</v>
      </c>
      <c r="C18" s="101" t="str">
        <f>Jugendliga!E19</f>
        <v>m</v>
      </c>
      <c r="D18" s="101">
        <f>Jugendliga!C19</f>
        <v>2010</v>
      </c>
      <c r="E18" s="101">
        <f>Jugendliga!J19</f>
        <v>6</v>
      </c>
    </row>
    <row r="19" spans="1:5" x14ac:dyDescent="0.2">
      <c r="A19" s="84" t="str">
        <f>Jugendliga!A20</f>
        <v>Löscher, Kilian</v>
      </c>
      <c r="B19" s="1" t="str">
        <f>Jugendliga!B20</f>
        <v>KTH Ehrang</v>
      </c>
      <c r="C19" s="101" t="str">
        <f>Jugendliga!E20</f>
        <v>m</v>
      </c>
      <c r="D19" s="101">
        <f>Jugendliga!C20</f>
        <v>2010</v>
      </c>
      <c r="E19" s="101">
        <f>Jugendliga!J20</f>
        <v>8</v>
      </c>
    </row>
    <row r="20" spans="1:5" x14ac:dyDescent="0.2">
      <c r="A20" s="84" t="str">
        <f>Jugendliga!A21</f>
        <v>Jankauskas, Astijus</v>
      </c>
      <c r="B20" s="1" t="str">
        <f>Jugendliga!B21</f>
        <v>KTH Ehrang</v>
      </c>
      <c r="C20" s="101" t="str">
        <f>Jugendliga!E21</f>
        <v>m</v>
      </c>
      <c r="D20" s="101">
        <f>Jugendliga!C21</f>
        <v>2010</v>
      </c>
      <c r="E20" s="101">
        <f>Jugendliga!J21</f>
        <v>9</v>
      </c>
    </row>
    <row r="21" spans="1:5" x14ac:dyDescent="0.2">
      <c r="A21" s="84" t="str">
        <f>Jugendliga!A22</f>
        <v>Wenz, Johannes</v>
      </c>
      <c r="B21" s="1" t="str">
        <f>Jugendliga!B22</f>
        <v>KSV Grünstadt</v>
      </c>
      <c r="C21" s="101" t="str">
        <f>Jugendliga!E22</f>
        <v>m</v>
      </c>
      <c r="D21" s="101">
        <f>Jugendliga!C22</f>
        <v>2010</v>
      </c>
      <c r="E21" s="101">
        <f>Jugendliga!J22</f>
        <v>3</v>
      </c>
    </row>
    <row r="22" spans="1:5" x14ac:dyDescent="0.2">
      <c r="A22" s="84" t="str">
        <f>Jugendliga!A23</f>
        <v>Kihm, Mattis</v>
      </c>
      <c r="B22" s="1" t="str">
        <f>Jugendliga!B23</f>
        <v>AV 03 Speyer</v>
      </c>
      <c r="C22" s="101" t="str">
        <f>Jugendliga!E23</f>
        <v>m</v>
      </c>
      <c r="D22" s="101">
        <f>Jugendliga!C23</f>
        <v>2010</v>
      </c>
      <c r="E22" s="101">
        <f>Jugendliga!J23</f>
        <v>1</v>
      </c>
    </row>
    <row r="23" spans="1:5" x14ac:dyDescent="0.2">
      <c r="A23" s="84" t="str">
        <f>Jugendliga!A24</f>
        <v>Fink, Moritz</v>
      </c>
      <c r="B23" s="1" t="str">
        <f>Jugendliga!B24</f>
        <v>KSC 07 Schifferstadt</v>
      </c>
      <c r="C23" s="101" t="str">
        <f>Jugendliga!E24</f>
        <v>m</v>
      </c>
      <c r="D23" s="101">
        <f>Jugendliga!C24</f>
        <v>2010</v>
      </c>
      <c r="E23" s="101">
        <f>Jugendliga!J24</f>
        <v>5</v>
      </c>
    </row>
    <row r="24" spans="1:5" x14ac:dyDescent="0.2">
      <c r="A24" s="84" t="str">
        <f>Jugendliga!A25</f>
        <v>Rach, Simon</v>
      </c>
      <c r="B24" s="1" t="str">
        <f>Jugendliga!B25</f>
        <v>AC Mutterstadt</v>
      </c>
      <c r="C24" s="101" t="str">
        <f>Jugendliga!E25</f>
        <v>m</v>
      </c>
      <c r="D24" s="101">
        <f>Jugendliga!C25</f>
        <v>2010</v>
      </c>
      <c r="E24" s="101">
        <f>Jugendliga!J25</f>
        <v>7</v>
      </c>
    </row>
    <row r="25" spans="1:5" x14ac:dyDescent="0.2">
      <c r="A25" s="84" t="str">
        <f>Jugendliga!A26</f>
        <v>Rach, Lukas</v>
      </c>
      <c r="B25" s="1" t="str">
        <f>Jugendliga!B26</f>
        <v>AC Mutterstadt</v>
      </c>
      <c r="C25" s="101" t="str">
        <f>Jugendliga!E26</f>
        <v>m</v>
      </c>
      <c r="D25" s="101">
        <f>Jugendliga!C26</f>
        <v>2010</v>
      </c>
      <c r="E25" s="101">
        <f>Jugendliga!J26</f>
        <v>2</v>
      </c>
    </row>
    <row r="26" spans="1:5" x14ac:dyDescent="0.2">
      <c r="A26" s="84">
        <f>Jugendliga!A28</f>
        <v>0</v>
      </c>
      <c r="B26" s="1">
        <f>Jugendliga!B28</f>
        <v>0</v>
      </c>
      <c r="C26" s="101">
        <f>Jugendliga!E28</f>
        <v>0</v>
      </c>
      <c r="D26" s="101">
        <f>Jugendliga!C28</f>
        <v>0</v>
      </c>
      <c r="E26" s="101">
        <f>Jugendliga!J28</f>
        <v>0</v>
      </c>
    </row>
    <row r="27" spans="1:5" x14ac:dyDescent="0.2">
      <c r="A27" s="84" t="str">
        <f>Jugendliga!A29</f>
        <v>Schlee, Wibke</v>
      </c>
      <c r="B27" s="1" t="str">
        <f>Jugendliga!B29</f>
        <v>KSV Grünstadt</v>
      </c>
      <c r="C27" s="101" t="str">
        <f>Jugendliga!E29</f>
        <v>w</v>
      </c>
      <c r="D27" s="101">
        <f>Jugendliga!C29</f>
        <v>2009</v>
      </c>
      <c r="E27" s="101">
        <f>Jugendliga!J29</f>
        <v>1</v>
      </c>
    </row>
    <row r="28" spans="1:5" x14ac:dyDescent="0.2">
      <c r="A28" s="84">
        <f>Jugendliga!A35</f>
        <v>0</v>
      </c>
      <c r="B28" s="1">
        <f>Jugendliga!B35</f>
        <v>0</v>
      </c>
      <c r="C28" s="101">
        <f>Jugendliga!E35</f>
        <v>0</v>
      </c>
      <c r="D28" s="101">
        <f>Jugendliga!C35</f>
        <v>0</v>
      </c>
      <c r="E28" s="101">
        <f>Jugendliga!J35</f>
        <v>0</v>
      </c>
    </row>
    <row r="29" spans="1:5" ht="18" x14ac:dyDescent="0.25">
      <c r="A29" s="100" t="str">
        <f>Jugendliga!A37</f>
        <v>D-Jugend</v>
      </c>
      <c r="C29" s="101"/>
      <c r="D29" s="101"/>
      <c r="E29" s="101"/>
    </row>
    <row r="30" spans="1:5" x14ac:dyDescent="0.2">
      <c r="A30" s="84"/>
      <c r="C30" s="101"/>
      <c r="D30" s="101"/>
      <c r="E30" s="101"/>
    </row>
    <row r="31" spans="1:5" x14ac:dyDescent="0.2">
      <c r="A31" s="84" t="str">
        <f>Jugendliga!A39</f>
        <v>Name</v>
      </c>
      <c r="B31" s="1" t="str">
        <f>Jugendliga!B39</f>
        <v>Verein</v>
      </c>
      <c r="C31" s="101" t="s">
        <v>75</v>
      </c>
      <c r="D31" s="101" t="str">
        <f>Jugendliga!D38</f>
        <v>Klasse</v>
      </c>
      <c r="E31" s="101" t="str">
        <f>Jugendliga!J38</f>
        <v>Platz</v>
      </c>
    </row>
    <row r="32" spans="1:5" x14ac:dyDescent="0.2">
      <c r="A32" s="102" t="str">
        <f>Jugendliga!A40</f>
        <v>Rach, Sarah</v>
      </c>
      <c r="B32" s="1" t="str">
        <f>Jugendliga!B40</f>
        <v>AC Mutterstadt</v>
      </c>
      <c r="C32" s="101" t="str">
        <f>Jugendliga!E40</f>
        <v>w</v>
      </c>
      <c r="D32" s="101">
        <f>Jugendliga!D40</f>
        <v>-148</v>
      </c>
      <c r="E32" s="101">
        <f>Jugendliga!J40</f>
        <v>1</v>
      </c>
    </row>
    <row r="33" spans="1:5" x14ac:dyDescent="0.2">
      <c r="A33" s="102">
        <f>Jugendliga!A42</f>
        <v>0</v>
      </c>
      <c r="B33" s="1">
        <f>Jugendliga!B42</f>
        <v>0</v>
      </c>
      <c r="C33" s="101">
        <f>Jugendliga!E42</f>
        <v>0</v>
      </c>
      <c r="D33" s="101" t="str">
        <f>Jugendliga!D42</f>
        <v/>
      </c>
      <c r="E33" s="101">
        <f>Jugendliga!J42</f>
        <v>0</v>
      </c>
    </row>
    <row r="34" spans="1:5" x14ac:dyDescent="0.2">
      <c r="A34" s="102" t="str">
        <f>Jugendliga!A43</f>
        <v>Buschmann, Fiona</v>
      </c>
      <c r="B34" s="1" t="str">
        <f>Jugendliga!B43</f>
        <v>KTH Ehrang</v>
      </c>
      <c r="C34" s="101" t="str">
        <f>Jugendliga!E43</f>
        <v>w</v>
      </c>
      <c r="D34" s="101">
        <f>Jugendliga!D43</f>
        <v>-158</v>
      </c>
      <c r="E34" s="101">
        <f>Jugendliga!J43</f>
        <v>3</v>
      </c>
    </row>
    <row r="35" spans="1:5" x14ac:dyDescent="0.2">
      <c r="A35" s="102">
        <f>Jugendliga!A44</f>
        <v>0</v>
      </c>
      <c r="B35" s="1">
        <f>Jugendliga!B44</f>
        <v>0</v>
      </c>
      <c r="C35" s="101">
        <f>Jugendliga!E44</f>
        <v>0</v>
      </c>
      <c r="D35" s="101" t="str">
        <f>Jugendliga!D44</f>
        <v/>
      </c>
      <c r="E35" s="101">
        <f>Jugendliga!J44</f>
        <v>0</v>
      </c>
    </row>
    <row r="36" spans="1:5" x14ac:dyDescent="0.2">
      <c r="A36" s="102" t="str">
        <f>Jugendliga!A50</f>
        <v>Hauf, Torben</v>
      </c>
      <c r="B36" s="1" t="str">
        <f>Jugendliga!B50</f>
        <v>KSV Grünstadt</v>
      </c>
      <c r="C36" s="101" t="str">
        <f>Jugendliga!E50</f>
        <v>m</v>
      </c>
      <c r="D36" s="101">
        <f>Jugendliga!D50</f>
        <v>-140</v>
      </c>
      <c r="E36" s="101">
        <f>Jugendliga!J50</f>
        <v>1</v>
      </c>
    </row>
    <row r="37" spans="1:5" x14ac:dyDescent="0.2">
      <c r="A37" s="102">
        <f>Jugendliga!A51</f>
        <v>0</v>
      </c>
      <c r="B37" s="1">
        <f>Jugendliga!B51</f>
        <v>0</v>
      </c>
      <c r="C37" s="101">
        <f>Jugendliga!E51</f>
        <v>0</v>
      </c>
      <c r="D37" s="101" t="str">
        <f>Jugendliga!D51</f>
        <v/>
      </c>
      <c r="E37" s="101">
        <f>Jugendliga!J51</f>
        <v>0</v>
      </c>
    </row>
    <row r="38" spans="1:5" x14ac:dyDescent="0.2">
      <c r="A38" s="102" t="str">
        <f>Jugendliga!A52</f>
        <v>Ploch, Karl</v>
      </c>
      <c r="B38" s="1" t="str">
        <f>Jugendliga!B52</f>
        <v>KTH Ehrang</v>
      </c>
      <c r="C38" s="101" t="str">
        <f>Jugendliga!E52</f>
        <v>m</v>
      </c>
      <c r="D38" s="101">
        <f>Jugendliga!D52</f>
        <v>-148</v>
      </c>
      <c r="E38" s="101">
        <f>Jugendliga!J52</f>
        <v>4</v>
      </c>
    </row>
    <row r="39" spans="1:5" x14ac:dyDescent="0.2">
      <c r="A39" s="102" t="str">
        <f>Jugendliga!A53</f>
        <v>Freudenreich, Elias</v>
      </c>
      <c r="B39" s="1" t="str">
        <f>Jugendliga!B53</f>
        <v>KTH Ehrang</v>
      </c>
      <c r="C39" s="101" t="str">
        <f>Jugendliga!E53</f>
        <v>m</v>
      </c>
      <c r="D39" s="101">
        <f>Jugendliga!D53</f>
        <v>-148</v>
      </c>
      <c r="E39" s="101">
        <f>Jugendliga!J53</f>
        <v>5</v>
      </c>
    </row>
    <row r="40" spans="1:5" x14ac:dyDescent="0.2">
      <c r="A40" s="102" t="str">
        <f>Jugendliga!A58</f>
        <v>Agrikola, Silas</v>
      </c>
      <c r="B40" s="1" t="str">
        <f>Jugendliga!B58</f>
        <v>KSV Grünstadt</v>
      </c>
      <c r="C40" s="101" t="str">
        <f>Jugendliga!E58</f>
        <v>m</v>
      </c>
      <c r="D40" s="101">
        <f>Jugendliga!D58</f>
        <v>-158</v>
      </c>
      <c r="E40" s="101">
        <f>Jugendliga!J58</f>
        <v>3</v>
      </c>
    </row>
    <row r="41" spans="1:5" x14ac:dyDescent="0.2">
      <c r="A41" s="102" t="str">
        <f>Jugendliga!A59</f>
        <v>Anweiler, Tim</v>
      </c>
      <c r="B41" s="1" t="str">
        <f>Jugendliga!B59</f>
        <v>AC Mutterstadt</v>
      </c>
      <c r="C41" s="101" t="str">
        <f>Jugendliga!E59</f>
        <v>m</v>
      </c>
      <c r="D41" s="101">
        <f>Jugendliga!D59</f>
        <v>-158</v>
      </c>
      <c r="E41" s="101">
        <f>Jugendliga!J59</f>
        <v>2</v>
      </c>
    </row>
    <row r="42" spans="1:5" x14ac:dyDescent="0.2">
      <c r="A42" s="102" t="str">
        <f>Jugendliga!A60</f>
        <v>Kihm, Jaron</v>
      </c>
      <c r="B42" s="1" t="str">
        <f>Jugendliga!B60</f>
        <v>AV 03 Speyer</v>
      </c>
      <c r="C42" s="101" t="str">
        <f>Jugendliga!E60</f>
        <v>m</v>
      </c>
      <c r="D42" s="101">
        <f>Jugendliga!D60</f>
        <v>-158</v>
      </c>
      <c r="E42" s="101">
        <f>Jugendliga!J60</f>
        <v>1</v>
      </c>
    </row>
    <row r="43" spans="1:5" x14ac:dyDescent="0.2">
      <c r="A43" s="102">
        <f>Jugendliga!A69</f>
        <v>0</v>
      </c>
      <c r="B43" s="1">
        <f>Jugendliga!B69</f>
        <v>0</v>
      </c>
      <c r="C43" s="101">
        <f>Jugendliga!E69</f>
        <v>0</v>
      </c>
      <c r="D43" s="101" t="str">
        <f>Jugendliga!D69</f>
        <v/>
      </c>
      <c r="E43" s="101">
        <f>Jugendliga!J69</f>
        <v>0</v>
      </c>
    </row>
    <row r="44" spans="1:5" x14ac:dyDescent="0.2">
      <c r="A44" s="102">
        <f>Jugendliga!A61</f>
        <v>0</v>
      </c>
      <c r="B44" s="1">
        <f>Jugendliga!B61</f>
        <v>0</v>
      </c>
      <c r="C44" s="101">
        <f>Jugendliga!E61</f>
        <v>0</v>
      </c>
      <c r="D44" s="101" t="str">
        <f>Jugendliga!D61</f>
        <v/>
      </c>
      <c r="E44" s="101">
        <f>Jugendliga!J61</f>
        <v>0</v>
      </c>
    </row>
    <row r="45" spans="1:5" x14ac:dyDescent="0.2">
      <c r="A45" s="102"/>
      <c r="C45" s="101"/>
      <c r="D45" s="101"/>
      <c r="E45" s="101"/>
    </row>
    <row r="46" spans="1:5" ht="18" x14ac:dyDescent="0.25">
      <c r="A46" s="100" t="str">
        <f>Jugendliga!A63</f>
        <v>Schüler</v>
      </c>
      <c r="C46" s="101"/>
      <c r="D46" s="101">
        <f>[1]Jugendliga!D43</f>
        <v>0</v>
      </c>
      <c r="E46" s="101"/>
    </row>
    <row r="47" spans="1:5" x14ac:dyDescent="0.2">
      <c r="A47" s="84"/>
      <c r="C47" s="101"/>
      <c r="D47" s="101"/>
      <c r="E47" s="101"/>
    </row>
    <row r="48" spans="1:5" x14ac:dyDescent="0.2">
      <c r="A48" s="84" t="str">
        <f>Jugendliga!A65</f>
        <v>Name</v>
      </c>
      <c r="B48" s="1" t="str">
        <f>Jugendliga!B65</f>
        <v>Verein</v>
      </c>
      <c r="C48" s="101" t="s">
        <v>75</v>
      </c>
      <c r="D48" s="101" t="str">
        <f>Jugendliga!D64</f>
        <v>Klasse</v>
      </c>
      <c r="E48" s="101" t="str">
        <f>Jugendliga!J64</f>
        <v>Platz</v>
      </c>
    </row>
    <row r="49" spans="1:5" x14ac:dyDescent="0.2">
      <c r="A49" s="102" t="str">
        <f>Jugendliga!A66</f>
        <v>Millen, Lea</v>
      </c>
      <c r="B49" s="1" t="str">
        <f>Jugendliga!B66</f>
        <v>KTH Ehrang</v>
      </c>
      <c r="C49" s="101" t="str">
        <f>Jugendliga!E66</f>
        <v>w</v>
      </c>
      <c r="D49" s="101">
        <f>Jugendliga!D66</f>
        <v>-158</v>
      </c>
      <c r="E49" s="101">
        <f>Jugendliga!J66</f>
        <v>1</v>
      </c>
    </row>
    <row r="50" spans="1:5" x14ac:dyDescent="0.2">
      <c r="A50" s="102">
        <f>Jugendliga!A67</f>
        <v>0</v>
      </c>
      <c r="B50" s="1">
        <f>Jugendliga!B67</f>
        <v>0</v>
      </c>
      <c r="C50" s="101">
        <f>Jugendliga!E67</f>
        <v>0</v>
      </c>
      <c r="D50" s="101" t="str">
        <f>Jugendliga!D67</f>
        <v/>
      </c>
      <c r="E50" s="101">
        <f>Jugendliga!J67</f>
        <v>0</v>
      </c>
    </row>
    <row r="51" spans="1:5" x14ac:dyDescent="0.2">
      <c r="A51" s="102" t="str">
        <f>Jugendliga!A68</f>
        <v>Hinderberger, Leni</v>
      </c>
      <c r="B51" s="1" t="str">
        <f>Jugendliga!B68</f>
        <v>AV 03 Speyer</v>
      </c>
      <c r="C51" s="101" t="str">
        <f>Jugendliga!E68</f>
        <v>w</v>
      </c>
      <c r="D51" s="101">
        <f>Jugendliga!D68</f>
        <v>-168</v>
      </c>
      <c r="E51" s="101">
        <f>Jugendliga!J68</f>
        <v>1</v>
      </c>
    </row>
    <row r="52" spans="1:5" x14ac:dyDescent="0.2">
      <c r="A52" s="102">
        <f>Jugendliga!A69</f>
        <v>0</v>
      </c>
      <c r="B52" s="1">
        <f>Jugendliga!B69</f>
        <v>0</v>
      </c>
      <c r="C52" s="101">
        <f>Jugendliga!E69</f>
        <v>0</v>
      </c>
      <c r="D52" s="101" t="str">
        <f>Jugendliga!D69</f>
        <v/>
      </c>
      <c r="E52" s="101">
        <f>Jugendliga!J69</f>
        <v>0</v>
      </c>
    </row>
    <row r="53" spans="1:5" x14ac:dyDescent="0.2">
      <c r="A53" s="102" t="str">
        <f>Jugendliga!A70</f>
        <v>Keßler, Moritz</v>
      </c>
      <c r="B53" s="1" t="str">
        <f>Jugendliga!B70</f>
        <v>KSV Grünstadt</v>
      </c>
      <c r="C53" s="101" t="str">
        <f>Jugendliga!E70</f>
        <v>m</v>
      </c>
      <c r="D53" s="101">
        <f>Jugendliga!D70</f>
        <v>-150</v>
      </c>
      <c r="E53" s="101">
        <f>Jugendliga!J70</f>
        <v>1</v>
      </c>
    </row>
    <row r="54" spans="1:5" x14ac:dyDescent="0.2">
      <c r="A54" s="102">
        <f>Jugendliga!A71</f>
        <v>0</v>
      </c>
      <c r="B54" s="1">
        <f>Jugendliga!B71</f>
        <v>0</v>
      </c>
      <c r="C54" s="101">
        <f>Jugendliga!E71</f>
        <v>0</v>
      </c>
      <c r="D54" s="101" t="str">
        <f>Jugendliga!D71</f>
        <v/>
      </c>
      <c r="E54" s="101">
        <f>Jugendliga!J71</f>
        <v>0</v>
      </c>
    </row>
    <row r="55" spans="1:5" x14ac:dyDescent="0.2">
      <c r="A55" s="102" t="str">
        <f>Jugendliga!A72</f>
        <v>Funk, Moritz</v>
      </c>
      <c r="B55" s="1" t="str">
        <f>Jugendliga!B72</f>
        <v>KTH Ehrang</v>
      </c>
      <c r="C55" s="101" t="str">
        <f>Jugendliga!E72</f>
        <v>m</v>
      </c>
      <c r="D55" s="101">
        <f>Jugendliga!D72</f>
        <v>-158</v>
      </c>
      <c r="E55" s="101">
        <f>Jugendliga!J72</f>
        <v>1</v>
      </c>
    </row>
    <row r="56" spans="1:5" x14ac:dyDescent="0.2">
      <c r="A56" s="102">
        <f>Jugendliga!A73</f>
        <v>0</v>
      </c>
      <c r="B56" s="1">
        <f>Jugendliga!B73</f>
        <v>0</v>
      </c>
      <c r="C56" s="101">
        <f>Jugendliga!E73</f>
        <v>0</v>
      </c>
      <c r="D56" s="101" t="str">
        <f>Jugendliga!D73</f>
        <v/>
      </c>
      <c r="E56" s="101">
        <f>Jugendliga!J73</f>
        <v>0</v>
      </c>
    </row>
    <row r="57" spans="1:5" x14ac:dyDescent="0.2">
      <c r="A57" s="102" t="str">
        <f>Jugendliga!A74</f>
        <v>Kessler, Ben</v>
      </c>
      <c r="B57" s="1" t="str">
        <f>Jugendliga!B74</f>
        <v>KSV Grünstadt</v>
      </c>
      <c r="C57" s="101" t="str">
        <f>Jugendliga!E74</f>
        <v>m</v>
      </c>
      <c r="D57" s="101">
        <f>Jugendliga!D74</f>
        <v>-168</v>
      </c>
      <c r="E57" s="101">
        <f>Jugendliga!J74</f>
        <v>1</v>
      </c>
    </row>
    <row r="58" spans="1:5" x14ac:dyDescent="0.2">
      <c r="A58" s="102">
        <f>Jugendliga!A75</f>
        <v>0</v>
      </c>
      <c r="B58" s="1">
        <f>Jugendliga!B75</f>
        <v>0</v>
      </c>
      <c r="C58" s="101">
        <f>Jugendliga!E75</f>
        <v>0</v>
      </c>
      <c r="D58" s="101" t="str">
        <f>Jugendliga!D75</f>
        <v/>
      </c>
      <c r="E58" s="101">
        <f>Jugendliga!J75</f>
        <v>0</v>
      </c>
    </row>
    <row r="59" spans="1:5" x14ac:dyDescent="0.2">
      <c r="A59" s="102">
        <f>Jugendliga!A76</f>
        <v>0</v>
      </c>
      <c r="B59" s="1">
        <f>Jugendliga!B76</f>
        <v>0</v>
      </c>
      <c r="C59" s="101">
        <f>Jugendliga!E76</f>
        <v>0</v>
      </c>
      <c r="D59" s="101" t="str">
        <f>Jugendliga!D76</f>
        <v/>
      </c>
      <c r="E59" s="101">
        <f>Jugendliga!J76</f>
        <v>0</v>
      </c>
    </row>
    <row r="60" spans="1:5" x14ac:dyDescent="0.2">
      <c r="A60" s="102">
        <f>Jugendliga!A77</f>
        <v>0</v>
      </c>
      <c r="B60" s="1">
        <f>Jugendliga!B77</f>
        <v>0</v>
      </c>
      <c r="C60" s="101">
        <f>Jugendliga!E77</f>
        <v>0</v>
      </c>
      <c r="D60" s="101" t="str">
        <f>Jugendliga!D77</f>
        <v/>
      </c>
      <c r="E60" s="101">
        <f>Jugendliga!J77</f>
        <v>0</v>
      </c>
    </row>
    <row r="61" spans="1:5" x14ac:dyDescent="0.2">
      <c r="A61" s="102">
        <f>Jugendliga!A78</f>
        <v>0</v>
      </c>
      <c r="B61" s="1">
        <f>Jugendliga!B78</f>
        <v>0</v>
      </c>
      <c r="C61" s="101">
        <f>Jugendliga!E78</f>
        <v>0</v>
      </c>
      <c r="D61" s="101" t="str">
        <f>Jugendliga!D78</f>
        <v/>
      </c>
      <c r="E61" s="101">
        <f>Jugendliga!J78</f>
        <v>0</v>
      </c>
    </row>
    <row r="62" spans="1:5" x14ac:dyDescent="0.2">
      <c r="A62" s="102">
        <f>Jugendliga!A79</f>
        <v>0</v>
      </c>
      <c r="B62" s="1">
        <f>Jugendliga!B79</f>
        <v>0</v>
      </c>
      <c r="C62" s="101">
        <f>Jugendliga!E79</f>
        <v>0</v>
      </c>
      <c r="D62" s="101" t="str">
        <f>Jugendliga!D79</f>
        <v/>
      </c>
      <c r="E62" s="101">
        <f>Jugendliga!J79</f>
        <v>0</v>
      </c>
    </row>
    <row r="63" spans="1:5" x14ac:dyDescent="0.2">
      <c r="A63" s="102">
        <f>Jugendliga!A80</f>
        <v>0</v>
      </c>
      <c r="B63" s="1">
        <f>Jugendliga!B80</f>
        <v>0</v>
      </c>
      <c r="C63" s="101">
        <f>Jugendliga!E80</f>
        <v>0</v>
      </c>
      <c r="D63" s="101" t="str">
        <f>Jugendliga!D80</f>
        <v/>
      </c>
      <c r="E63" s="101">
        <f>Jugendliga!J80</f>
        <v>0</v>
      </c>
    </row>
    <row r="64" spans="1:5" x14ac:dyDescent="0.2">
      <c r="A64" s="102">
        <f>Jugendliga!A81</f>
        <v>0</v>
      </c>
      <c r="B64" s="1">
        <f>Jugendliga!B81</f>
        <v>0</v>
      </c>
      <c r="C64" s="101">
        <f>Jugendliga!E81</f>
        <v>0</v>
      </c>
      <c r="D64" s="101" t="str">
        <f>Jugendliga!D81</f>
        <v/>
      </c>
      <c r="E64" s="101">
        <f>Jugendliga!J81</f>
        <v>0</v>
      </c>
    </row>
    <row r="65" spans="1:5" x14ac:dyDescent="0.2">
      <c r="A65" s="102">
        <f>Jugendliga!A82</f>
        <v>0</v>
      </c>
      <c r="B65" s="1">
        <f>Jugendliga!B82</f>
        <v>0</v>
      </c>
      <c r="C65" s="101">
        <f>Jugendliga!E82</f>
        <v>0</v>
      </c>
      <c r="D65" s="101" t="str">
        <f>Jugendliga!D82</f>
        <v/>
      </c>
      <c r="E65" s="101">
        <f>Jugendliga!J82</f>
        <v>0</v>
      </c>
    </row>
    <row r="66" spans="1:5" x14ac:dyDescent="0.2">
      <c r="A66" s="102">
        <f>Jugendliga!A83</f>
        <v>0</v>
      </c>
      <c r="B66" s="1">
        <f>Jugendliga!B83</f>
        <v>0</v>
      </c>
      <c r="C66" s="101">
        <f>Jugendliga!E83</f>
        <v>0</v>
      </c>
      <c r="D66" s="101" t="str">
        <f>Jugendliga!D83</f>
        <v/>
      </c>
      <c r="E66" s="101">
        <f>Jugendliga!J83</f>
        <v>0</v>
      </c>
    </row>
    <row r="67" spans="1:5" x14ac:dyDescent="0.2">
      <c r="A67" s="102">
        <f>Jugendliga!A84</f>
        <v>0</v>
      </c>
      <c r="B67" s="1">
        <f>Jugendliga!B84</f>
        <v>0</v>
      </c>
      <c r="C67" s="101">
        <f>Jugendliga!E84</f>
        <v>0</v>
      </c>
      <c r="D67" s="101" t="str">
        <f>Jugendliga!D84</f>
        <v/>
      </c>
      <c r="E67" s="101">
        <f>Jugendliga!J84</f>
        <v>0</v>
      </c>
    </row>
    <row r="68" spans="1:5" x14ac:dyDescent="0.2">
      <c r="A68" s="102">
        <f>Jugendliga!A85</f>
        <v>0</v>
      </c>
      <c r="B68" s="1">
        <f>Jugendliga!B85</f>
        <v>0</v>
      </c>
      <c r="C68" s="101">
        <f>Jugendliga!E85</f>
        <v>0</v>
      </c>
      <c r="D68" s="101" t="str">
        <f>Jugendliga!D85</f>
        <v/>
      </c>
      <c r="E68" s="101">
        <f>Jugendliga!J85</f>
        <v>0</v>
      </c>
    </row>
    <row r="69" spans="1:5" x14ac:dyDescent="0.2">
      <c r="A69" s="102">
        <f>Jugendliga!A86</f>
        <v>0</v>
      </c>
      <c r="B69" s="1">
        <f>Jugendliga!B86</f>
        <v>0</v>
      </c>
      <c r="C69" s="101">
        <f>Jugendliga!E86</f>
        <v>0</v>
      </c>
      <c r="D69" s="101" t="str">
        <f>Jugendliga!D86</f>
        <v/>
      </c>
      <c r="E69" s="101">
        <f>Jugendliga!J86</f>
        <v>0</v>
      </c>
    </row>
    <row r="70" spans="1:5" x14ac:dyDescent="0.2">
      <c r="A70" s="102">
        <f>Jugendliga!A87</f>
        <v>0</v>
      </c>
      <c r="B70" s="1">
        <f>Jugendliga!B87</f>
        <v>0</v>
      </c>
      <c r="C70" s="101">
        <f>Jugendliga!E87</f>
        <v>0</v>
      </c>
      <c r="D70" s="101" t="str">
        <f>Jugendliga!D87</f>
        <v/>
      </c>
      <c r="E70" s="101">
        <f>Jugendliga!J87</f>
        <v>0</v>
      </c>
    </row>
    <row r="71" spans="1:5" x14ac:dyDescent="0.2">
      <c r="A71" s="102">
        <f>Jugendliga!A88</f>
        <v>0</v>
      </c>
      <c r="B71" s="1">
        <f>Jugendliga!B88</f>
        <v>0</v>
      </c>
      <c r="C71" s="101">
        <f>Jugendliga!E88</f>
        <v>0</v>
      </c>
      <c r="D71" s="101" t="str">
        <f>Jugendliga!D88</f>
        <v/>
      </c>
      <c r="E71" s="101">
        <f>Jugendliga!J88</f>
        <v>0</v>
      </c>
    </row>
    <row r="72" spans="1:5" x14ac:dyDescent="0.2">
      <c r="A72" s="102">
        <f>Jugendliga!A89</f>
        <v>0</v>
      </c>
      <c r="B72" s="1">
        <f>Jugendliga!B89</f>
        <v>0</v>
      </c>
      <c r="C72" s="101">
        <f>Jugendliga!E89</f>
        <v>0</v>
      </c>
      <c r="D72" s="101" t="str">
        <f>Jugendliga!D89</f>
        <v/>
      </c>
      <c r="E72" s="101">
        <f>Jugendliga!J89</f>
        <v>0</v>
      </c>
    </row>
    <row r="73" spans="1:5" x14ac:dyDescent="0.2">
      <c r="A73" s="102">
        <f>Jugendliga!A90</f>
        <v>0</v>
      </c>
      <c r="B73" s="1">
        <f>Jugendliga!B90</f>
        <v>0</v>
      </c>
      <c r="C73" s="101">
        <f>Jugendliga!E90</f>
        <v>0</v>
      </c>
      <c r="D73" s="101" t="str">
        <f>Jugendliga!D90</f>
        <v/>
      </c>
      <c r="E73" s="101">
        <f>Jugendliga!J90</f>
        <v>0</v>
      </c>
    </row>
    <row r="74" spans="1:5" x14ac:dyDescent="0.2">
      <c r="A74" s="102">
        <f>Jugendliga!A91</f>
        <v>0</v>
      </c>
      <c r="B74" s="1">
        <f>Jugendliga!B91</f>
        <v>0</v>
      </c>
      <c r="C74" s="101">
        <f>Jugendliga!E91</f>
        <v>0</v>
      </c>
      <c r="D74" s="101" t="str">
        <f>Jugendliga!D91</f>
        <v/>
      </c>
      <c r="E74" s="101">
        <f>Jugendliga!J91</f>
        <v>0</v>
      </c>
    </row>
    <row r="75" spans="1:5" x14ac:dyDescent="0.2">
      <c r="A75" s="102">
        <f>Jugendliga!A92</f>
        <v>0</v>
      </c>
      <c r="B75" s="1">
        <f>Jugendliga!B92</f>
        <v>0</v>
      </c>
      <c r="C75" s="101">
        <f>Jugendliga!E92</f>
        <v>0</v>
      </c>
      <c r="D75" s="101" t="str">
        <f>Jugendliga!D92</f>
        <v/>
      </c>
      <c r="E75" s="101">
        <f>Jugendliga!J92</f>
        <v>0</v>
      </c>
    </row>
    <row r="76" spans="1:5" x14ac:dyDescent="0.2">
      <c r="A76" s="102">
        <f>Jugendliga!A93</f>
        <v>0</v>
      </c>
      <c r="B76" s="1">
        <f>Jugendliga!B93</f>
        <v>0</v>
      </c>
      <c r="C76" s="101">
        <f>Jugendliga!E93</f>
        <v>0</v>
      </c>
      <c r="D76" s="101" t="str">
        <f>Jugendliga!D93</f>
        <v/>
      </c>
      <c r="E76" s="101">
        <f>Jugendliga!J93</f>
        <v>0</v>
      </c>
    </row>
    <row r="77" spans="1:5" x14ac:dyDescent="0.2">
      <c r="A77" s="102">
        <f>Jugendliga!A94</f>
        <v>0</v>
      </c>
      <c r="B77" s="1">
        <f>Jugendliga!B94</f>
        <v>0</v>
      </c>
      <c r="C77" s="101">
        <f>Jugendliga!E94</f>
        <v>0</v>
      </c>
      <c r="D77" s="101" t="str">
        <f>Jugendliga!D94</f>
        <v/>
      </c>
      <c r="E77" s="101">
        <f>Jugendliga!J94</f>
        <v>0</v>
      </c>
    </row>
    <row r="78" spans="1:5" x14ac:dyDescent="0.2">
      <c r="A78" s="102"/>
      <c r="C78" s="101"/>
      <c r="D78" s="101"/>
      <c r="E78" s="101"/>
    </row>
    <row r="79" spans="1:5" x14ac:dyDescent="0.2">
      <c r="A79" s="84" t="s">
        <v>49</v>
      </c>
      <c r="B79" s="103" t="s">
        <v>76</v>
      </c>
      <c r="C79" s="103" t="s">
        <v>13</v>
      </c>
      <c r="D79" s="101"/>
      <c r="E79" s="101">
        <f>Jugendliga!J95</f>
        <v>0</v>
      </c>
    </row>
    <row r="80" spans="1:5" outlineLevel="1" x14ac:dyDescent="0.2">
      <c r="A80" s="1" t="str">
        <f>Jugendliga!A132</f>
        <v>KSV Grünstadt I.</v>
      </c>
      <c r="B80" s="96">
        <f>Jugendliga!B132</f>
        <v>1961.6577372671425</v>
      </c>
      <c r="C80" s="1">
        <f>RANK(B80,$B$80:$B$106,0)</f>
        <v>1</v>
      </c>
      <c r="D80" s="101"/>
    </row>
    <row r="81" spans="1:5" outlineLevel="1" x14ac:dyDescent="0.2">
      <c r="A81" s="1" t="str">
        <f>Jugendliga!A134</f>
        <v>FTG Pfungstadt I.</v>
      </c>
      <c r="B81" s="96" t="str">
        <f>Jugendliga!B134</f>
        <v/>
      </c>
      <c r="C81" s="1" t="e">
        <f t="shared" ref="C81:C106" si="0">RANK(B81,$B$80:$B$106,0)</f>
        <v>#VALUE!</v>
      </c>
      <c r="D81" s="101"/>
    </row>
    <row r="82" spans="1:5" outlineLevel="1" x14ac:dyDescent="0.2">
      <c r="A82" s="1" t="str">
        <f>Jugendliga!A136</f>
        <v>AC Altrip I.</v>
      </c>
      <c r="B82" s="96" t="str">
        <f>Jugendliga!B136</f>
        <v/>
      </c>
      <c r="C82" s="1" t="e">
        <f t="shared" si="0"/>
        <v>#VALUE!</v>
      </c>
      <c r="D82" s="101"/>
    </row>
    <row r="83" spans="1:5" outlineLevel="1" x14ac:dyDescent="0.2">
      <c r="A83" s="1" t="str">
        <f>Jugendliga!A138</f>
        <v>AC Mutterstadt I.</v>
      </c>
      <c r="B83" s="96">
        <f>Jugendliga!B138</f>
        <v>1709.6190708786421</v>
      </c>
      <c r="C83" s="1">
        <f t="shared" si="0"/>
        <v>2</v>
      </c>
      <c r="D83" s="101"/>
    </row>
    <row r="84" spans="1:5" outlineLevel="1" x14ac:dyDescent="0.2">
      <c r="A84" s="1" t="str">
        <f>Jugendliga!A140</f>
        <v>TSG Haßloch I.</v>
      </c>
      <c r="B84" s="96" t="str">
        <f>Jugendliga!B140</f>
        <v/>
      </c>
      <c r="C84" s="1" t="e">
        <f t="shared" si="0"/>
        <v>#VALUE!</v>
      </c>
      <c r="D84" s="101"/>
    </row>
    <row r="85" spans="1:5" outlineLevel="1" x14ac:dyDescent="0.2">
      <c r="A85" s="1" t="str">
        <f>Jugendliga!A142</f>
        <v>KSV Langen</v>
      </c>
      <c r="B85" s="96" t="str">
        <f>Jugendliga!B142</f>
        <v/>
      </c>
      <c r="C85" s="1" t="e">
        <f t="shared" si="0"/>
        <v>#VALUE!</v>
      </c>
      <c r="D85" s="101"/>
    </row>
    <row r="86" spans="1:5" outlineLevel="1" x14ac:dyDescent="0.2">
      <c r="A86" s="1" t="str">
        <f>Jugendliga!E132</f>
        <v>KSV Grünstadt II.</v>
      </c>
      <c r="B86" s="96">
        <f>Jugendliga!L132</f>
        <v>1473.3882090345542</v>
      </c>
      <c r="C86" s="1">
        <f t="shared" si="0"/>
        <v>5</v>
      </c>
      <c r="D86" s="101"/>
    </row>
    <row r="87" spans="1:5" outlineLevel="1" x14ac:dyDescent="0.2">
      <c r="A87" s="1" t="str">
        <f>Jugendliga!E134</f>
        <v>FTG Pfungstadt II.</v>
      </c>
      <c r="B87" s="96" t="str">
        <f>Jugendliga!L134</f>
        <v/>
      </c>
      <c r="C87" s="1" t="e">
        <f t="shared" si="0"/>
        <v>#VALUE!</v>
      </c>
      <c r="D87" s="101"/>
    </row>
    <row r="88" spans="1:5" outlineLevel="1" x14ac:dyDescent="0.2">
      <c r="A88" s="1" t="str">
        <f>Jugendliga!E136</f>
        <v>AC Altrip II.</v>
      </c>
      <c r="B88" s="96" t="str">
        <f>Jugendliga!L136</f>
        <v/>
      </c>
      <c r="C88" s="1" t="e">
        <f t="shared" si="0"/>
        <v>#VALUE!</v>
      </c>
      <c r="D88" s="101"/>
    </row>
    <row r="89" spans="1:5" outlineLevel="1" x14ac:dyDescent="0.2">
      <c r="A89" s="1" t="str">
        <f>Jugendliga!E138</f>
        <v>AC Mutterstadt II.</v>
      </c>
      <c r="B89" s="96">
        <f>Jugendliga!L138</f>
        <v>1065.2273424019145</v>
      </c>
      <c r="C89" s="1">
        <f t="shared" si="0"/>
        <v>10</v>
      </c>
      <c r="D89" s="101"/>
    </row>
    <row r="90" spans="1:5" outlineLevel="1" x14ac:dyDescent="0.2">
      <c r="A90" s="1" t="str">
        <f>Jugendliga!E140</f>
        <v>TSG Haßloch II.</v>
      </c>
      <c r="B90" s="96" t="str">
        <f>Jugendliga!L140</f>
        <v/>
      </c>
      <c r="C90" s="1" t="e">
        <f t="shared" si="0"/>
        <v>#VALUE!</v>
      </c>
      <c r="D90" s="101"/>
    </row>
    <row r="91" spans="1:5" outlineLevel="1" x14ac:dyDescent="0.2">
      <c r="A91" s="1" t="str">
        <f>Jugendliga!E142</f>
        <v>KSC 07 Schifferstadt</v>
      </c>
      <c r="B91" s="96">
        <f>Jugendliga!L142</f>
        <v>1625.804837889289</v>
      </c>
      <c r="C91" s="1">
        <f t="shared" si="0"/>
        <v>3</v>
      </c>
      <c r="D91" s="101"/>
      <c r="E91" s="101"/>
    </row>
    <row r="92" spans="1:5" outlineLevel="1" x14ac:dyDescent="0.2">
      <c r="A92" s="1" t="str">
        <f>Jugendliga!U132</f>
        <v>KSV Grünstadt III</v>
      </c>
      <c r="B92" s="96">
        <f>Jugendliga!AB132</f>
        <v>806.89260441426165</v>
      </c>
      <c r="C92" s="1">
        <f t="shared" si="0"/>
        <v>11</v>
      </c>
      <c r="D92" s="101"/>
      <c r="E92" s="101"/>
    </row>
    <row r="93" spans="1:5" outlineLevel="1" x14ac:dyDescent="0.2">
      <c r="A93" s="1" t="str">
        <f>Jugendliga!U134</f>
        <v>FTG Pfungstadt III</v>
      </c>
      <c r="B93" s="96" t="str">
        <f>Jugendliga!AB134</f>
        <v/>
      </c>
      <c r="C93" s="1" t="e">
        <f t="shared" si="0"/>
        <v>#VALUE!</v>
      </c>
      <c r="D93" s="101"/>
      <c r="E93" s="101"/>
    </row>
    <row r="94" spans="1:5" outlineLevel="1" x14ac:dyDescent="0.2">
      <c r="A94" s="1" t="str">
        <f>Jugendliga!U136</f>
        <v>AC Altrip III</v>
      </c>
      <c r="B94" s="96" t="str">
        <f>Jugendliga!AB136</f>
        <v/>
      </c>
      <c r="C94" s="1" t="e">
        <f t="shared" si="0"/>
        <v>#VALUE!</v>
      </c>
      <c r="D94" s="101"/>
      <c r="E94" s="101"/>
    </row>
    <row r="95" spans="1:5" outlineLevel="1" x14ac:dyDescent="0.2">
      <c r="A95" s="1" t="str">
        <f>Jugendliga!U138</f>
        <v>AC Mutterstadt III</v>
      </c>
      <c r="B95" s="96" t="str">
        <f>Jugendliga!AB138</f>
        <v/>
      </c>
      <c r="C95" s="1" t="e">
        <f t="shared" si="0"/>
        <v>#VALUE!</v>
      </c>
      <c r="D95" s="101"/>
      <c r="E95" s="101"/>
    </row>
    <row r="96" spans="1:5" outlineLevel="1" x14ac:dyDescent="0.2">
      <c r="A96" s="1" t="str">
        <f>Jugendliga!U140</f>
        <v>AV 03 Speyer</v>
      </c>
      <c r="B96" s="96">
        <f>Jugendliga!AB140</f>
        <v>1379.0037078651685</v>
      </c>
      <c r="C96" s="1">
        <f t="shared" si="0"/>
        <v>6</v>
      </c>
      <c r="D96" s="101"/>
      <c r="E96" s="101"/>
    </row>
    <row r="97" spans="1:5" outlineLevel="1" x14ac:dyDescent="0.2">
      <c r="A97" s="1" t="str">
        <f>Jugendliga!U142</f>
        <v>AC Kindsbach</v>
      </c>
      <c r="B97" s="96" t="str">
        <f>Jugendliga!AB142</f>
        <v/>
      </c>
      <c r="C97" s="1" t="e">
        <f t="shared" si="0"/>
        <v>#VALUE!</v>
      </c>
      <c r="D97" s="101"/>
      <c r="E97" s="101"/>
    </row>
    <row r="98" spans="1:5" outlineLevel="1" x14ac:dyDescent="0.2">
      <c r="A98" s="1" t="str">
        <f>Jugendliga!A144</f>
        <v>VFL Rodalben</v>
      </c>
      <c r="B98" s="96" t="str">
        <f>Jugendliga!B144</f>
        <v/>
      </c>
      <c r="C98" s="1" t="e">
        <f t="shared" si="0"/>
        <v>#VALUE!</v>
      </c>
      <c r="D98" s="101"/>
      <c r="E98" s="101"/>
    </row>
    <row r="99" spans="1:5" outlineLevel="1" x14ac:dyDescent="0.2">
      <c r="A99" s="1" t="str">
        <f>Jugendliga!E144</f>
        <v>TSG Kaiserslautern</v>
      </c>
      <c r="B99" s="96" t="str">
        <f>Jugendliga!L144</f>
        <v/>
      </c>
      <c r="C99" s="1" t="e">
        <f t="shared" si="0"/>
        <v>#VALUE!</v>
      </c>
      <c r="D99" s="101"/>
      <c r="E99" s="101"/>
    </row>
    <row r="100" spans="1:5" outlineLevel="1" x14ac:dyDescent="0.2">
      <c r="A100" s="1" t="str">
        <f>Jugendliga!U144</f>
        <v>AC Weisenau</v>
      </c>
      <c r="B100" s="96" t="str">
        <f>Jugendliga!AB144</f>
        <v/>
      </c>
      <c r="C100" s="1" t="e">
        <f t="shared" si="0"/>
        <v>#VALUE!</v>
      </c>
      <c r="D100" s="101"/>
      <c r="E100" s="101"/>
    </row>
    <row r="101" spans="1:5" x14ac:dyDescent="0.2">
      <c r="A101" s="1" t="s">
        <v>78</v>
      </c>
      <c r="B101" s="96" t="str">
        <f>Jugendliga!B146</f>
        <v/>
      </c>
      <c r="C101" s="1" t="e">
        <f t="shared" si="0"/>
        <v>#VALUE!</v>
      </c>
      <c r="D101" s="101"/>
      <c r="E101" s="101"/>
    </row>
    <row r="102" spans="1:5" x14ac:dyDescent="0.2">
      <c r="A102" s="1" t="s">
        <v>80</v>
      </c>
      <c r="B102" s="96" t="str">
        <f>Jugendliga!L146</f>
        <v/>
      </c>
      <c r="C102" s="1" t="e">
        <f t="shared" si="0"/>
        <v>#VALUE!</v>
      </c>
      <c r="D102" s="101"/>
      <c r="E102" s="101"/>
    </row>
    <row r="103" spans="1:5" x14ac:dyDescent="0.2">
      <c r="A103" s="1" t="s">
        <v>81</v>
      </c>
      <c r="B103" s="96">
        <f>Jugendliga!AB146</f>
        <v>1586.2869550610058</v>
      </c>
      <c r="C103" s="1">
        <f t="shared" si="0"/>
        <v>4</v>
      </c>
      <c r="D103" s="101"/>
      <c r="E103" s="101"/>
    </row>
    <row r="104" spans="1:5" x14ac:dyDescent="0.2">
      <c r="A104" s="1" t="s">
        <v>82</v>
      </c>
      <c r="B104" s="96">
        <f>Jugendliga!B148</f>
        <v>1312.0352622730916</v>
      </c>
      <c r="C104" s="1">
        <f t="shared" si="0"/>
        <v>7</v>
      </c>
      <c r="D104" s="101"/>
      <c r="E104" s="101"/>
    </row>
    <row r="105" spans="1:5" x14ac:dyDescent="0.2">
      <c r="A105" s="1" t="s">
        <v>83</v>
      </c>
      <c r="B105" s="96">
        <f>Jugendliga!L148</f>
        <v>1249.1112431983361</v>
      </c>
      <c r="C105" s="1">
        <f t="shared" si="0"/>
        <v>8</v>
      </c>
      <c r="D105" s="101"/>
      <c r="E105" s="101"/>
    </row>
    <row r="106" spans="1:5" x14ac:dyDescent="0.2">
      <c r="A106" s="1" t="s">
        <v>84</v>
      </c>
      <c r="B106" s="96">
        <f>Jugendliga!AB148</f>
        <v>1076.2996652264701</v>
      </c>
      <c r="C106" s="1">
        <f t="shared" si="0"/>
        <v>9</v>
      </c>
      <c r="D106" s="101"/>
      <c r="E106" s="101"/>
    </row>
    <row r="107" spans="1:5" x14ac:dyDescent="0.2">
      <c r="C107" s="101"/>
      <c r="D107" s="101"/>
      <c r="E107" s="101"/>
    </row>
    <row r="108" spans="1:5" x14ac:dyDescent="0.2">
      <c r="C108" s="101"/>
      <c r="D108" s="101"/>
      <c r="E108" s="101"/>
    </row>
    <row r="109" spans="1:5" x14ac:dyDescent="0.2">
      <c r="C109" s="101"/>
      <c r="D109" s="101"/>
      <c r="E109" s="101"/>
    </row>
    <row r="110" spans="1:5" x14ac:dyDescent="0.2">
      <c r="C110" s="101"/>
      <c r="D110" s="101"/>
      <c r="E110" s="101"/>
    </row>
    <row r="111" spans="1:5" x14ac:dyDescent="0.2">
      <c r="C111" s="101"/>
      <c r="D111" s="101"/>
      <c r="E111" s="101"/>
    </row>
    <row r="112" spans="1:5" x14ac:dyDescent="0.2">
      <c r="C112" s="101"/>
      <c r="D112" s="101"/>
      <c r="E112" s="101"/>
    </row>
    <row r="113" spans="3:5" x14ac:dyDescent="0.2">
      <c r="C113" s="101"/>
      <c r="D113" s="101"/>
      <c r="E113" s="101"/>
    </row>
    <row r="114" spans="3:5" x14ac:dyDescent="0.2">
      <c r="C114" s="101"/>
      <c r="D114" s="101"/>
      <c r="E114" s="101"/>
    </row>
    <row r="115" spans="3:5" x14ac:dyDescent="0.2">
      <c r="C115" s="101"/>
      <c r="D115" s="101"/>
      <c r="E115" s="101"/>
    </row>
    <row r="116" spans="3:5" x14ac:dyDescent="0.2">
      <c r="C116" s="101"/>
      <c r="D116" s="101"/>
      <c r="E116" s="101"/>
    </row>
    <row r="117" spans="3:5" x14ac:dyDescent="0.2">
      <c r="C117" s="101"/>
      <c r="D117" s="101"/>
      <c r="E117" s="101"/>
    </row>
    <row r="118" spans="3:5" x14ac:dyDescent="0.2">
      <c r="C118" s="101"/>
      <c r="D118" s="101"/>
      <c r="E118" s="101"/>
    </row>
    <row r="119" spans="3:5" x14ac:dyDescent="0.2">
      <c r="C119" s="101"/>
      <c r="D119" s="101"/>
      <c r="E119" s="101"/>
    </row>
    <row r="120" spans="3:5" x14ac:dyDescent="0.2">
      <c r="C120" s="101"/>
      <c r="D120" s="101"/>
      <c r="E120" s="101"/>
    </row>
    <row r="121" spans="3:5" x14ac:dyDescent="0.2">
      <c r="C121" s="101"/>
      <c r="D121" s="101"/>
      <c r="E121" s="101"/>
    </row>
    <row r="122" spans="3:5" x14ac:dyDescent="0.2">
      <c r="C122" s="101"/>
      <c r="D122" s="101"/>
      <c r="E122" s="101"/>
    </row>
    <row r="123" spans="3:5" x14ac:dyDescent="0.2">
      <c r="C123" s="101"/>
      <c r="D123" s="101"/>
      <c r="E123" s="101"/>
    </row>
    <row r="124" spans="3:5" x14ac:dyDescent="0.2">
      <c r="C124" s="101"/>
      <c r="D124" s="101"/>
      <c r="E124" s="101"/>
    </row>
    <row r="125" spans="3:5" x14ac:dyDescent="0.2">
      <c r="C125" s="101"/>
      <c r="D125" s="101"/>
      <c r="E125" s="101"/>
    </row>
    <row r="126" spans="3:5" x14ac:dyDescent="0.2">
      <c r="C126" s="101"/>
      <c r="D126" s="101"/>
      <c r="E126" s="101"/>
    </row>
    <row r="127" spans="3:5" x14ac:dyDescent="0.2">
      <c r="C127" s="101"/>
      <c r="D127" s="101"/>
      <c r="E127" s="101"/>
    </row>
    <row r="128" spans="3:5" x14ac:dyDescent="0.2">
      <c r="C128" s="101"/>
      <c r="D128" s="101"/>
      <c r="E128" s="101"/>
    </row>
    <row r="129" spans="3:5" x14ac:dyDescent="0.2">
      <c r="C129" s="101"/>
      <c r="D129" s="101"/>
      <c r="E129" s="101"/>
    </row>
    <row r="130" spans="3:5" x14ac:dyDescent="0.2">
      <c r="C130" s="101"/>
      <c r="D130" s="101"/>
      <c r="E130" s="101"/>
    </row>
    <row r="131" spans="3:5" x14ac:dyDescent="0.2">
      <c r="C131" s="101"/>
      <c r="D131" s="101"/>
      <c r="E131" s="101"/>
    </row>
    <row r="132" spans="3:5" x14ac:dyDescent="0.2">
      <c r="C132" s="101"/>
      <c r="D132" s="101"/>
      <c r="E132" s="101"/>
    </row>
    <row r="133" spans="3:5" x14ac:dyDescent="0.2">
      <c r="C133" s="101"/>
      <c r="D133" s="101"/>
      <c r="E133" s="101"/>
    </row>
    <row r="134" spans="3:5" x14ac:dyDescent="0.2">
      <c r="C134" s="101"/>
      <c r="D134" s="101"/>
      <c r="E134" s="101"/>
    </row>
    <row r="135" spans="3:5" x14ac:dyDescent="0.2">
      <c r="C135" s="101"/>
      <c r="D135" s="101"/>
      <c r="E135" s="101"/>
    </row>
    <row r="136" spans="3:5" x14ac:dyDescent="0.2">
      <c r="C136" s="101"/>
      <c r="D136" s="101"/>
      <c r="E136" s="101"/>
    </row>
    <row r="137" spans="3:5" x14ac:dyDescent="0.2">
      <c r="C137" s="101"/>
      <c r="D137" s="101"/>
      <c r="E137" s="101"/>
    </row>
    <row r="138" spans="3:5" x14ac:dyDescent="0.2">
      <c r="C138" s="101"/>
      <c r="D138" s="101"/>
      <c r="E138" s="101"/>
    </row>
    <row r="139" spans="3:5" x14ac:dyDescent="0.2">
      <c r="C139" s="101"/>
      <c r="D139" s="101"/>
      <c r="E139" s="101"/>
    </row>
    <row r="140" spans="3:5" x14ac:dyDescent="0.2">
      <c r="C140" s="101"/>
      <c r="D140" s="101"/>
      <c r="E140" s="101"/>
    </row>
    <row r="141" spans="3:5" x14ac:dyDescent="0.2">
      <c r="C141" s="101"/>
      <c r="D141" s="101"/>
      <c r="E141" s="101"/>
    </row>
    <row r="142" spans="3:5" x14ac:dyDescent="0.2">
      <c r="C142" s="101"/>
      <c r="D142" s="101"/>
      <c r="E142" s="101"/>
    </row>
    <row r="143" spans="3:5" x14ac:dyDescent="0.2">
      <c r="C143" s="101"/>
      <c r="D143" s="101"/>
      <c r="E143" s="101"/>
    </row>
    <row r="144" spans="3:5" x14ac:dyDescent="0.2">
      <c r="C144" s="101"/>
      <c r="D144" s="101"/>
      <c r="E144" s="101"/>
    </row>
    <row r="145" spans="3:5" x14ac:dyDescent="0.2">
      <c r="C145" s="101"/>
      <c r="D145" s="101"/>
      <c r="E145" s="101"/>
    </row>
    <row r="146" spans="3:5" x14ac:dyDescent="0.2">
      <c r="C146" s="101"/>
      <c r="D146" s="101"/>
      <c r="E146" s="101"/>
    </row>
    <row r="147" spans="3:5" x14ac:dyDescent="0.2">
      <c r="C147" s="101"/>
      <c r="D147" s="101"/>
      <c r="E147" s="101"/>
    </row>
    <row r="148" spans="3:5" x14ac:dyDescent="0.2">
      <c r="C148" s="101"/>
      <c r="D148" s="101"/>
      <c r="E148" s="101"/>
    </row>
    <row r="149" spans="3:5" x14ac:dyDescent="0.2">
      <c r="C149" s="101"/>
      <c r="D149" s="101"/>
      <c r="E149" s="101"/>
    </row>
    <row r="150" spans="3:5" x14ac:dyDescent="0.2">
      <c r="C150" s="101"/>
      <c r="D150" s="101"/>
      <c r="E150" s="101"/>
    </row>
    <row r="151" spans="3:5" x14ac:dyDescent="0.2">
      <c r="C151" s="101"/>
      <c r="D151" s="101"/>
      <c r="E151" s="101"/>
    </row>
    <row r="152" spans="3:5" x14ac:dyDescent="0.2">
      <c r="C152" s="101"/>
      <c r="D152" s="101"/>
      <c r="E152" s="101"/>
    </row>
    <row r="153" spans="3:5" x14ac:dyDescent="0.2">
      <c r="C153" s="101"/>
      <c r="D153" s="101"/>
      <c r="E153" s="101"/>
    </row>
    <row r="154" spans="3:5" x14ac:dyDescent="0.2">
      <c r="C154" s="101"/>
      <c r="D154" s="101"/>
      <c r="E154" s="101"/>
    </row>
    <row r="155" spans="3:5" x14ac:dyDescent="0.2">
      <c r="C155" s="101"/>
      <c r="D155" s="101"/>
      <c r="E155" s="101"/>
    </row>
    <row r="156" spans="3:5" x14ac:dyDescent="0.2">
      <c r="C156" s="101"/>
      <c r="D156" s="101"/>
      <c r="E156" s="101"/>
    </row>
    <row r="157" spans="3:5" x14ac:dyDescent="0.2">
      <c r="C157" s="101"/>
      <c r="D157" s="101"/>
      <c r="E157" s="101"/>
    </row>
    <row r="158" spans="3:5" x14ac:dyDescent="0.2">
      <c r="C158" s="101"/>
      <c r="D158" s="101"/>
      <c r="E158" s="101"/>
    </row>
    <row r="159" spans="3:5" x14ac:dyDescent="0.2">
      <c r="C159" s="101"/>
      <c r="D159" s="101"/>
      <c r="E159" s="101"/>
    </row>
    <row r="160" spans="3:5" x14ac:dyDescent="0.2">
      <c r="C160" s="101"/>
      <c r="D160" s="101"/>
      <c r="E160" s="101"/>
    </row>
    <row r="161" spans="3:5" x14ac:dyDescent="0.2">
      <c r="C161" s="101"/>
      <c r="D161" s="101"/>
      <c r="E161" s="101"/>
    </row>
    <row r="162" spans="3:5" x14ac:dyDescent="0.2">
      <c r="C162" s="101"/>
      <c r="D162" s="101"/>
      <c r="E162" s="101"/>
    </row>
    <row r="163" spans="3:5" x14ac:dyDescent="0.2">
      <c r="C163" s="101"/>
      <c r="D163" s="101"/>
      <c r="E163" s="101"/>
    </row>
    <row r="164" spans="3:5" x14ac:dyDescent="0.2">
      <c r="C164" s="101"/>
      <c r="D164" s="101"/>
      <c r="E164" s="101"/>
    </row>
    <row r="165" spans="3:5" x14ac:dyDescent="0.2">
      <c r="C165" s="101"/>
      <c r="D165" s="101"/>
      <c r="E165" s="101"/>
    </row>
    <row r="166" spans="3:5" x14ac:dyDescent="0.2">
      <c r="C166" s="101"/>
      <c r="D166" s="101"/>
      <c r="E166" s="101"/>
    </row>
    <row r="167" spans="3:5" x14ac:dyDescent="0.2">
      <c r="C167" s="101"/>
      <c r="D167" s="101"/>
      <c r="E167" s="101"/>
    </row>
    <row r="168" spans="3:5" x14ac:dyDescent="0.2">
      <c r="C168" s="101"/>
      <c r="D168" s="101"/>
      <c r="E168" s="101"/>
    </row>
    <row r="169" spans="3:5" x14ac:dyDescent="0.2">
      <c r="C169" s="101"/>
      <c r="D169" s="101"/>
      <c r="E169" s="101"/>
    </row>
    <row r="170" spans="3:5" x14ac:dyDescent="0.2">
      <c r="C170" s="101"/>
      <c r="D170" s="101"/>
      <c r="E170" s="101"/>
    </row>
    <row r="171" spans="3:5" x14ac:dyDescent="0.2">
      <c r="C171" s="101"/>
      <c r="D171" s="101"/>
      <c r="E171" s="101"/>
    </row>
    <row r="172" spans="3:5" x14ac:dyDescent="0.2">
      <c r="C172" s="101"/>
      <c r="D172" s="101"/>
      <c r="E172" s="101"/>
    </row>
    <row r="173" spans="3:5" x14ac:dyDescent="0.2">
      <c r="C173" s="101"/>
      <c r="D173" s="101"/>
      <c r="E173" s="101"/>
    </row>
    <row r="174" spans="3:5" x14ac:dyDescent="0.2">
      <c r="C174" s="101"/>
      <c r="D174" s="101"/>
      <c r="E174" s="101"/>
    </row>
    <row r="175" spans="3:5" x14ac:dyDescent="0.2">
      <c r="C175" s="101"/>
      <c r="D175" s="101"/>
      <c r="E175" s="101"/>
    </row>
    <row r="176" spans="3:5" x14ac:dyDescent="0.2">
      <c r="C176" s="101"/>
      <c r="D176" s="101"/>
      <c r="E176" s="101"/>
    </row>
    <row r="177" spans="3:5" x14ac:dyDescent="0.2">
      <c r="C177" s="101"/>
      <c r="D177" s="101"/>
      <c r="E177" s="101"/>
    </row>
    <row r="178" spans="3:5" x14ac:dyDescent="0.2">
      <c r="C178" s="101"/>
      <c r="D178" s="101"/>
      <c r="E178" s="101"/>
    </row>
    <row r="179" spans="3:5" x14ac:dyDescent="0.2">
      <c r="C179" s="101"/>
      <c r="D179" s="101"/>
      <c r="E179" s="101"/>
    </row>
    <row r="180" spans="3:5" x14ac:dyDescent="0.2">
      <c r="C180" s="101"/>
      <c r="D180" s="101"/>
      <c r="E180" s="101"/>
    </row>
    <row r="181" spans="3:5" x14ac:dyDescent="0.2">
      <c r="C181" s="101"/>
      <c r="D181" s="101"/>
      <c r="E181" s="101"/>
    </row>
    <row r="182" spans="3:5" x14ac:dyDescent="0.2">
      <c r="C182" s="101"/>
      <c r="D182" s="101"/>
      <c r="E182" s="101"/>
    </row>
    <row r="183" spans="3:5" x14ac:dyDescent="0.2">
      <c r="C183" s="101"/>
      <c r="D183" s="101"/>
      <c r="E183" s="101"/>
    </row>
    <row r="184" spans="3:5" x14ac:dyDescent="0.2">
      <c r="C184" s="101"/>
      <c r="D184" s="101"/>
      <c r="E184" s="101"/>
    </row>
    <row r="185" spans="3:5" x14ac:dyDescent="0.2">
      <c r="C185" s="101"/>
      <c r="D185" s="101"/>
      <c r="E185" s="101"/>
    </row>
    <row r="186" spans="3:5" x14ac:dyDescent="0.2">
      <c r="C186" s="101"/>
      <c r="D186" s="101"/>
      <c r="E186" s="101"/>
    </row>
    <row r="187" spans="3:5" x14ac:dyDescent="0.2">
      <c r="C187" s="101"/>
      <c r="D187" s="101"/>
      <c r="E187" s="101"/>
    </row>
    <row r="188" spans="3:5" x14ac:dyDescent="0.2">
      <c r="C188" s="101"/>
      <c r="D188" s="101"/>
      <c r="E188" s="101"/>
    </row>
    <row r="189" spans="3:5" x14ac:dyDescent="0.2">
      <c r="C189" s="101"/>
      <c r="D189" s="101"/>
      <c r="E189" s="101"/>
    </row>
    <row r="190" spans="3:5" x14ac:dyDescent="0.2">
      <c r="C190" s="101"/>
      <c r="D190" s="101"/>
      <c r="E190" s="101"/>
    </row>
    <row r="191" spans="3:5" x14ac:dyDescent="0.2">
      <c r="C191" s="101"/>
      <c r="D191" s="101"/>
      <c r="E191" s="101"/>
    </row>
    <row r="192" spans="3:5" x14ac:dyDescent="0.2">
      <c r="C192" s="101"/>
      <c r="D192" s="101"/>
      <c r="E192" s="101"/>
    </row>
    <row r="193" spans="3:5" x14ac:dyDescent="0.2">
      <c r="C193" s="101"/>
      <c r="D193" s="101"/>
      <c r="E193" s="101"/>
    </row>
    <row r="194" spans="3:5" x14ac:dyDescent="0.2">
      <c r="C194" s="101"/>
      <c r="D194" s="101"/>
      <c r="E194" s="101"/>
    </row>
    <row r="195" spans="3:5" x14ac:dyDescent="0.2">
      <c r="C195" s="101"/>
      <c r="D195" s="101"/>
      <c r="E195" s="101"/>
    </row>
    <row r="196" spans="3:5" x14ac:dyDescent="0.2">
      <c r="C196" s="101"/>
      <c r="D196" s="101"/>
      <c r="E196" s="101"/>
    </row>
    <row r="197" spans="3:5" x14ac:dyDescent="0.2">
      <c r="C197" s="101"/>
      <c r="D197" s="101"/>
      <c r="E197" s="101"/>
    </row>
    <row r="198" spans="3:5" x14ac:dyDescent="0.2">
      <c r="C198" s="101"/>
      <c r="D198" s="101"/>
      <c r="E198" s="101"/>
    </row>
    <row r="199" spans="3:5" x14ac:dyDescent="0.2">
      <c r="C199" s="101"/>
      <c r="D199" s="101"/>
      <c r="E199" s="101"/>
    </row>
    <row r="200" spans="3:5" x14ac:dyDescent="0.2">
      <c r="C200" s="101"/>
      <c r="D200" s="101"/>
      <c r="E200" s="101"/>
    </row>
    <row r="201" spans="3:5" x14ac:dyDescent="0.2">
      <c r="C201" s="101"/>
      <c r="D201" s="101"/>
      <c r="E201" s="101"/>
    </row>
    <row r="202" spans="3:5" x14ac:dyDescent="0.2">
      <c r="C202" s="101"/>
      <c r="D202" s="101"/>
      <c r="E202" s="101"/>
    </row>
    <row r="203" spans="3:5" x14ac:dyDescent="0.2">
      <c r="C203" s="101"/>
      <c r="D203" s="101"/>
      <c r="E203" s="101"/>
    </row>
    <row r="204" spans="3:5" x14ac:dyDescent="0.2">
      <c r="C204" s="101"/>
      <c r="D204" s="101"/>
      <c r="E204" s="101"/>
    </row>
    <row r="205" spans="3:5" x14ac:dyDescent="0.2">
      <c r="C205" s="101"/>
      <c r="D205" s="101"/>
      <c r="E205" s="101"/>
    </row>
    <row r="206" spans="3:5" x14ac:dyDescent="0.2">
      <c r="C206" s="101"/>
      <c r="D206" s="101"/>
      <c r="E206" s="101"/>
    </row>
    <row r="207" spans="3:5" x14ac:dyDescent="0.2">
      <c r="C207" s="101"/>
      <c r="D207" s="101"/>
      <c r="E207" s="101"/>
    </row>
    <row r="208" spans="3:5" x14ac:dyDescent="0.2">
      <c r="C208" s="101"/>
      <c r="D208" s="101"/>
      <c r="E208" s="101"/>
    </row>
    <row r="209" spans="3:5" x14ac:dyDescent="0.2">
      <c r="C209" s="101"/>
      <c r="D209" s="101"/>
      <c r="E209" s="101"/>
    </row>
    <row r="210" spans="3:5" x14ac:dyDescent="0.2">
      <c r="C210" s="101"/>
      <c r="D210" s="101"/>
      <c r="E210" s="101"/>
    </row>
    <row r="211" spans="3:5" x14ac:dyDescent="0.2">
      <c r="C211" s="101"/>
      <c r="D211" s="101"/>
      <c r="E211" s="101"/>
    </row>
    <row r="212" spans="3:5" x14ac:dyDescent="0.2">
      <c r="C212" s="101"/>
      <c r="D212" s="101"/>
      <c r="E212" s="101"/>
    </row>
    <row r="213" spans="3:5" x14ac:dyDescent="0.2">
      <c r="C213" s="101"/>
      <c r="D213" s="101"/>
      <c r="E213" s="101"/>
    </row>
    <row r="214" spans="3:5" x14ac:dyDescent="0.2">
      <c r="C214" s="101"/>
      <c r="D214" s="101"/>
      <c r="E214" s="101"/>
    </row>
    <row r="215" spans="3:5" x14ac:dyDescent="0.2">
      <c r="C215" s="101"/>
      <c r="D215" s="101"/>
      <c r="E215" s="101"/>
    </row>
    <row r="216" spans="3:5" x14ac:dyDescent="0.2">
      <c r="C216" s="101"/>
      <c r="D216" s="101"/>
      <c r="E216" s="101"/>
    </row>
    <row r="217" spans="3:5" x14ac:dyDescent="0.2">
      <c r="C217" s="101"/>
      <c r="D217" s="101"/>
      <c r="E217" s="101"/>
    </row>
    <row r="218" spans="3:5" x14ac:dyDescent="0.2">
      <c r="C218" s="101"/>
      <c r="D218" s="101"/>
      <c r="E218" s="101"/>
    </row>
    <row r="219" spans="3:5" x14ac:dyDescent="0.2">
      <c r="C219" s="101"/>
      <c r="D219" s="101"/>
      <c r="E219" s="101"/>
    </row>
    <row r="220" spans="3:5" x14ac:dyDescent="0.2">
      <c r="C220" s="101"/>
      <c r="D220" s="101"/>
      <c r="E220" s="101"/>
    </row>
    <row r="221" spans="3:5" x14ac:dyDescent="0.2">
      <c r="C221" s="101"/>
      <c r="D221" s="101"/>
      <c r="E221" s="101"/>
    </row>
    <row r="222" spans="3:5" x14ac:dyDescent="0.2">
      <c r="C222" s="101"/>
      <c r="D222" s="101"/>
      <c r="E222" s="101"/>
    </row>
    <row r="223" spans="3:5" x14ac:dyDescent="0.2">
      <c r="C223" s="101"/>
      <c r="D223" s="101"/>
      <c r="E223" s="101"/>
    </row>
    <row r="224" spans="3:5" x14ac:dyDescent="0.2">
      <c r="C224" s="101"/>
      <c r="D224" s="101"/>
      <c r="E224" s="101"/>
    </row>
    <row r="225" spans="3:5" x14ac:dyDescent="0.2">
      <c r="C225" s="101"/>
      <c r="D225" s="101"/>
      <c r="E225" s="101"/>
    </row>
    <row r="226" spans="3:5" x14ac:dyDescent="0.2">
      <c r="C226" s="101"/>
      <c r="D226" s="101"/>
      <c r="E226" s="101"/>
    </row>
    <row r="227" spans="3:5" x14ac:dyDescent="0.2">
      <c r="C227" s="101"/>
      <c r="D227" s="101"/>
      <c r="E227" s="101"/>
    </row>
    <row r="228" spans="3:5" x14ac:dyDescent="0.2">
      <c r="C228" s="101"/>
      <c r="D228" s="101"/>
      <c r="E228" s="101"/>
    </row>
  </sheetData>
  <sheetProtection selectLockedCells="1" selectUnlockedCells="1"/>
  <mergeCells count="2">
    <mergeCell ref="D1:F1"/>
    <mergeCell ref="D2:F2"/>
  </mergeCells>
  <conditionalFormatting sqref="C3 D48:D78 E48:E79 A3:B4 A45:C78 D45:E46 A44:E44 D3:E43 A5:C43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denni</cp:lastModifiedBy>
  <cp:lastPrinted>2019-03-31T11:44:18Z</cp:lastPrinted>
  <dcterms:created xsi:type="dcterms:W3CDTF">2017-12-10T09:23:33Z</dcterms:created>
  <dcterms:modified xsi:type="dcterms:W3CDTF">2019-04-01T04:45:08Z</dcterms:modified>
</cp:coreProperties>
</file>