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E:\Dateien\ACMutterstadt\Jugendliga_181216\"/>
    </mc:Choice>
  </mc:AlternateContent>
  <xr:revisionPtr revIDLastSave="0" documentId="13_ncr:1_{E7CECE40-53DB-47C8-8DB7-A06AF1403C83}" xr6:coauthVersionLast="40" xr6:coauthVersionMax="40" xr10:uidLastSave="{00000000-0000-0000-0000-000000000000}"/>
  <bookViews>
    <workbookView xWindow="0" yWindow="0" windowWidth="17490" windowHeight="11010" xr2:uid="{00000000-000D-0000-FFFF-FFFF00000000}"/>
  </bookViews>
  <sheets>
    <sheet name="Jugendliga" sheetId="1" r:id="rId1"/>
    <sheet name="Mannschaftswertung" sheetId="2" r:id="rId2"/>
    <sheet name="Presse" sheetId="3" r:id="rId3"/>
  </sheets>
  <externalReferences>
    <externalReference r:id="rId4"/>
  </externalReferences>
  <definedNames>
    <definedName name="_xlnm.Print_Area" localSheetId="0">Jugendliga!$A$124:$AG$141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74" i="1" l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C34" i="1"/>
  <c r="AR25" i="1"/>
  <c r="AR26" i="1"/>
  <c r="AR27" i="1"/>
  <c r="AR28" i="1"/>
  <c r="AR29" i="1"/>
  <c r="AP15" i="1"/>
  <c r="AU87" i="1" l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W15" i="1" l="1"/>
  <c r="M15" i="1"/>
  <c r="P14" i="1"/>
  <c r="AR24" i="1" l="1"/>
  <c r="AR23" i="1"/>
  <c r="AR22" i="1"/>
  <c r="AR21" i="1"/>
  <c r="AR20" i="1"/>
  <c r="AR19" i="1"/>
  <c r="AR15" i="1" l="1"/>
  <c r="AM15" i="1"/>
  <c r="AN15" i="1" s="1"/>
  <c r="AH15" i="1"/>
  <c r="AI15" i="1" s="1"/>
  <c r="Z14" i="1"/>
  <c r="Z15" i="1"/>
  <c r="AD15" i="1" s="1"/>
  <c r="P15" i="1"/>
  <c r="T15" i="1" s="1"/>
  <c r="AC15" i="1"/>
  <c r="AE15" i="1" l="1"/>
  <c r="D61" i="1"/>
  <c r="D64" i="1"/>
  <c r="D65" i="1"/>
  <c r="D66" i="1"/>
  <c r="D62" i="1"/>
  <c r="D63" i="1"/>
  <c r="D67" i="1"/>
  <c r="D68" i="1"/>
  <c r="D72" i="1"/>
  <c r="D70" i="1"/>
  <c r="D73" i="1"/>
  <c r="D35" i="1"/>
  <c r="D36" i="1"/>
  <c r="D38" i="1"/>
  <c r="D42" i="1"/>
  <c r="D37" i="1"/>
  <c r="D40" i="1"/>
  <c r="D39" i="1"/>
  <c r="D43" i="1"/>
  <c r="D41" i="1"/>
  <c r="D44" i="1"/>
  <c r="D45" i="1"/>
  <c r="D46" i="1"/>
  <c r="D47" i="1"/>
  <c r="D48" i="1"/>
  <c r="D49" i="1"/>
  <c r="D50" i="1"/>
  <c r="D51" i="1"/>
  <c r="D52" i="1"/>
  <c r="D53" i="1"/>
  <c r="D54" i="1"/>
  <c r="AV15" i="1"/>
  <c r="I15" i="1" s="1"/>
  <c r="AV16" i="1"/>
  <c r="AV17" i="1"/>
  <c r="AV18" i="1"/>
  <c r="AV19" i="1"/>
  <c r="AV20" i="1"/>
  <c r="AV21" i="1"/>
  <c r="AV22" i="1"/>
  <c r="AV23" i="1"/>
  <c r="AV24" i="1"/>
  <c r="AV25" i="1"/>
  <c r="AV26" i="1"/>
  <c r="AV28" i="1"/>
  <c r="AV29" i="1"/>
  <c r="A52" i="2"/>
  <c r="B52" i="2" s="1"/>
  <c r="A44" i="2"/>
  <c r="B44" i="2" s="1"/>
  <c r="F44" i="2" s="1"/>
  <c r="A45" i="2"/>
  <c r="B45" i="2" s="1"/>
  <c r="N45" i="2" s="1"/>
  <c r="A46" i="2"/>
  <c r="B46" i="2" s="1"/>
  <c r="N46" i="2" s="1"/>
  <c r="A47" i="2"/>
  <c r="B47" i="2" s="1"/>
  <c r="N47" i="2" s="1"/>
  <c r="A48" i="2"/>
  <c r="B48" i="2" s="1"/>
  <c r="Q48" i="2" s="1"/>
  <c r="A49" i="2"/>
  <c r="B49" i="2" s="1"/>
  <c r="F49" i="2" s="1"/>
  <c r="A50" i="2"/>
  <c r="B50" i="2" s="1"/>
  <c r="M50" i="2" s="1"/>
  <c r="A51" i="2"/>
  <c r="B51" i="2" s="1"/>
  <c r="J51" i="2" s="1"/>
  <c r="M23" i="1"/>
  <c r="P23" i="1"/>
  <c r="W23" i="1"/>
  <c r="Z23" i="1"/>
  <c r="AC23" i="1"/>
  <c r="AH23" i="1"/>
  <c r="AI23" i="1" s="1"/>
  <c r="AM23" i="1"/>
  <c r="AN23" i="1" s="1"/>
  <c r="AP23" i="1"/>
  <c r="M24" i="1"/>
  <c r="P24" i="1"/>
  <c r="W24" i="1"/>
  <c r="Z24" i="1"/>
  <c r="AC24" i="1"/>
  <c r="AH24" i="1"/>
  <c r="AI24" i="1" s="1"/>
  <c r="AM24" i="1"/>
  <c r="AN24" i="1" s="1"/>
  <c r="AP24" i="1"/>
  <c r="M25" i="1"/>
  <c r="P25" i="1"/>
  <c r="W25" i="1"/>
  <c r="Z25" i="1"/>
  <c r="AC25" i="1"/>
  <c r="AH25" i="1"/>
  <c r="AI25" i="1" s="1"/>
  <c r="AM25" i="1"/>
  <c r="AN25" i="1" s="1"/>
  <c r="AP25" i="1"/>
  <c r="M26" i="1"/>
  <c r="P26" i="1"/>
  <c r="W26" i="1"/>
  <c r="Z26" i="1"/>
  <c r="AC26" i="1"/>
  <c r="AH26" i="1"/>
  <c r="AI26" i="1" s="1"/>
  <c r="AM26" i="1"/>
  <c r="AN26" i="1" s="1"/>
  <c r="AP26" i="1"/>
  <c r="M27" i="1"/>
  <c r="P27" i="1"/>
  <c r="W27" i="1"/>
  <c r="Z27" i="1"/>
  <c r="AC27" i="1"/>
  <c r="AH27" i="1"/>
  <c r="AI27" i="1" s="1"/>
  <c r="AM27" i="1"/>
  <c r="AN27" i="1" s="1"/>
  <c r="AP27" i="1"/>
  <c r="M28" i="1"/>
  <c r="P28" i="1"/>
  <c r="W28" i="1"/>
  <c r="Z28" i="1"/>
  <c r="AC28" i="1"/>
  <c r="AH28" i="1"/>
  <c r="AI28" i="1" s="1"/>
  <c r="AM28" i="1"/>
  <c r="AN28" i="1" s="1"/>
  <c r="AP28" i="1"/>
  <c r="AD23" i="1" l="1"/>
  <c r="F47" i="2"/>
  <c r="AD27" i="1"/>
  <c r="AD24" i="1"/>
  <c r="F46" i="2"/>
  <c r="J46" i="2"/>
  <c r="O52" i="2"/>
  <c r="K52" i="2"/>
  <c r="G52" i="2"/>
  <c r="AD28" i="1"/>
  <c r="T26" i="1"/>
  <c r="AD25" i="1"/>
  <c r="T23" i="1"/>
  <c r="AE23" i="1" s="1"/>
  <c r="I23" i="1" s="1"/>
  <c r="C45" i="2" s="1"/>
  <c r="H45" i="2" s="1"/>
  <c r="T27" i="1"/>
  <c r="T24" i="1"/>
  <c r="T28" i="1"/>
  <c r="AD26" i="1"/>
  <c r="T25" i="1"/>
  <c r="N52" i="2"/>
  <c r="J52" i="2"/>
  <c r="F52" i="2"/>
  <c r="Q52" i="2"/>
  <c r="M52" i="2"/>
  <c r="I52" i="2"/>
  <c r="E52" i="2"/>
  <c r="P52" i="2"/>
  <c r="L52" i="2"/>
  <c r="J49" i="2"/>
  <c r="I49" i="2"/>
  <c r="Q49" i="2"/>
  <c r="E49" i="2"/>
  <c r="Q51" i="2"/>
  <c r="J50" i="2"/>
  <c r="M49" i="2"/>
  <c r="Q47" i="2"/>
  <c r="I51" i="2"/>
  <c r="I50" i="2"/>
  <c r="Q50" i="2"/>
  <c r="E50" i="2"/>
  <c r="N49" i="2"/>
  <c r="K48" i="2"/>
  <c r="O48" i="2"/>
  <c r="L48" i="2"/>
  <c r="G45" i="2"/>
  <c r="K45" i="2"/>
  <c r="O45" i="2"/>
  <c r="L45" i="2"/>
  <c r="P45" i="2"/>
  <c r="E45" i="2"/>
  <c r="I45" i="2"/>
  <c r="M45" i="2"/>
  <c r="Q45" i="2"/>
  <c r="G51" i="2"/>
  <c r="K51" i="2"/>
  <c r="O51" i="2"/>
  <c r="H51" i="2"/>
  <c r="L51" i="2"/>
  <c r="N48" i="2"/>
  <c r="F48" i="2"/>
  <c r="N44" i="2"/>
  <c r="N51" i="2"/>
  <c r="F51" i="2"/>
  <c r="G50" i="2"/>
  <c r="K50" i="2"/>
  <c r="O50" i="2"/>
  <c r="L50" i="2"/>
  <c r="P50" i="2"/>
  <c r="M48" i="2"/>
  <c r="E48" i="2"/>
  <c r="G47" i="2"/>
  <c r="K47" i="2"/>
  <c r="O47" i="2"/>
  <c r="L47" i="2"/>
  <c r="E47" i="2"/>
  <c r="I47" i="2"/>
  <c r="M47" i="2"/>
  <c r="F45" i="2"/>
  <c r="J44" i="2"/>
  <c r="M51" i="2"/>
  <c r="E51" i="2"/>
  <c r="N50" i="2"/>
  <c r="F50" i="2"/>
  <c r="G49" i="2"/>
  <c r="K49" i="2"/>
  <c r="O49" i="2"/>
  <c r="L49" i="2"/>
  <c r="P49" i="2"/>
  <c r="J48" i="2"/>
  <c r="J47" i="2"/>
  <c r="K46" i="2"/>
  <c r="O46" i="2"/>
  <c r="L46" i="2"/>
  <c r="E46" i="2"/>
  <c r="I46" i="2"/>
  <c r="M46" i="2"/>
  <c r="Q46" i="2"/>
  <c r="I48" i="2"/>
  <c r="K44" i="2"/>
  <c r="O44" i="2"/>
  <c r="L44" i="2"/>
  <c r="E44" i="2"/>
  <c r="I44" i="2"/>
  <c r="M44" i="2"/>
  <c r="Q44" i="2"/>
  <c r="J45" i="2" l="1"/>
  <c r="AE24" i="1"/>
  <c r="I24" i="1" s="1"/>
  <c r="C46" i="2" s="1"/>
  <c r="P46" i="2" s="1"/>
  <c r="AE26" i="1"/>
  <c r="I26" i="1" s="1"/>
  <c r="C48" i="2" s="1"/>
  <c r="AE25" i="1"/>
  <c r="I25" i="1" s="1"/>
  <c r="C47" i="2" s="1"/>
  <c r="AE28" i="1"/>
  <c r="I28" i="1" s="1"/>
  <c r="C50" i="2" s="1"/>
  <c r="H50" i="2" s="1"/>
  <c r="AE27" i="1"/>
  <c r="I27" i="1" s="1"/>
  <c r="C49" i="2" s="1"/>
  <c r="H49" i="2" s="1"/>
  <c r="AP40" i="1"/>
  <c r="AP8" i="1"/>
  <c r="H47" i="2" l="1"/>
  <c r="P47" i="2"/>
  <c r="H48" i="2"/>
  <c r="P48" i="2"/>
  <c r="H46" i="2"/>
  <c r="G46" i="2"/>
  <c r="G48" i="2"/>
  <c r="M22" i="1"/>
  <c r="P22" i="1"/>
  <c r="W22" i="1"/>
  <c r="Z22" i="1"/>
  <c r="AC22" i="1"/>
  <c r="AH22" i="1"/>
  <c r="AI22" i="1" s="1"/>
  <c r="AM22" i="1"/>
  <c r="AN22" i="1" s="1"/>
  <c r="AP22" i="1"/>
  <c r="AD22" i="1" l="1"/>
  <c r="T22" i="1"/>
  <c r="AE22" i="1" l="1"/>
  <c r="I22" i="1" s="1"/>
  <c r="C44" i="2" s="1"/>
  <c r="H44" i="2"/>
  <c r="AR64" i="1"/>
  <c r="AR69" i="1"/>
  <c r="AR71" i="1"/>
  <c r="AR68" i="1"/>
  <c r="AR73" i="1"/>
  <c r="AR72" i="1"/>
  <c r="AR67" i="1"/>
  <c r="AR65" i="1"/>
  <c r="AR66" i="1"/>
  <c r="AR70" i="1"/>
  <c r="AR59" i="1"/>
  <c r="AR60" i="1"/>
  <c r="AR61" i="1"/>
  <c r="AR62" i="1"/>
  <c r="AR63" i="1"/>
  <c r="D69" i="1"/>
  <c r="D71" i="1"/>
  <c r="P44" i="2" l="1"/>
  <c r="G44" i="2"/>
  <c r="AR54" i="1"/>
  <c r="AR53" i="1"/>
  <c r="AR52" i="1"/>
  <c r="AR51" i="1"/>
  <c r="AR50" i="1"/>
  <c r="AR49" i="1"/>
  <c r="AR48" i="1"/>
  <c r="AR47" i="1"/>
  <c r="AR46" i="1"/>
  <c r="AR45" i="1"/>
  <c r="AR44" i="1"/>
  <c r="AR41" i="1"/>
  <c r="AR39" i="1"/>
  <c r="AR43" i="1"/>
  <c r="AR40" i="1"/>
  <c r="AR38" i="1"/>
  <c r="AR42" i="1"/>
  <c r="AR37" i="1"/>
  <c r="AR36" i="1"/>
  <c r="AR34" i="1"/>
  <c r="AR35" i="1"/>
  <c r="AR7" i="1"/>
  <c r="AR8" i="1"/>
  <c r="AR9" i="1"/>
  <c r="AR10" i="1"/>
  <c r="AR11" i="1"/>
  <c r="AR12" i="1"/>
  <c r="AR13" i="1"/>
  <c r="AR14" i="1"/>
  <c r="AR16" i="1"/>
  <c r="AR17" i="1"/>
  <c r="AR18" i="1"/>
  <c r="AR6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93" i="1"/>
  <c r="AP60" i="1"/>
  <c r="AP61" i="1"/>
  <c r="AP62" i="1"/>
  <c r="AP63" i="1"/>
  <c r="AP64" i="1"/>
  <c r="AP69" i="1"/>
  <c r="AP71" i="1"/>
  <c r="AP68" i="1"/>
  <c r="AP73" i="1"/>
  <c r="AP72" i="1"/>
  <c r="AP67" i="1"/>
  <c r="AP65" i="1"/>
  <c r="AP66" i="1"/>
  <c r="AP70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59" i="1"/>
  <c r="AP34" i="1"/>
  <c r="AP36" i="1"/>
  <c r="AP37" i="1"/>
  <c r="AP42" i="1"/>
  <c r="AP38" i="1"/>
  <c r="AP43" i="1"/>
  <c r="AP39" i="1"/>
  <c r="AP41" i="1"/>
  <c r="AP44" i="1"/>
  <c r="AP45" i="1"/>
  <c r="AP46" i="1"/>
  <c r="AP47" i="1"/>
  <c r="AP48" i="1"/>
  <c r="AP49" i="1"/>
  <c r="AP50" i="1"/>
  <c r="AP51" i="1"/>
  <c r="AP52" i="1"/>
  <c r="AP53" i="1"/>
  <c r="AP54" i="1"/>
  <c r="AP35" i="1"/>
  <c r="AP7" i="1"/>
  <c r="AP9" i="1"/>
  <c r="AP10" i="1"/>
  <c r="AP11" i="1"/>
  <c r="AP12" i="1"/>
  <c r="AP13" i="1"/>
  <c r="AP14" i="1"/>
  <c r="AP16" i="1"/>
  <c r="AP17" i="1"/>
  <c r="AP18" i="1"/>
  <c r="AP6" i="1"/>
  <c r="M6" i="1"/>
  <c r="P6" i="1"/>
  <c r="W6" i="1"/>
  <c r="Z6" i="1"/>
  <c r="AC6" i="1"/>
  <c r="AH6" i="1"/>
  <c r="AI6" i="1" s="1"/>
  <c r="AM6" i="1"/>
  <c r="AN6" i="1" s="1"/>
  <c r="M7" i="1"/>
  <c r="P7" i="1"/>
  <c r="W7" i="1"/>
  <c r="Z7" i="1"/>
  <c r="AC7" i="1"/>
  <c r="AH7" i="1"/>
  <c r="AI7" i="1" s="1"/>
  <c r="AM7" i="1"/>
  <c r="AN7" i="1" s="1"/>
  <c r="AV7" i="1"/>
  <c r="M8" i="1"/>
  <c r="P8" i="1"/>
  <c r="W8" i="1"/>
  <c r="Z8" i="1"/>
  <c r="AC8" i="1"/>
  <c r="AH8" i="1"/>
  <c r="AI8" i="1" s="1"/>
  <c r="AM8" i="1"/>
  <c r="AN8" i="1" s="1"/>
  <c r="AV8" i="1"/>
  <c r="M9" i="1"/>
  <c r="P9" i="1"/>
  <c r="W9" i="1"/>
  <c r="Z9" i="1"/>
  <c r="AC9" i="1"/>
  <c r="AH9" i="1"/>
  <c r="AI9" i="1" s="1"/>
  <c r="AM9" i="1"/>
  <c r="AN9" i="1" s="1"/>
  <c r="AV9" i="1"/>
  <c r="M10" i="1"/>
  <c r="P10" i="1"/>
  <c r="W10" i="1"/>
  <c r="Z10" i="1"/>
  <c r="AC10" i="1"/>
  <c r="AH10" i="1"/>
  <c r="AI10" i="1" s="1"/>
  <c r="AM10" i="1"/>
  <c r="AN10" i="1" s="1"/>
  <c r="AV10" i="1"/>
  <c r="M11" i="1"/>
  <c r="P11" i="1"/>
  <c r="W11" i="1"/>
  <c r="Z11" i="1"/>
  <c r="AC11" i="1"/>
  <c r="AH11" i="1"/>
  <c r="AI11" i="1" s="1"/>
  <c r="AM11" i="1"/>
  <c r="AN11" i="1" s="1"/>
  <c r="AV11" i="1"/>
  <c r="M12" i="1"/>
  <c r="P12" i="1"/>
  <c r="W12" i="1"/>
  <c r="Z12" i="1"/>
  <c r="AC12" i="1"/>
  <c r="AH12" i="1"/>
  <c r="AI12" i="1" s="1"/>
  <c r="AM12" i="1"/>
  <c r="AN12" i="1" s="1"/>
  <c r="AV12" i="1"/>
  <c r="M13" i="1"/>
  <c r="P13" i="1"/>
  <c r="W13" i="1"/>
  <c r="Z13" i="1"/>
  <c r="AC13" i="1"/>
  <c r="AH13" i="1"/>
  <c r="AI13" i="1" s="1"/>
  <c r="AM13" i="1"/>
  <c r="AN13" i="1" s="1"/>
  <c r="AV13" i="1"/>
  <c r="M14" i="1"/>
  <c r="W14" i="1"/>
  <c r="AC14" i="1"/>
  <c r="AH14" i="1"/>
  <c r="AI14" i="1" s="1"/>
  <c r="AM14" i="1"/>
  <c r="AN14" i="1" s="1"/>
  <c r="AV14" i="1"/>
  <c r="M16" i="1"/>
  <c r="P16" i="1"/>
  <c r="W16" i="1"/>
  <c r="Z16" i="1"/>
  <c r="AC16" i="1"/>
  <c r="AH16" i="1"/>
  <c r="AI16" i="1" s="1"/>
  <c r="AM16" i="1"/>
  <c r="AN16" i="1" s="1"/>
  <c r="M17" i="1"/>
  <c r="P17" i="1"/>
  <c r="W17" i="1"/>
  <c r="Z17" i="1"/>
  <c r="AC17" i="1"/>
  <c r="AH17" i="1"/>
  <c r="AI17" i="1" s="1"/>
  <c r="AM17" i="1"/>
  <c r="AN17" i="1" s="1"/>
  <c r="M18" i="1"/>
  <c r="P18" i="1"/>
  <c r="W18" i="1"/>
  <c r="Z18" i="1"/>
  <c r="AC18" i="1"/>
  <c r="AH18" i="1"/>
  <c r="AI18" i="1" s="1"/>
  <c r="AM18" i="1"/>
  <c r="AN18" i="1" s="1"/>
  <c r="M19" i="1"/>
  <c r="P19" i="1"/>
  <c r="W19" i="1"/>
  <c r="Z19" i="1"/>
  <c r="AC19" i="1"/>
  <c r="AH19" i="1"/>
  <c r="AI19" i="1" s="1"/>
  <c r="AM19" i="1"/>
  <c r="AN19" i="1" s="1"/>
  <c r="AP19" i="1"/>
  <c r="M20" i="1"/>
  <c r="P20" i="1"/>
  <c r="W20" i="1"/>
  <c r="Z20" i="1"/>
  <c r="AC20" i="1"/>
  <c r="AH20" i="1"/>
  <c r="AI20" i="1" s="1"/>
  <c r="AM20" i="1"/>
  <c r="AN20" i="1" s="1"/>
  <c r="AP20" i="1"/>
  <c r="M21" i="1"/>
  <c r="P21" i="1"/>
  <c r="W21" i="1"/>
  <c r="Z21" i="1"/>
  <c r="AC21" i="1"/>
  <c r="AH21" i="1"/>
  <c r="AI21" i="1" s="1"/>
  <c r="AM21" i="1"/>
  <c r="AN21" i="1" s="1"/>
  <c r="AP21" i="1"/>
  <c r="M29" i="1"/>
  <c r="P29" i="1"/>
  <c r="W29" i="1"/>
  <c r="Z29" i="1"/>
  <c r="AC29" i="1"/>
  <c r="AH29" i="1"/>
  <c r="AI29" i="1" s="1"/>
  <c r="AM29" i="1"/>
  <c r="AN29" i="1" s="1"/>
  <c r="AP29" i="1"/>
  <c r="D21" i="3"/>
  <c r="M35" i="1"/>
  <c r="P35" i="1"/>
  <c r="W35" i="1"/>
  <c r="Z35" i="1"/>
  <c r="AC35" i="1"/>
  <c r="AH35" i="1"/>
  <c r="AI35" i="1" s="1"/>
  <c r="AM35" i="1"/>
  <c r="AN35" i="1" s="1"/>
  <c r="D34" i="1"/>
  <c r="D20" i="3" s="1"/>
  <c r="M34" i="1"/>
  <c r="P34" i="1"/>
  <c r="W34" i="1"/>
  <c r="Z34" i="1"/>
  <c r="AH34" i="1"/>
  <c r="AI34" i="1" s="1"/>
  <c r="AM34" i="1"/>
  <c r="AN34" i="1" s="1"/>
  <c r="AV34" i="1"/>
  <c r="M36" i="1"/>
  <c r="P36" i="1"/>
  <c r="W36" i="1"/>
  <c r="Z36" i="1"/>
  <c r="AC36" i="1"/>
  <c r="AH36" i="1"/>
  <c r="AI36" i="1" s="1"/>
  <c r="AM36" i="1"/>
  <c r="AN36" i="1" s="1"/>
  <c r="AV36" i="1"/>
  <c r="M37" i="1"/>
  <c r="P37" i="1"/>
  <c r="W37" i="1"/>
  <c r="Z37" i="1"/>
  <c r="AC37" i="1"/>
  <c r="AH37" i="1"/>
  <c r="AI37" i="1" s="1"/>
  <c r="AM37" i="1"/>
  <c r="AN37" i="1" s="1"/>
  <c r="AV37" i="1"/>
  <c r="D24" i="3"/>
  <c r="M42" i="1"/>
  <c r="P42" i="1"/>
  <c r="W42" i="1"/>
  <c r="Z42" i="1"/>
  <c r="AC42" i="1"/>
  <c r="AH42" i="1"/>
  <c r="AI42" i="1" s="1"/>
  <c r="AM42" i="1"/>
  <c r="AN42" i="1" s="1"/>
  <c r="AV42" i="1"/>
  <c r="D25" i="3"/>
  <c r="M38" i="1"/>
  <c r="P38" i="1"/>
  <c r="W38" i="1"/>
  <c r="Z38" i="1"/>
  <c r="AC38" i="1"/>
  <c r="AH38" i="1"/>
  <c r="AI38" i="1" s="1"/>
  <c r="AM38" i="1"/>
  <c r="AN38" i="1" s="1"/>
  <c r="AV38" i="1"/>
  <c r="D26" i="3"/>
  <c r="M40" i="1"/>
  <c r="P40" i="1"/>
  <c r="W40" i="1"/>
  <c r="Z40" i="1"/>
  <c r="AC40" i="1"/>
  <c r="AH40" i="1"/>
  <c r="AI40" i="1" s="1"/>
  <c r="AM40" i="1"/>
  <c r="AN40" i="1" s="1"/>
  <c r="AV40" i="1"/>
  <c r="D28" i="3"/>
  <c r="M43" i="1"/>
  <c r="P43" i="1"/>
  <c r="W43" i="1"/>
  <c r="Z43" i="1"/>
  <c r="AC43" i="1"/>
  <c r="AH43" i="1"/>
  <c r="AI43" i="1" s="1"/>
  <c r="AM43" i="1"/>
  <c r="AN43" i="1" s="1"/>
  <c r="AV43" i="1"/>
  <c r="M39" i="1"/>
  <c r="P39" i="1"/>
  <c r="W39" i="1"/>
  <c r="Z39" i="1"/>
  <c r="AC39" i="1"/>
  <c r="AH39" i="1"/>
  <c r="AI39" i="1" s="1"/>
  <c r="AM39" i="1"/>
  <c r="AN39" i="1" s="1"/>
  <c r="D29" i="3"/>
  <c r="M41" i="1"/>
  <c r="P41" i="1"/>
  <c r="W41" i="1"/>
  <c r="Z41" i="1"/>
  <c r="AC41" i="1"/>
  <c r="AH41" i="1"/>
  <c r="AI41" i="1" s="1"/>
  <c r="AM41" i="1"/>
  <c r="AN41" i="1" s="1"/>
  <c r="AV41" i="1"/>
  <c r="D30" i="3"/>
  <c r="M44" i="1"/>
  <c r="P44" i="1"/>
  <c r="W44" i="1"/>
  <c r="Z44" i="1"/>
  <c r="AC44" i="1"/>
  <c r="AH44" i="1"/>
  <c r="AI44" i="1" s="1"/>
  <c r="AM44" i="1"/>
  <c r="AN44" i="1" s="1"/>
  <c r="AV44" i="1"/>
  <c r="D31" i="3"/>
  <c r="M45" i="1"/>
  <c r="P45" i="1"/>
  <c r="W45" i="1"/>
  <c r="Z45" i="1"/>
  <c r="AC45" i="1"/>
  <c r="AH45" i="1"/>
  <c r="AI45" i="1" s="1"/>
  <c r="AM45" i="1"/>
  <c r="AN45" i="1" s="1"/>
  <c r="AV45" i="1"/>
  <c r="D32" i="3"/>
  <c r="M46" i="1"/>
  <c r="P46" i="1"/>
  <c r="W46" i="1"/>
  <c r="Z46" i="1"/>
  <c r="AC46" i="1"/>
  <c r="AH46" i="1"/>
  <c r="AI46" i="1" s="1"/>
  <c r="AM46" i="1"/>
  <c r="AN46" i="1" s="1"/>
  <c r="AV46" i="1"/>
  <c r="D33" i="3"/>
  <c r="M47" i="1"/>
  <c r="P47" i="1"/>
  <c r="W47" i="1"/>
  <c r="Z47" i="1"/>
  <c r="AC47" i="1"/>
  <c r="AH47" i="1"/>
  <c r="AI47" i="1" s="1"/>
  <c r="AM47" i="1"/>
  <c r="AN47" i="1" s="1"/>
  <c r="AV47" i="1"/>
  <c r="M48" i="1"/>
  <c r="P48" i="1"/>
  <c r="W48" i="1"/>
  <c r="Z48" i="1"/>
  <c r="AC48" i="1"/>
  <c r="AH48" i="1"/>
  <c r="AI48" i="1" s="1"/>
  <c r="AM48" i="1"/>
  <c r="AN48" i="1" s="1"/>
  <c r="AV48" i="1"/>
  <c r="D35" i="3"/>
  <c r="M49" i="1"/>
  <c r="P49" i="1"/>
  <c r="W49" i="1"/>
  <c r="Z49" i="1"/>
  <c r="AC49" i="1"/>
  <c r="AH49" i="1"/>
  <c r="AI49" i="1" s="1"/>
  <c r="AM49" i="1"/>
  <c r="AN49" i="1" s="1"/>
  <c r="AV49" i="1"/>
  <c r="D36" i="3"/>
  <c r="M50" i="1"/>
  <c r="P50" i="1"/>
  <c r="W50" i="1"/>
  <c r="Z50" i="1"/>
  <c r="AC50" i="1"/>
  <c r="AH50" i="1"/>
  <c r="AI50" i="1" s="1"/>
  <c r="AM50" i="1"/>
  <c r="AN50" i="1" s="1"/>
  <c r="AV50" i="1"/>
  <c r="D37" i="3"/>
  <c r="M51" i="1"/>
  <c r="P51" i="1"/>
  <c r="W51" i="1"/>
  <c r="Z51" i="1"/>
  <c r="AC51" i="1"/>
  <c r="AH51" i="1"/>
  <c r="AI51" i="1" s="1"/>
  <c r="AM51" i="1"/>
  <c r="AN51" i="1" s="1"/>
  <c r="AV51" i="1"/>
  <c r="D38" i="3"/>
  <c r="M52" i="1"/>
  <c r="P52" i="1"/>
  <c r="W52" i="1"/>
  <c r="Z52" i="1"/>
  <c r="AH52" i="1"/>
  <c r="AI52" i="1" s="1"/>
  <c r="AM52" i="1"/>
  <c r="AN52" i="1" s="1"/>
  <c r="AV52" i="1"/>
  <c r="D39" i="3"/>
  <c r="M53" i="1"/>
  <c r="P53" i="1"/>
  <c r="W53" i="1"/>
  <c r="Z53" i="1"/>
  <c r="AC53" i="1"/>
  <c r="AH53" i="1"/>
  <c r="AI53" i="1" s="1"/>
  <c r="AM53" i="1"/>
  <c r="AN53" i="1" s="1"/>
  <c r="AV53" i="1"/>
  <c r="D40" i="3"/>
  <c r="M54" i="1"/>
  <c r="P54" i="1"/>
  <c r="W54" i="1"/>
  <c r="Z54" i="1"/>
  <c r="AC54" i="1"/>
  <c r="AH54" i="1"/>
  <c r="AI54" i="1" s="1"/>
  <c r="AM54" i="1"/>
  <c r="AN54" i="1" s="1"/>
  <c r="AV54" i="1"/>
  <c r="D59" i="1"/>
  <c r="D44" i="3" s="1"/>
  <c r="M59" i="1"/>
  <c r="P59" i="1"/>
  <c r="S59" i="1"/>
  <c r="W59" i="1"/>
  <c r="Z59" i="1"/>
  <c r="AC59" i="1"/>
  <c r="AH59" i="1"/>
  <c r="AI59" i="1" s="1"/>
  <c r="AM59" i="1"/>
  <c r="AN59" i="1" s="1"/>
  <c r="AV59" i="1"/>
  <c r="D60" i="1"/>
  <c r="D45" i="3" s="1"/>
  <c r="M60" i="1"/>
  <c r="P60" i="1"/>
  <c r="S60" i="1"/>
  <c r="W60" i="1"/>
  <c r="Z60" i="1"/>
  <c r="AC60" i="1"/>
  <c r="AH60" i="1"/>
  <c r="AI60" i="1" s="1"/>
  <c r="AM60" i="1"/>
  <c r="AN60" i="1" s="1"/>
  <c r="AV60" i="1"/>
  <c r="D46" i="3"/>
  <c r="M61" i="1"/>
  <c r="P61" i="1"/>
  <c r="S61" i="1"/>
  <c r="W61" i="1"/>
  <c r="Z61" i="1"/>
  <c r="AC61" i="1"/>
  <c r="AH61" i="1"/>
  <c r="AI61" i="1" s="1"/>
  <c r="AM61" i="1"/>
  <c r="AN61" i="1" s="1"/>
  <c r="AV61" i="1"/>
  <c r="M62" i="1"/>
  <c r="P62" i="1"/>
  <c r="S62" i="1"/>
  <c r="W62" i="1"/>
  <c r="Z62" i="1"/>
  <c r="AC62" i="1"/>
  <c r="AH62" i="1"/>
  <c r="AI62" i="1" s="1"/>
  <c r="AM62" i="1"/>
  <c r="AN62" i="1" s="1"/>
  <c r="AV62" i="1"/>
  <c r="M63" i="1"/>
  <c r="P63" i="1"/>
  <c r="S63" i="1"/>
  <c r="W63" i="1"/>
  <c r="Z63" i="1"/>
  <c r="AC63" i="1"/>
  <c r="AH63" i="1"/>
  <c r="AI63" i="1" s="1"/>
  <c r="AM63" i="1"/>
  <c r="AN63" i="1" s="1"/>
  <c r="AV63" i="1"/>
  <c r="D49" i="3"/>
  <c r="M64" i="1"/>
  <c r="P64" i="1"/>
  <c r="S64" i="1"/>
  <c r="W64" i="1"/>
  <c r="Z64" i="1"/>
  <c r="AC64" i="1"/>
  <c r="AH64" i="1"/>
  <c r="AI64" i="1" s="1"/>
  <c r="AM64" i="1"/>
  <c r="AN64" i="1" s="1"/>
  <c r="AV64" i="1"/>
  <c r="D50" i="3"/>
  <c r="M69" i="1"/>
  <c r="P69" i="1"/>
  <c r="S69" i="1"/>
  <c r="W69" i="1"/>
  <c r="Z69" i="1"/>
  <c r="AC69" i="1"/>
  <c r="AH69" i="1"/>
  <c r="AI69" i="1" s="1"/>
  <c r="AM69" i="1"/>
  <c r="AN69" i="1" s="1"/>
  <c r="AV69" i="1"/>
  <c r="M71" i="1"/>
  <c r="P71" i="1"/>
  <c r="S71" i="1"/>
  <c r="W71" i="1"/>
  <c r="Z71" i="1"/>
  <c r="AC71" i="1"/>
  <c r="AH71" i="1"/>
  <c r="AI71" i="1" s="1"/>
  <c r="AM71" i="1"/>
  <c r="AN71" i="1" s="1"/>
  <c r="AV71" i="1"/>
  <c r="D52" i="3"/>
  <c r="M68" i="1"/>
  <c r="P68" i="1"/>
  <c r="S68" i="1"/>
  <c r="W68" i="1"/>
  <c r="Z68" i="1"/>
  <c r="AC68" i="1"/>
  <c r="AH68" i="1"/>
  <c r="AI68" i="1" s="1"/>
  <c r="AM68" i="1"/>
  <c r="AN68" i="1" s="1"/>
  <c r="AV68" i="1"/>
  <c r="M73" i="1"/>
  <c r="P73" i="1"/>
  <c r="S73" i="1"/>
  <c r="W73" i="1"/>
  <c r="Z73" i="1"/>
  <c r="AC73" i="1"/>
  <c r="AH73" i="1"/>
  <c r="AI73" i="1" s="1"/>
  <c r="AM73" i="1"/>
  <c r="AN73" i="1" s="1"/>
  <c r="AV73" i="1"/>
  <c r="M72" i="1"/>
  <c r="P72" i="1"/>
  <c r="S72" i="1"/>
  <c r="W72" i="1"/>
  <c r="Z72" i="1"/>
  <c r="AC72" i="1"/>
  <c r="AH72" i="1"/>
  <c r="AI72" i="1" s="1"/>
  <c r="AM72" i="1"/>
  <c r="AN72" i="1" s="1"/>
  <c r="AV72" i="1"/>
  <c r="M67" i="1"/>
  <c r="P67" i="1"/>
  <c r="S67" i="1"/>
  <c r="W67" i="1"/>
  <c r="Z67" i="1"/>
  <c r="AC67" i="1"/>
  <c r="AH67" i="1"/>
  <c r="AI67" i="1" s="1"/>
  <c r="AM67" i="1"/>
  <c r="AN67" i="1" s="1"/>
  <c r="AV67" i="1"/>
  <c r="D56" i="3"/>
  <c r="M65" i="1"/>
  <c r="P65" i="1"/>
  <c r="S65" i="1"/>
  <c r="W65" i="1"/>
  <c r="Z65" i="1"/>
  <c r="AC65" i="1"/>
  <c r="AH65" i="1"/>
  <c r="AI65" i="1" s="1"/>
  <c r="AM65" i="1"/>
  <c r="AN65" i="1" s="1"/>
  <c r="AV65" i="1"/>
  <c r="M66" i="1"/>
  <c r="P66" i="1"/>
  <c r="S66" i="1"/>
  <c r="W66" i="1"/>
  <c r="Z66" i="1"/>
  <c r="AC66" i="1"/>
  <c r="AH66" i="1"/>
  <c r="AI66" i="1" s="1"/>
  <c r="AM66" i="1"/>
  <c r="AN66" i="1" s="1"/>
  <c r="AV66" i="1"/>
  <c r="D58" i="3"/>
  <c r="M70" i="1"/>
  <c r="P70" i="1"/>
  <c r="S70" i="1"/>
  <c r="W70" i="1"/>
  <c r="Z70" i="1"/>
  <c r="AC70" i="1"/>
  <c r="AH70" i="1"/>
  <c r="AI70" i="1" s="1"/>
  <c r="AM70" i="1"/>
  <c r="AN70" i="1" s="1"/>
  <c r="AV70" i="1"/>
  <c r="D74" i="1"/>
  <c r="D59" i="3" s="1"/>
  <c r="M74" i="1"/>
  <c r="P74" i="1"/>
  <c r="S74" i="1"/>
  <c r="W74" i="1"/>
  <c r="Z74" i="1"/>
  <c r="AC74" i="1"/>
  <c r="AH74" i="1"/>
  <c r="AI74" i="1" s="1"/>
  <c r="AM74" i="1"/>
  <c r="AN74" i="1" s="1"/>
  <c r="AV74" i="1"/>
  <c r="D75" i="1"/>
  <c r="D60" i="3" s="1"/>
  <c r="M75" i="1"/>
  <c r="P75" i="1"/>
  <c r="S75" i="1"/>
  <c r="W75" i="1"/>
  <c r="Z75" i="1"/>
  <c r="AC75" i="1"/>
  <c r="AH75" i="1"/>
  <c r="AI75" i="1" s="1"/>
  <c r="AM75" i="1"/>
  <c r="AN75" i="1" s="1"/>
  <c r="AV75" i="1"/>
  <c r="D76" i="1"/>
  <c r="M76" i="1"/>
  <c r="P76" i="1"/>
  <c r="S76" i="1"/>
  <c r="W76" i="1"/>
  <c r="Z76" i="1"/>
  <c r="AC76" i="1"/>
  <c r="AH76" i="1"/>
  <c r="AI76" i="1" s="1"/>
  <c r="AM76" i="1"/>
  <c r="AN76" i="1" s="1"/>
  <c r="AV76" i="1"/>
  <c r="D77" i="1"/>
  <c r="D62" i="3" s="1"/>
  <c r="M77" i="1"/>
  <c r="P77" i="1"/>
  <c r="S77" i="1"/>
  <c r="W77" i="1"/>
  <c r="Z77" i="1"/>
  <c r="AC77" i="1"/>
  <c r="AH77" i="1"/>
  <c r="AI77" i="1" s="1"/>
  <c r="AM77" i="1"/>
  <c r="AN77" i="1" s="1"/>
  <c r="AV77" i="1"/>
  <c r="D78" i="1"/>
  <c r="D63" i="3" s="1"/>
  <c r="M78" i="1"/>
  <c r="P78" i="1"/>
  <c r="S78" i="1"/>
  <c r="W78" i="1"/>
  <c r="Z78" i="1"/>
  <c r="AC78" i="1"/>
  <c r="AH78" i="1"/>
  <c r="AI78" i="1" s="1"/>
  <c r="AM78" i="1"/>
  <c r="AN78" i="1" s="1"/>
  <c r="AV78" i="1"/>
  <c r="D79" i="1"/>
  <c r="D64" i="3" s="1"/>
  <c r="M79" i="1"/>
  <c r="P79" i="1"/>
  <c r="S79" i="1"/>
  <c r="W79" i="1"/>
  <c r="Z79" i="1"/>
  <c r="AC79" i="1"/>
  <c r="AH79" i="1"/>
  <c r="AI79" i="1" s="1"/>
  <c r="AM79" i="1"/>
  <c r="AN79" i="1" s="1"/>
  <c r="AV79" i="1"/>
  <c r="D80" i="1"/>
  <c r="D65" i="3" s="1"/>
  <c r="M80" i="1"/>
  <c r="P80" i="1"/>
  <c r="S80" i="1"/>
  <c r="W80" i="1"/>
  <c r="Z80" i="1"/>
  <c r="AC80" i="1"/>
  <c r="AH80" i="1"/>
  <c r="AI80" i="1" s="1"/>
  <c r="AM80" i="1"/>
  <c r="AN80" i="1" s="1"/>
  <c r="AV80" i="1"/>
  <c r="D81" i="1"/>
  <c r="D66" i="3" s="1"/>
  <c r="M81" i="1"/>
  <c r="P81" i="1"/>
  <c r="S81" i="1"/>
  <c r="W81" i="1"/>
  <c r="Z81" i="1"/>
  <c r="AC81" i="1"/>
  <c r="AH81" i="1"/>
  <c r="AI81" i="1" s="1"/>
  <c r="AM81" i="1"/>
  <c r="AN81" i="1" s="1"/>
  <c r="AV81" i="1"/>
  <c r="D82" i="1"/>
  <c r="D67" i="3" s="1"/>
  <c r="M82" i="1"/>
  <c r="P82" i="1"/>
  <c r="S82" i="1"/>
  <c r="W82" i="1"/>
  <c r="Z82" i="1"/>
  <c r="AC82" i="1"/>
  <c r="AH82" i="1"/>
  <c r="AI82" i="1" s="1"/>
  <c r="AM82" i="1"/>
  <c r="AN82" i="1" s="1"/>
  <c r="AV82" i="1"/>
  <c r="D83" i="1"/>
  <c r="D68" i="3" s="1"/>
  <c r="M83" i="1"/>
  <c r="P83" i="1"/>
  <c r="S83" i="1"/>
  <c r="W83" i="1"/>
  <c r="Z83" i="1"/>
  <c r="AC83" i="1"/>
  <c r="AH83" i="1"/>
  <c r="AI83" i="1" s="1"/>
  <c r="AM83" i="1"/>
  <c r="AN83" i="1" s="1"/>
  <c r="AV83" i="1"/>
  <c r="D84" i="1"/>
  <c r="D69" i="3" s="1"/>
  <c r="M84" i="1"/>
  <c r="P84" i="1"/>
  <c r="S84" i="1"/>
  <c r="W84" i="1"/>
  <c r="Z84" i="1"/>
  <c r="AC84" i="1"/>
  <c r="AH84" i="1"/>
  <c r="AI84" i="1" s="1"/>
  <c r="AM84" i="1"/>
  <c r="AN84" i="1" s="1"/>
  <c r="AV84" i="1"/>
  <c r="D85" i="1"/>
  <c r="D70" i="3" s="1"/>
  <c r="M85" i="1"/>
  <c r="P85" i="1"/>
  <c r="S85" i="1"/>
  <c r="W85" i="1"/>
  <c r="Z85" i="1"/>
  <c r="AC85" i="1"/>
  <c r="AH85" i="1"/>
  <c r="AI85" i="1" s="1"/>
  <c r="AM85" i="1"/>
  <c r="AN85" i="1" s="1"/>
  <c r="AV85" i="1"/>
  <c r="D86" i="1"/>
  <c r="D71" i="3" s="1"/>
  <c r="M86" i="1"/>
  <c r="P86" i="1"/>
  <c r="S86" i="1"/>
  <c r="W86" i="1"/>
  <c r="Z86" i="1"/>
  <c r="AC86" i="1"/>
  <c r="AH86" i="1"/>
  <c r="AI86" i="1" s="1"/>
  <c r="AM86" i="1"/>
  <c r="AN86" i="1" s="1"/>
  <c r="AV86" i="1"/>
  <c r="D87" i="1"/>
  <c r="D72" i="3" s="1"/>
  <c r="M87" i="1"/>
  <c r="P87" i="1"/>
  <c r="S87" i="1"/>
  <c r="W87" i="1"/>
  <c r="Z87" i="1"/>
  <c r="AC87" i="1"/>
  <c r="AH87" i="1"/>
  <c r="AI87" i="1" s="1"/>
  <c r="AM87" i="1"/>
  <c r="AN87" i="1" s="1"/>
  <c r="AV87" i="1"/>
  <c r="D93" i="1"/>
  <c r="M93" i="1"/>
  <c r="P93" i="1"/>
  <c r="S93" i="1"/>
  <c r="W93" i="1"/>
  <c r="Z93" i="1"/>
  <c r="AC93" i="1"/>
  <c r="AH93" i="1"/>
  <c r="AI93" i="1" s="1"/>
  <c r="AM93" i="1"/>
  <c r="AN93" i="1" s="1"/>
  <c r="AR93" i="1"/>
  <c r="AU93" i="1"/>
  <c r="AV93" i="1" s="1"/>
  <c r="D94" i="1"/>
  <c r="M94" i="1"/>
  <c r="P94" i="1"/>
  <c r="S94" i="1"/>
  <c r="W94" i="1"/>
  <c r="Z94" i="1"/>
  <c r="AC94" i="1"/>
  <c r="AH94" i="1"/>
  <c r="AI94" i="1" s="1"/>
  <c r="AM94" i="1"/>
  <c r="AN94" i="1" s="1"/>
  <c r="AR94" i="1"/>
  <c r="AU94" i="1"/>
  <c r="AV94" i="1" s="1"/>
  <c r="D95" i="1"/>
  <c r="M95" i="1"/>
  <c r="P95" i="1"/>
  <c r="S95" i="1"/>
  <c r="W95" i="1"/>
  <c r="Z95" i="1"/>
  <c r="AC95" i="1"/>
  <c r="AH95" i="1"/>
  <c r="AI95" i="1" s="1"/>
  <c r="AM95" i="1"/>
  <c r="AN95" i="1" s="1"/>
  <c r="AR95" i="1"/>
  <c r="AU95" i="1"/>
  <c r="AV95" i="1" s="1"/>
  <c r="D96" i="1"/>
  <c r="M96" i="1"/>
  <c r="P96" i="1"/>
  <c r="S96" i="1"/>
  <c r="W96" i="1"/>
  <c r="Z96" i="1"/>
  <c r="AC96" i="1"/>
  <c r="AH96" i="1"/>
  <c r="AI96" i="1" s="1"/>
  <c r="AM96" i="1"/>
  <c r="AN96" i="1" s="1"/>
  <c r="AR96" i="1"/>
  <c r="AU96" i="1"/>
  <c r="AV96" i="1" s="1"/>
  <c r="D97" i="1"/>
  <c r="M97" i="1"/>
  <c r="P97" i="1"/>
  <c r="S97" i="1"/>
  <c r="W97" i="1"/>
  <c r="Z97" i="1"/>
  <c r="AC97" i="1"/>
  <c r="AH97" i="1"/>
  <c r="AI97" i="1" s="1"/>
  <c r="AM97" i="1"/>
  <c r="AN97" i="1" s="1"/>
  <c r="AR97" i="1"/>
  <c r="AU97" i="1"/>
  <c r="AV97" i="1" s="1"/>
  <c r="D98" i="1"/>
  <c r="M98" i="1"/>
  <c r="P98" i="1"/>
  <c r="S98" i="1"/>
  <c r="W98" i="1"/>
  <c r="Z98" i="1"/>
  <c r="AC98" i="1"/>
  <c r="AH98" i="1"/>
  <c r="AI98" i="1" s="1"/>
  <c r="AM98" i="1"/>
  <c r="AN98" i="1" s="1"/>
  <c r="AR98" i="1"/>
  <c r="AU98" i="1"/>
  <c r="AV98" i="1" s="1"/>
  <c r="D99" i="1"/>
  <c r="M99" i="1"/>
  <c r="P99" i="1"/>
  <c r="S99" i="1"/>
  <c r="W99" i="1"/>
  <c r="Z99" i="1"/>
  <c r="AC99" i="1"/>
  <c r="AH99" i="1"/>
  <c r="AI99" i="1" s="1"/>
  <c r="AM99" i="1"/>
  <c r="AN99" i="1" s="1"/>
  <c r="AR99" i="1"/>
  <c r="AU99" i="1"/>
  <c r="AV99" i="1" s="1"/>
  <c r="D100" i="1"/>
  <c r="M100" i="1"/>
  <c r="P100" i="1"/>
  <c r="S100" i="1"/>
  <c r="W100" i="1"/>
  <c r="Z100" i="1"/>
  <c r="AC100" i="1"/>
  <c r="AH100" i="1"/>
  <c r="AI100" i="1" s="1"/>
  <c r="AM100" i="1"/>
  <c r="AN100" i="1" s="1"/>
  <c r="AR100" i="1"/>
  <c r="AU100" i="1"/>
  <c r="AV100" i="1" s="1"/>
  <c r="D101" i="1"/>
  <c r="M101" i="1"/>
  <c r="P101" i="1"/>
  <c r="S101" i="1"/>
  <c r="W101" i="1"/>
  <c r="Z101" i="1"/>
  <c r="AC101" i="1"/>
  <c r="AH101" i="1"/>
  <c r="AI101" i="1" s="1"/>
  <c r="AM101" i="1"/>
  <c r="AN101" i="1" s="1"/>
  <c r="AR101" i="1"/>
  <c r="AU101" i="1"/>
  <c r="AV101" i="1" s="1"/>
  <c r="D102" i="1"/>
  <c r="M102" i="1"/>
  <c r="P102" i="1"/>
  <c r="S102" i="1"/>
  <c r="W102" i="1"/>
  <c r="Z102" i="1"/>
  <c r="AC102" i="1"/>
  <c r="AH102" i="1"/>
  <c r="AI102" i="1" s="1"/>
  <c r="AM102" i="1"/>
  <c r="AN102" i="1" s="1"/>
  <c r="AR102" i="1"/>
  <c r="AU102" i="1"/>
  <c r="AV102" i="1" s="1"/>
  <c r="D103" i="1"/>
  <c r="M103" i="1"/>
  <c r="P103" i="1"/>
  <c r="S103" i="1"/>
  <c r="W103" i="1"/>
  <c r="Z103" i="1"/>
  <c r="AC103" i="1"/>
  <c r="AH103" i="1"/>
  <c r="AI103" i="1" s="1"/>
  <c r="AM103" i="1"/>
  <c r="AN103" i="1" s="1"/>
  <c r="AR103" i="1"/>
  <c r="AU103" i="1"/>
  <c r="AV103" i="1" s="1"/>
  <c r="D104" i="1"/>
  <c r="M104" i="1"/>
  <c r="P104" i="1"/>
  <c r="S104" i="1"/>
  <c r="W104" i="1"/>
  <c r="Z104" i="1"/>
  <c r="AC104" i="1"/>
  <c r="AH104" i="1"/>
  <c r="AI104" i="1" s="1"/>
  <c r="AM104" i="1"/>
  <c r="AN104" i="1" s="1"/>
  <c r="AR104" i="1"/>
  <c r="AU104" i="1"/>
  <c r="AV104" i="1" s="1"/>
  <c r="D105" i="1"/>
  <c r="M105" i="1"/>
  <c r="P105" i="1"/>
  <c r="S105" i="1"/>
  <c r="W105" i="1"/>
  <c r="Z105" i="1"/>
  <c r="AC105" i="1"/>
  <c r="AH105" i="1"/>
  <c r="AI105" i="1" s="1"/>
  <c r="AM105" i="1"/>
  <c r="AN105" i="1" s="1"/>
  <c r="AR105" i="1"/>
  <c r="AU105" i="1"/>
  <c r="AV105" i="1" s="1"/>
  <c r="D106" i="1"/>
  <c r="M106" i="1"/>
  <c r="P106" i="1"/>
  <c r="S106" i="1"/>
  <c r="W106" i="1"/>
  <c r="Z106" i="1"/>
  <c r="AC106" i="1"/>
  <c r="AH106" i="1"/>
  <c r="AI106" i="1" s="1"/>
  <c r="AM106" i="1"/>
  <c r="AN106" i="1" s="1"/>
  <c r="AR106" i="1"/>
  <c r="AU106" i="1"/>
  <c r="AV106" i="1" s="1"/>
  <c r="D107" i="1"/>
  <c r="M107" i="1"/>
  <c r="P107" i="1"/>
  <c r="S107" i="1"/>
  <c r="W107" i="1"/>
  <c r="Z107" i="1"/>
  <c r="AC107" i="1"/>
  <c r="AH107" i="1"/>
  <c r="AI107" i="1" s="1"/>
  <c r="AM107" i="1"/>
  <c r="AN107" i="1" s="1"/>
  <c r="AR107" i="1"/>
  <c r="AU107" i="1"/>
  <c r="AV107" i="1" s="1"/>
  <c r="D108" i="1"/>
  <c r="M108" i="1"/>
  <c r="P108" i="1"/>
  <c r="S108" i="1"/>
  <c r="W108" i="1"/>
  <c r="Z108" i="1"/>
  <c r="AC108" i="1"/>
  <c r="AH108" i="1"/>
  <c r="AI108" i="1" s="1"/>
  <c r="AM108" i="1"/>
  <c r="AN108" i="1" s="1"/>
  <c r="AR108" i="1"/>
  <c r="AU108" i="1"/>
  <c r="AV108" i="1" s="1"/>
  <c r="D109" i="1"/>
  <c r="M109" i="1"/>
  <c r="P109" i="1"/>
  <c r="S109" i="1"/>
  <c r="W109" i="1"/>
  <c r="Z109" i="1"/>
  <c r="AC109" i="1"/>
  <c r="AH109" i="1"/>
  <c r="AI109" i="1" s="1"/>
  <c r="AM109" i="1"/>
  <c r="AN109" i="1" s="1"/>
  <c r="AR109" i="1"/>
  <c r="AU109" i="1"/>
  <c r="AV109" i="1" s="1"/>
  <c r="D110" i="1"/>
  <c r="M110" i="1"/>
  <c r="P110" i="1"/>
  <c r="S110" i="1"/>
  <c r="W110" i="1"/>
  <c r="Z110" i="1"/>
  <c r="AC110" i="1"/>
  <c r="AH110" i="1"/>
  <c r="AI110" i="1" s="1"/>
  <c r="AM110" i="1"/>
  <c r="AN110" i="1" s="1"/>
  <c r="AR110" i="1"/>
  <c r="AU110" i="1"/>
  <c r="AV110" i="1" s="1"/>
  <c r="D111" i="1"/>
  <c r="M111" i="1"/>
  <c r="P111" i="1"/>
  <c r="S111" i="1"/>
  <c r="W111" i="1"/>
  <c r="Z111" i="1"/>
  <c r="AC111" i="1"/>
  <c r="AH111" i="1"/>
  <c r="AI111" i="1" s="1"/>
  <c r="AM111" i="1"/>
  <c r="AN111" i="1" s="1"/>
  <c r="AR111" i="1"/>
  <c r="AU111" i="1"/>
  <c r="AV111" i="1" s="1"/>
  <c r="D112" i="1"/>
  <c r="M112" i="1"/>
  <c r="P112" i="1"/>
  <c r="S112" i="1"/>
  <c r="W112" i="1"/>
  <c r="Z112" i="1"/>
  <c r="AC112" i="1"/>
  <c r="AH112" i="1"/>
  <c r="AI112" i="1" s="1"/>
  <c r="AM112" i="1"/>
  <c r="AN112" i="1" s="1"/>
  <c r="AR112" i="1"/>
  <c r="AU112" i="1"/>
  <c r="AV112" i="1" s="1"/>
  <c r="D113" i="1"/>
  <c r="M113" i="1"/>
  <c r="P113" i="1"/>
  <c r="S113" i="1"/>
  <c r="W113" i="1"/>
  <c r="Z113" i="1"/>
  <c r="AC113" i="1"/>
  <c r="AH113" i="1"/>
  <c r="AI113" i="1" s="1"/>
  <c r="AM113" i="1"/>
  <c r="AN113" i="1" s="1"/>
  <c r="AR113" i="1"/>
  <c r="AU113" i="1"/>
  <c r="AV113" i="1" s="1"/>
  <c r="D114" i="1"/>
  <c r="M114" i="1"/>
  <c r="P114" i="1"/>
  <c r="S114" i="1"/>
  <c r="W114" i="1"/>
  <c r="Z114" i="1"/>
  <c r="AC114" i="1"/>
  <c r="AH114" i="1"/>
  <c r="AI114" i="1" s="1"/>
  <c r="AM114" i="1"/>
  <c r="AN114" i="1" s="1"/>
  <c r="AR114" i="1"/>
  <c r="AU114" i="1"/>
  <c r="AV114" i="1" s="1"/>
  <c r="D115" i="1"/>
  <c r="M115" i="1"/>
  <c r="P115" i="1"/>
  <c r="S115" i="1"/>
  <c r="W115" i="1"/>
  <c r="Z115" i="1"/>
  <c r="AC115" i="1"/>
  <c r="AH115" i="1"/>
  <c r="AI115" i="1" s="1"/>
  <c r="AM115" i="1"/>
  <c r="AN115" i="1" s="1"/>
  <c r="AR115" i="1"/>
  <c r="AU115" i="1"/>
  <c r="AV115" i="1" s="1"/>
  <c r="D116" i="1"/>
  <c r="M116" i="1"/>
  <c r="P116" i="1"/>
  <c r="S116" i="1"/>
  <c r="W116" i="1"/>
  <c r="Z116" i="1"/>
  <c r="AC116" i="1"/>
  <c r="AH116" i="1"/>
  <c r="AI116" i="1" s="1"/>
  <c r="AM116" i="1"/>
  <c r="AN116" i="1" s="1"/>
  <c r="AR116" i="1"/>
  <c r="AU116" i="1"/>
  <c r="AV116" i="1" s="1"/>
  <c r="D117" i="1"/>
  <c r="M117" i="1"/>
  <c r="P117" i="1"/>
  <c r="S117" i="1"/>
  <c r="W117" i="1"/>
  <c r="Z117" i="1"/>
  <c r="AC117" i="1"/>
  <c r="AH117" i="1"/>
  <c r="AI117" i="1" s="1"/>
  <c r="AM117" i="1"/>
  <c r="AN117" i="1" s="1"/>
  <c r="AR117" i="1"/>
  <c r="AU117" i="1"/>
  <c r="AV117" i="1" s="1"/>
  <c r="D118" i="1"/>
  <c r="M118" i="1"/>
  <c r="P118" i="1"/>
  <c r="S118" i="1"/>
  <c r="W118" i="1"/>
  <c r="Z118" i="1"/>
  <c r="AC118" i="1"/>
  <c r="AH118" i="1"/>
  <c r="AI118" i="1" s="1"/>
  <c r="AM118" i="1"/>
  <c r="AN118" i="1" s="1"/>
  <c r="AR118" i="1"/>
  <c r="AU118" i="1"/>
  <c r="AV118" i="1" s="1"/>
  <c r="D119" i="1"/>
  <c r="M119" i="1"/>
  <c r="P119" i="1"/>
  <c r="S119" i="1"/>
  <c r="W119" i="1"/>
  <c r="Z119" i="1"/>
  <c r="AC119" i="1"/>
  <c r="AH119" i="1"/>
  <c r="AI119" i="1" s="1"/>
  <c r="AM119" i="1"/>
  <c r="AN119" i="1" s="1"/>
  <c r="AR119" i="1"/>
  <c r="AU119" i="1"/>
  <c r="AV119" i="1" s="1"/>
  <c r="D120" i="1"/>
  <c r="M120" i="1"/>
  <c r="P120" i="1"/>
  <c r="S120" i="1"/>
  <c r="W120" i="1"/>
  <c r="Z120" i="1"/>
  <c r="AC120" i="1"/>
  <c r="AH120" i="1"/>
  <c r="AI120" i="1" s="1"/>
  <c r="AM120" i="1"/>
  <c r="AN120" i="1" s="1"/>
  <c r="AR120" i="1"/>
  <c r="AU120" i="1"/>
  <c r="AV120" i="1" s="1"/>
  <c r="D121" i="1"/>
  <c r="M121" i="1"/>
  <c r="P121" i="1"/>
  <c r="S121" i="1"/>
  <c r="W121" i="1"/>
  <c r="Z121" i="1"/>
  <c r="AC121" i="1"/>
  <c r="AH121" i="1"/>
  <c r="AI121" i="1" s="1"/>
  <c r="AM121" i="1"/>
  <c r="AN121" i="1" s="1"/>
  <c r="AR121" i="1"/>
  <c r="AU121" i="1"/>
  <c r="AV121" i="1" s="1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" i="3"/>
  <c r="D1" i="3"/>
  <c r="A2" i="3"/>
  <c r="D2" i="3"/>
  <c r="A3" i="3"/>
  <c r="A4" i="3"/>
  <c r="B4" i="3"/>
  <c r="D4" i="3"/>
  <c r="E4" i="3"/>
  <c r="A6" i="3"/>
  <c r="B6" i="3"/>
  <c r="C6" i="3"/>
  <c r="D6" i="3"/>
  <c r="E6" i="3"/>
  <c r="A7" i="3"/>
  <c r="B7" i="3"/>
  <c r="C7" i="3"/>
  <c r="D7" i="3"/>
  <c r="E7" i="3"/>
  <c r="A8" i="3"/>
  <c r="B8" i="3"/>
  <c r="C8" i="3"/>
  <c r="D8" i="3"/>
  <c r="E8" i="3"/>
  <c r="A9" i="3"/>
  <c r="B9" i="3"/>
  <c r="C9" i="3"/>
  <c r="D9" i="3"/>
  <c r="E9" i="3"/>
  <c r="A10" i="3"/>
  <c r="B10" i="3"/>
  <c r="C10" i="3"/>
  <c r="D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14" i="3"/>
  <c r="B14" i="3"/>
  <c r="C14" i="3"/>
  <c r="D14" i="3"/>
  <c r="E14" i="3"/>
  <c r="A15" i="3"/>
  <c r="B15" i="3"/>
  <c r="C15" i="3"/>
  <c r="D15" i="3"/>
  <c r="E15" i="3"/>
  <c r="A16" i="3"/>
  <c r="B16" i="3"/>
  <c r="C16" i="3"/>
  <c r="D16" i="3"/>
  <c r="E16" i="3"/>
  <c r="A17" i="3"/>
  <c r="A19" i="3"/>
  <c r="B19" i="3"/>
  <c r="D19" i="3"/>
  <c r="E19" i="3"/>
  <c r="A20" i="3"/>
  <c r="B20" i="3"/>
  <c r="C20" i="3"/>
  <c r="E20" i="3"/>
  <c r="A21" i="3"/>
  <c r="B21" i="3"/>
  <c r="C21" i="3"/>
  <c r="E21" i="3"/>
  <c r="A22" i="3"/>
  <c r="B22" i="3"/>
  <c r="C22" i="3"/>
  <c r="D22" i="3"/>
  <c r="E22" i="3"/>
  <c r="A23" i="3"/>
  <c r="B23" i="3"/>
  <c r="C23" i="3"/>
  <c r="E23" i="3"/>
  <c r="A24" i="3"/>
  <c r="B24" i="3"/>
  <c r="C24" i="3"/>
  <c r="E24" i="3"/>
  <c r="A25" i="3"/>
  <c r="B25" i="3"/>
  <c r="C25" i="3"/>
  <c r="E25" i="3"/>
  <c r="A26" i="3"/>
  <c r="B26" i="3"/>
  <c r="C26" i="3"/>
  <c r="E26" i="3"/>
  <c r="A27" i="3"/>
  <c r="B27" i="3"/>
  <c r="C27" i="3"/>
  <c r="E27" i="3"/>
  <c r="A28" i="3"/>
  <c r="B28" i="3"/>
  <c r="C28" i="3"/>
  <c r="E28" i="3"/>
  <c r="A29" i="3"/>
  <c r="B29" i="3"/>
  <c r="C29" i="3"/>
  <c r="E29" i="3"/>
  <c r="A30" i="3"/>
  <c r="B30" i="3"/>
  <c r="C30" i="3"/>
  <c r="E30" i="3"/>
  <c r="A31" i="3"/>
  <c r="B31" i="3"/>
  <c r="C31" i="3"/>
  <c r="E31" i="3"/>
  <c r="A32" i="3"/>
  <c r="B32" i="3"/>
  <c r="C32" i="3"/>
  <c r="E32" i="3"/>
  <c r="A33" i="3"/>
  <c r="B33" i="3"/>
  <c r="C33" i="3"/>
  <c r="E33" i="3"/>
  <c r="A34" i="3"/>
  <c r="B34" i="3"/>
  <c r="C34" i="3"/>
  <c r="D34" i="3"/>
  <c r="E34" i="3"/>
  <c r="A35" i="3"/>
  <c r="B35" i="3"/>
  <c r="C35" i="3"/>
  <c r="E35" i="3"/>
  <c r="A36" i="3"/>
  <c r="B36" i="3"/>
  <c r="C36" i="3"/>
  <c r="E36" i="3"/>
  <c r="A37" i="3"/>
  <c r="B37" i="3"/>
  <c r="C37" i="3"/>
  <c r="E37" i="3"/>
  <c r="A38" i="3"/>
  <c r="B38" i="3"/>
  <c r="C38" i="3"/>
  <c r="E38" i="3"/>
  <c r="A39" i="3"/>
  <c r="B39" i="3"/>
  <c r="C39" i="3"/>
  <c r="E39" i="3"/>
  <c r="A40" i="3"/>
  <c r="B40" i="3"/>
  <c r="C40" i="3"/>
  <c r="E40" i="3"/>
  <c r="A41" i="3"/>
  <c r="D41" i="3"/>
  <c r="A43" i="3"/>
  <c r="B43" i="3"/>
  <c r="D43" i="3"/>
  <c r="E43" i="3"/>
  <c r="A44" i="3"/>
  <c r="B44" i="3"/>
  <c r="C44" i="3"/>
  <c r="E44" i="3"/>
  <c r="A45" i="3"/>
  <c r="B45" i="3"/>
  <c r="C45" i="3"/>
  <c r="E45" i="3"/>
  <c r="A46" i="3"/>
  <c r="B46" i="3"/>
  <c r="C46" i="3"/>
  <c r="E46" i="3"/>
  <c r="A47" i="3"/>
  <c r="B47" i="3"/>
  <c r="C47" i="3"/>
  <c r="D47" i="3"/>
  <c r="E47" i="3"/>
  <c r="A48" i="3"/>
  <c r="B48" i="3"/>
  <c r="C48" i="3"/>
  <c r="D48" i="3"/>
  <c r="E48" i="3"/>
  <c r="A49" i="3"/>
  <c r="B49" i="3"/>
  <c r="C49" i="3"/>
  <c r="E49" i="3"/>
  <c r="A50" i="3"/>
  <c r="B50" i="3"/>
  <c r="C50" i="3"/>
  <c r="E50" i="3"/>
  <c r="A51" i="3"/>
  <c r="B51" i="3"/>
  <c r="C51" i="3"/>
  <c r="D51" i="3"/>
  <c r="E51" i="3"/>
  <c r="A52" i="3"/>
  <c r="B52" i="3"/>
  <c r="C52" i="3"/>
  <c r="E52" i="3"/>
  <c r="A53" i="3"/>
  <c r="B53" i="3"/>
  <c r="C53" i="3"/>
  <c r="D53" i="3"/>
  <c r="E53" i="3"/>
  <c r="A54" i="3"/>
  <c r="B54" i="3"/>
  <c r="C54" i="3"/>
  <c r="D54" i="3"/>
  <c r="E54" i="3"/>
  <c r="A55" i="3"/>
  <c r="B55" i="3"/>
  <c r="C55" i="3"/>
  <c r="E55" i="3"/>
  <c r="A56" i="3"/>
  <c r="B56" i="3"/>
  <c r="C56" i="3"/>
  <c r="E56" i="3"/>
  <c r="A57" i="3"/>
  <c r="B57" i="3"/>
  <c r="C57" i="3"/>
  <c r="D57" i="3"/>
  <c r="E57" i="3"/>
  <c r="A58" i="3"/>
  <c r="B58" i="3"/>
  <c r="C58" i="3"/>
  <c r="E58" i="3"/>
  <c r="A59" i="3"/>
  <c r="B59" i="3"/>
  <c r="C59" i="3"/>
  <c r="E59" i="3"/>
  <c r="A60" i="3"/>
  <c r="B60" i="3"/>
  <c r="C60" i="3"/>
  <c r="E60" i="3"/>
  <c r="A61" i="3"/>
  <c r="B61" i="3"/>
  <c r="C61" i="3"/>
  <c r="D61" i="3"/>
  <c r="E61" i="3"/>
  <c r="A62" i="3"/>
  <c r="B62" i="3"/>
  <c r="C62" i="3"/>
  <c r="E62" i="3"/>
  <c r="A63" i="3"/>
  <c r="B63" i="3"/>
  <c r="C63" i="3"/>
  <c r="E63" i="3"/>
  <c r="A64" i="3"/>
  <c r="B64" i="3"/>
  <c r="C64" i="3"/>
  <c r="E64" i="3"/>
  <c r="A65" i="3"/>
  <c r="B65" i="3"/>
  <c r="C65" i="3"/>
  <c r="E65" i="3"/>
  <c r="A66" i="3"/>
  <c r="B66" i="3"/>
  <c r="C66" i="3"/>
  <c r="E66" i="3"/>
  <c r="A67" i="3"/>
  <c r="B67" i="3"/>
  <c r="C67" i="3"/>
  <c r="E67" i="3"/>
  <c r="A68" i="3"/>
  <c r="B68" i="3"/>
  <c r="C68" i="3"/>
  <c r="E68" i="3"/>
  <c r="A69" i="3"/>
  <c r="B69" i="3"/>
  <c r="C69" i="3"/>
  <c r="E69" i="3"/>
  <c r="A70" i="3"/>
  <c r="B70" i="3"/>
  <c r="C70" i="3"/>
  <c r="E70" i="3"/>
  <c r="A71" i="3"/>
  <c r="B71" i="3"/>
  <c r="C71" i="3"/>
  <c r="E71" i="3"/>
  <c r="A72" i="3"/>
  <c r="B72" i="3"/>
  <c r="C72" i="3"/>
  <c r="E72" i="3"/>
  <c r="E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T79" i="1" l="1"/>
  <c r="T76" i="1"/>
  <c r="AD121" i="1"/>
  <c r="AD97" i="1"/>
  <c r="T83" i="1"/>
  <c r="AD77" i="1"/>
  <c r="AD46" i="1"/>
  <c r="AD20" i="1"/>
  <c r="AD19" i="1"/>
  <c r="B61" i="2"/>
  <c r="B88" i="2"/>
  <c r="G88" i="2" s="1"/>
  <c r="B87" i="2"/>
  <c r="L87" i="2" s="1"/>
  <c r="D55" i="3"/>
  <c r="B86" i="2"/>
  <c r="B85" i="2"/>
  <c r="I85" i="2" s="1"/>
  <c r="B84" i="2"/>
  <c r="L84" i="2" s="1"/>
  <c r="B83" i="2"/>
  <c r="K83" i="2" s="1"/>
  <c r="B82" i="2"/>
  <c r="E82" i="2" s="1"/>
  <c r="B81" i="2"/>
  <c r="L81" i="2" s="1"/>
  <c r="B80" i="2"/>
  <c r="I80" i="2" s="1"/>
  <c r="B79" i="2"/>
  <c r="L79" i="2" s="1"/>
  <c r="B78" i="2"/>
  <c r="J78" i="2" s="1"/>
  <c r="B77" i="2"/>
  <c r="E77" i="2" s="1"/>
  <c r="B76" i="2"/>
  <c r="J76" i="2" s="1"/>
  <c r="B75" i="2"/>
  <c r="J75" i="2" s="1"/>
  <c r="B74" i="2"/>
  <c r="G74" i="2" s="1"/>
  <c r="B73" i="2"/>
  <c r="G73" i="2" s="1"/>
  <c r="B100" i="2"/>
  <c r="J100" i="2" s="1"/>
  <c r="B99" i="2"/>
  <c r="I99" i="2" s="1"/>
  <c r="B95" i="2"/>
  <c r="F95" i="2" s="1"/>
  <c r="B91" i="2"/>
  <c r="I91" i="2" s="1"/>
  <c r="T82" i="1"/>
  <c r="B96" i="2"/>
  <c r="K96" i="2" s="1"/>
  <c r="B98" i="2"/>
  <c r="G98" i="2" s="1"/>
  <c r="B94" i="2"/>
  <c r="F94" i="2" s="1"/>
  <c r="B90" i="2"/>
  <c r="G90" i="2" s="1"/>
  <c r="B92" i="2"/>
  <c r="K92" i="2" s="1"/>
  <c r="B101" i="2"/>
  <c r="I101" i="2" s="1"/>
  <c r="B97" i="2"/>
  <c r="G97" i="2" s="1"/>
  <c r="B93" i="2"/>
  <c r="H93" i="2" s="1"/>
  <c r="B89" i="2"/>
  <c r="L89" i="2" s="1"/>
  <c r="T37" i="1"/>
  <c r="B60" i="2"/>
  <c r="E60" i="2" s="1"/>
  <c r="B59" i="2"/>
  <c r="J59" i="2" s="1"/>
  <c r="B58" i="2"/>
  <c r="E58" i="2" s="1"/>
  <c r="B57" i="2"/>
  <c r="B56" i="2"/>
  <c r="B55" i="2"/>
  <c r="J55" i="2" s="1"/>
  <c r="B54" i="2"/>
  <c r="E54" i="2" s="1"/>
  <c r="B53" i="2"/>
  <c r="I53" i="2" s="1"/>
  <c r="B65" i="2"/>
  <c r="I65" i="2" s="1"/>
  <c r="B72" i="2"/>
  <c r="J72" i="2" s="1"/>
  <c r="B68" i="2"/>
  <c r="I68" i="2" s="1"/>
  <c r="B64" i="2"/>
  <c r="H64" i="2" s="1"/>
  <c r="B69" i="2"/>
  <c r="G69" i="2" s="1"/>
  <c r="B71" i="2"/>
  <c r="H71" i="2" s="1"/>
  <c r="B67" i="2"/>
  <c r="L67" i="2" s="1"/>
  <c r="B63" i="2"/>
  <c r="F63" i="2" s="1"/>
  <c r="B70" i="2"/>
  <c r="I70" i="2" s="1"/>
  <c r="B66" i="2"/>
  <c r="L66" i="2" s="1"/>
  <c r="B62" i="2"/>
  <c r="K62" i="2" s="1"/>
  <c r="T21" i="1"/>
  <c r="B42" i="2"/>
  <c r="B41" i="2"/>
  <c r="H41" i="2" s="1"/>
  <c r="B43" i="2"/>
  <c r="J43" i="2" s="1"/>
  <c r="B34" i="2"/>
  <c r="L34" i="2" s="1"/>
  <c r="B37" i="2"/>
  <c r="E37" i="2" s="1"/>
  <c r="B33" i="2"/>
  <c r="F33" i="2" s="1"/>
  <c r="B29" i="2"/>
  <c r="E29" i="2" s="1"/>
  <c r="B30" i="2"/>
  <c r="J30" i="2" s="1"/>
  <c r="B40" i="2"/>
  <c r="K40" i="2" s="1"/>
  <c r="B36" i="2"/>
  <c r="J36" i="2" s="1"/>
  <c r="B32" i="2"/>
  <c r="B38" i="2"/>
  <c r="E38" i="2" s="1"/>
  <c r="B39" i="2"/>
  <c r="F39" i="2" s="1"/>
  <c r="B35" i="2"/>
  <c r="K35" i="2" s="1"/>
  <c r="B31" i="2"/>
  <c r="L31" i="2" s="1"/>
  <c r="B28" i="2"/>
  <c r="I28" i="2" s="1"/>
  <c r="AD36" i="1"/>
  <c r="AD81" i="1"/>
  <c r="T81" i="1"/>
  <c r="T77" i="1"/>
  <c r="T61" i="1"/>
  <c r="T54" i="1"/>
  <c r="T43" i="1"/>
  <c r="AD7" i="1"/>
  <c r="AD103" i="1"/>
  <c r="T50" i="1"/>
  <c r="T111" i="1"/>
  <c r="AD110" i="1"/>
  <c r="T51" i="1"/>
  <c r="AD50" i="1"/>
  <c r="AD49" i="1"/>
  <c r="T9" i="1"/>
  <c r="AD61" i="1"/>
  <c r="AD59" i="1"/>
  <c r="T35" i="1"/>
  <c r="AD10" i="1"/>
  <c r="T6" i="1"/>
  <c r="AD120" i="1"/>
  <c r="AD116" i="1"/>
  <c r="AD114" i="1"/>
  <c r="T107" i="1"/>
  <c r="T100" i="1"/>
  <c r="T97" i="1"/>
  <c r="AD48" i="1"/>
  <c r="T48" i="1"/>
  <c r="T46" i="1"/>
  <c r="AD44" i="1"/>
  <c r="T41" i="1"/>
  <c r="AD29" i="1"/>
  <c r="AD21" i="1"/>
  <c r="AD17" i="1"/>
  <c r="T17" i="1"/>
  <c r="AD14" i="1"/>
  <c r="AD51" i="1"/>
  <c r="AD11" i="1"/>
  <c r="T39" i="1"/>
  <c r="D27" i="3"/>
  <c r="AD40" i="1"/>
  <c r="T38" i="1"/>
  <c r="D23" i="3"/>
  <c r="AD53" i="1"/>
  <c r="AD52" i="1"/>
  <c r="AD47" i="1"/>
  <c r="T45" i="1"/>
  <c r="AD87" i="1"/>
  <c r="T87" i="1"/>
  <c r="AD84" i="1"/>
  <c r="T84" i="1"/>
  <c r="AD118" i="1"/>
  <c r="T119" i="1"/>
  <c r="AD117" i="1"/>
  <c r="AD111" i="1"/>
  <c r="AE111" i="1" s="1"/>
  <c r="I111" i="1" s="1"/>
  <c r="AD109" i="1"/>
  <c r="AD108" i="1"/>
  <c r="T108" i="1"/>
  <c r="AD104" i="1"/>
  <c r="T102" i="1"/>
  <c r="AD93" i="1"/>
  <c r="T85" i="1"/>
  <c r="AD82" i="1"/>
  <c r="AD80" i="1"/>
  <c r="T80" i="1"/>
  <c r="AD79" i="1"/>
  <c r="AE79" i="1" s="1"/>
  <c r="I79" i="1" s="1"/>
  <c r="C93" i="2" s="1"/>
  <c r="AD75" i="1"/>
  <c r="T75" i="1"/>
  <c r="T74" i="1"/>
  <c r="T70" i="1"/>
  <c r="AD66" i="1"/>
  <c r="T117" i="1"/>
  <c r="T113" i="1"/>
  <c r="T109" i="1"/>
  <c r="AD105" i="1"/>
  <c r="AD99" i="1"/>
  <c r="T93" i="1"/>
  <c r="AE93" i="1" s="1"/>
  <c r="I93" i="1" s="1"/>
  <c r="AD74" i="1"/>
  <c r="T64" i="1"/>
  <c r="AD63" i="1"/>
  <c r="AD54" i="1"/>
  <c r="T53" i="1"/>
  <c r="T49" i="1"/>
  <c r="T47" i="1"/>
  <c r="AD41" i="1"/>
  <c r="T40" i="1"/>
  <c r="AD38" i="1"/>
  <c r="T42" i="1"/>
  <c r="T29" i="1"/>
  <c r="T20" i="1"/>
  <c r="AD18" i="1"/>
  <c r="T18" i="1"/>
  <c r="T16" i="1"/>
  <c r="T13" i="1"/>
  <c r="AD12" i="1"/>
  <c r="T12" i="1"/>
  <c r="T10" i="1"/>
  <c r="AD9" i="1"/>
  <c r="AD8" i="1"/>
  <c r="AD113" i="1"/>
  <c r="AD102" i="1"/>
  <c r="T101" i="1"/>
  <c r="AD98" i="1"/>
  <c r="T98" i="1"/>
  <c r="AD96" i="1"/>
  <c r="AD95" i="1"/>
  <c r="T120" i="1"/>
  <c r="T116" i="1"/>
  <c r="T114" i="1"/>
  <c r="T106" i="1"/>
  <c r="T103" i="1"/>
  <c r="AD119" i="1"/>
  <c r="T118" i="1"/>
  <c r="T110" i="1"/>
  <c r="AD107" i="1"/>
  <c r="T105" i="1"/>
  <c r="T96" i="1"/>
  <c r="T95" i="1"/>
  <c r="AD94" i="1"/>
  <c r="T94" i="1"/>
  <c r="AD62" i="1"/>
  <c r="AD68" i="1"/>
  <c r="AD69" i="1"/>
  <c r="AD60" i="1"/>
  <c r="T65" i="1"/>
  <c r="T72" i="1"/>
  <c r="T71" i="1"/>
  <c r="T63" i="1"/>
  <c r="T68" i="1"/>
  <c r="T60" i="1"/>
  <c r="AD42" i="1"/>
  <c r="AD37" i="1"/>
  <c r="AD35" i="1"/>
  <c r="T34" i="1"/>
  <c r="AD6" i="1"/>
  <c r="AD16" i="1"/>
  <c r="AD13" i="1"/>
  <c r="C37" i="2"/>
  <c r="T8" i="1"/>
  <c r="T14" i="1"/>
  <c r="T11" i="1"/>
  <c r="T7" i="1"/>
  <c r="AD72" i="1"/>
  <c r="T69" i="1"/>
  <c r="AD73" i="1"/>
  <c r="AD70" i="1"/>
  <c r="T73" i="1"/>
  <c r="AD71" i="1"/>
  <c r="T59" i="1"/>
  <c r="T121" i="1"/>
  <c r="AD115" i="1"/>
  <c r="AD112" i="1"/>
  <c r="T112" i="1"/>
  <c r="AD106" i="1"/>
  <c r="T104" i="1"/>
  <c r="AD101" i="1"/>
  <c r="AD100" i="1"/>
  <c r="T99" i="1"/>
  <c r="AD86" i="1"/>
  <c r="AD83" i="1"/>
  <c r="AD78" i="1"/>
  <c r="T66" i="1"/>
  <c r="AD65" i="1"/>
  <c r="AD67" i="1"/>
  <c r="T62" i="1"/>
  <c r="T44" i="1"/>
  <c r="AD39" i="1"/>
  <c r="AD43" i="1"/>
  <c r="T36" i="1"/>
  <c r="T115" i="1"/>
  <c r="T86" i="1"/>
  <c r="AD85" i="1"/>
  <c r="T78" i="1"/>
  <c r="AD76" i="1"/>
  <c r="T67" i="1"/>
  <c r="AD64" i="1"/>
  <c r="T52" i="1"/>
  <c r="AD45" i="1"/>
  <c r="AD34" i="1"/>
  <c r="T19" i="1"/>
  <c r="AE37" i="1" l="1"/>
  <c r="I37" i="1" s="1"/>
  <c r="C55" i="2" s="1"/>
  <c r="G55" i="2" s="1"/>
  <c r="AE6" i="1"/>
  <c r="I6" i="1" s="1"/>
  <c r="C28" i="2" s="1"/>
  <c r="H28" i="2" s="1"/>
  <c r="E92" i="2"/>
  <c r="J79" i="2"/>
  <c r="I79" i="2"/>
  <c r="L75" i="2"/>
  <c r="L58" i="2"/>
  <c r="AE105" i="1"/>
  <c r="I105" i="1" s="1"/>
  <c r="AE104" i="1"/>
  <c r="I104" i="1" s="1"/>
  <c r="L96" i="2"/>
  <c r="G96" i="2"/>
  <c r="L92" i="2"/>
  <c r="F96" i="2"/>
  <c r="AE83" i="1"/>
  <c r="I83" i="1" s="1"/>
  <c r="C97" i="2" s="1"/>
  <c r="G92" i="2"/>
  <c r="E83" i="2"/>
  <c r="J92" i="2"/>
  <c r="I96" i="2"/>
  <c r="I92" i="2"/>
  <c r="G99" i="2"/>
  <c r="F75" i="2"/>
  <c r="G67" i="2"/>
  <c r="E96" i="2"/>
  <c r="AE44" i="1"/>
  <c r="I44" i="1" s="1"/>
  <c r="C62" i="2" s="1"/>
  <c r="AE75" i="1"/>
  <c r="I75" i="1" s="1"/>
  <c r="C89" i="2" s="1"/>
  <c r="H101" i="2"/>
  <c r="AE80" i="1"/>
  <c r="I80" i="1" s="1"/>
  <c r="C94" i="2" s="1"/>
  <c r="AE87" i="1"/>
  <c r="I87" i="1" s="1"/>
  <c r="C101" i="2" s="1"/>
  <c r="AE36" i="1"/>
  <c r="I36" i="1" s="1"/>
  <c r="C54" i="2" s="1"/>
  <c r="G54" i="2" s="1"/>
  <c r="AE74" i="1"/>
  <c r="I74" i="1" s="1"/>
  <c r="C88" i="2" s="1"/>
  <c r="AE46" i="1"/>
  <c r="I46" i="1" s="1"/>
  <c r="C64" i="2" s="1"/>
  <c r="AE42" i="1"/>
  <c r="I42" i="1" s="1"/>
  <c r="AE77" i="1"/>
  <c r="I77" i="1" s="1"/>
  <c r="C91" i="2" s="1"/>
  <c r="F79" i="2"/>
  <c r="K75" i="2"/>
  <c r="F83" i="2"/>
  <c r="F53" i="2"/>
  <c r="AE19" i="1"/>
  <c r="I19" i="1" s="1"/>
  <c r="C41" i="2" s="1"/>
  <c r="K41" i="2" s="1"/>
  <c r="AE13" i="1"/>
  <c r="I13" i="1" s="1"/>
  <c r="C35" i="2" s="1"/>
  <c r="H35" i="2" s="1"/>
  <c r="AE106" i="1"/>
  <c r="I106" i="1" s="1"/>
  <c r="AE108" i="1"/>
  <c r="I108" i="1" s="1"/>
  <c r="AE97" i="1"/>
  <c r="I97" i="1" s="1"/>
  <c r="AE76" i="1"/>
  <c r="I76" i="1" s="1"/>
  <c r="C90" i="2" s="1"/>
  <c r="AE64" i="1"/>
  <c r="I64" i="1" s="1"/>
  <c r="C78" i="2" s="1"/>
  <c r="K78" i="2" s="1"/>
  <c r="AE100" i="1"/>
  <c r="I100" i="1" s="1"/>
  <c r="AE101" i="1"/>
  <c r="I101" i="1" s="1"/>
  <c r="AE119" i="1"/>
  <c r="I119" i="1" s="1"/>
  <c r="AE116" i="1"/>
  <c r="I116" i="1" s="1"/>
  <c r="F58" i="2"/>
  <c r="E67" i="2"/>
  <c r="F89" i="2"/>
  <c r="I89" i="2"/>
  <c r="H67" i="2"/>
  <c r="E62" i="2"/>
  <c r="L57" i="2"/>
  <c r="F92" i="2"/>
  <c r="I78" i="2"/>
  <c r="K58" i="2"/>
  <c r="G95" i="2"/>
  <c r="G89" i="2"/>
  <c r="J68" i="2"/>
  <c r="E86" i="2"/>
  <c r="E57" i="2"/>
  <c r="K81" i="2"/>
  <c r="J85" i="2"/>
  <c r="J86" i="2"/>
  <c r="E101" i="2"/>
  <c r="F82" i="2"/>
  <c r="J60" i="2"/>
  <c r="J96" i="2"/>
  <c r="J83" i="2"/>
  <c r="I83" i="2"/>
  <c r="I75" i="2"/>
  <c r="E79" i="2"/>
  <c r="H96" i="2"/>
  <c r="K63" i="2"/>
  <c r="J67" i="2"/>
  <c r="H70" i="2"/>
  <c r="F54" i="2"/>
  <c r="J28" i="2"/>
  <c r="E53" i="2"/>
  <c r="I86" i="2"/>
  <c r="K101" i="2"/>
  <c r="L101" i="2"/>
  <c r="F57" i="2"/>
  <c r="I95" i="2"/>
  <c r="L95" i="2"/>
  <c r="F86" i="2"/>
  <c r="G78" i="2"/>
  <c r="J53" i="2"/>
  <c r="L61" i="2"/>
  <c r="E43" i="2"/>
  <c r="J101" i="2"/>
  <c r="I57" i="2"/>
  <c r="J95" i="2"/>
  <c r="J82" i="2"/>
  <c r="H95" i="2"/>
  <c r="I67" i="2"/>
  <c r="F67" i="2"/>
  <c r="F62" i="2"/>
  <c r="K61" i="2"/>
  <c r="L82" i="2"/>
  <c r="L78" i="2"/>
  <c r="F78" i="2"/>
  <c r="I98" i="2"/>
  <c r="G101" i="2"/>
  <c r="F101" i="2"/>
  <c r="E95" i="2"/>
  <c r="G62" i="2"/>
  <c r="L77" i="2"/>
  <c r="F60" i="2"/>
  <c r="L65" i="2"/>
  <c r="G100" i="2"/>
  <c r="L70" i="2"/>
  <c r="J91" i="2"/>
  <c r="I81" i="2"/>
  <c r="J65" i="2"/>
  <c r="G94" i="2"/>
  <c r="E88" i="2"/>
  <c r="E70" i="2"/>
  <c r="L85" i="2"/>
  <c r="F90" i="2"/>
  <c r="F72" i="2"/>
  <c r="L60" i="2"/>
  <c r="E100" i="2"/>
  <c r="J70" i="2"/>
  <c r="F88" i="2"/>
  <c r="E87" i="2"/>
  <c r="I94" i="2"/>
  <c r="E94" i="2"/>
  <c r="H72" i="2"/>
  <c r="H94" i="2"/>
  <c r="F100" i="2"/>
  <c r="J94" i="2"/>
  <c r="J88" i="2"/>
  <c r="F65" i="2"/>
  <c r="K85" i="2"/>
  <c r="H65" i="2"/>
  <c r="I87" i="2"/>
  <c r="E90" i="2"/>
  <c r="H90" i="2"/>
  <c r="E76" i="2"/>
  <c r="I60" i="2"/>
  <c r="L90" i="2"/>
  <c r="F55" i="2"/>
  <c r="F81" i="2"/>
  <c r="F80" i="2"/>
  <c r="E80" i="2"/>
  <c r="E81" i="2"/>
  <c r="J77" i="2"/>
  <c r="I71" i="2"/>
  <c r="G65" i="2"/>
  <c r="K88" i="2"/>
  <c r="E65" i="2"/>
  <c r="K70" i="2"/>
  <c r="K87" i="2"/>
  <c r="I100" i="2"/>
  <c r="I55" i="2"/>
  <c r="I90" i="2"/>
  <c r="F87" i="2"/>
  <c r="J87" i="2"/>
  <c r="L94" i="2"/>
  <c r="K94" i="2"/>
  <c r="K100" i="2"/>
  <c r="H100" i="2"/>
  <c r="I88" i="2"/>
  <c r="F70" i="2"/>
  <c r="L88" i="2"/>
  <c r="K91" i="2"/>
  <c r="F69" i="2"/>
  <c r="J90" i="2"/>
  <c r="K90" i="2"/>
  <c r="H62" i="2"/>
  <c r="AE118" i="1"/>
  <c r="I118" i="1" s="1"/>
  <c r="AE120" i="1"/>
  <c r="I120" i="1" s="1"/>
  <c r="AE115" i="1"/>
  <c r="I115" i="1" s="1"/>
  <c r="AE121" i="1"/>
  <c r="I121" i="1" s="1"/>
  <c r="AE95" i="1"/>
  <c r="I95" i="1" s="1"/>
  <c r="J69" i="2"/>
  <c r="K69" i="2"/>
  <c r="G68" i="2"/>
  <c r="AE49" i="1"/>
  <c r="I49" i="1" s="1"/>
  <c r="C67" i="2" s="1"/>
  <c r="I69" i="2"/>
  <c r="E69" i="2"/>
  <c r="E68" i="2"/>
  <c r="F68" i="2"/>
  <c r="L68" i="2"/>
  <c r="H68" i="2"/>
  <c r="H69" i="2"/>
  <c r="AE52" i="1"/>
  <c r="I52" i="1" s="1"/>
  <c r="C70" i="2" s="1"/>
  <c r="L93" i="2"/>
  <c r="J93" i="2"/>
  <c r="AE86" i="1"/>
  <c r="I86" i="1" s="1"/>
  <c r="C100" i="2" s="1"/>
  <c r="E93" i="2"/>
  <c r="K93" i="2"/>
  <c r="F93" i="2"/>
  <c r="G93" i="2"/>
  <c r="I93" i="2"/>
  <c r="AE61" i="1"/>
  <c r="I61" i="1" s="1"/>
  <c r="C75" i="2" s="1"/>
  <c r="H75" i="2" s="1"/>
  <c r="L54" i="2"/>
  <c r="F61" i="2"/>
  <c r="H97" i="2"/>
  <c r="L71" i="2"/>
  <c r="L97" i="2"/>
  <c r="K98" i="2"/>
  <c r="E89" i="2"/>
  <c r="F41" i="2"/>
  <c r="J97" i="2"/>
  <c r="AE85" i="1"/>
  <c r="I85" i="1" s="1"/>
  <c r="C99" i="2" s="1"/>
  <c r="I41" i="2"/>
  <c r="AE70" i="1"/>
  <c r="I70" i="1" s="1"/>
  <c r="J61" i="2"/>
  <c r="I54" i="2"/>
  <c r="J54" i="2"/>
  <c r="H89" i="2"/>
  <c r="K89" i="2"/>
  <c r="AE20" i="1"/>
  <c r="I20" i="1" s="1"/>
  <c r="C42" i="2" s="1"/>
  <c r="P42" i="2" s="1"/>
  <c r="AE53" i="1"/>
  <c r="I53" i="1" s="1"/>
  <c r="C71" i="2" s="1"/>
  <c r="AE51" i="1"/>
  <c r="I51" i="1" s="1"/>
  <c r="C69" i="2" s="1"/>
  <c r="J64" i="2"/>
  <c r="J84" i="2"/>
  <c r="J74" i="2"/>
  <c r="K74" i="2"/>
  <c r="AE114" i="1"/>
  <c r="I114" i="1" s="1"/>
  <c r="E74" i="2"/>
  <c r="I74" i="2"/>
  <c r="L76" i="2"/>
  <c r="E98" i="2"/>
  <c r="I61" i="2"/>
  <c r="L98" i="2"/>
  <c r="E84" i="2"/>
  <c r="AE102" i="1"/>
  <c r="I102" i="1" s="1"/>
  <c r="E97" i="2"/>
  <c r="I84" i="2"/>
  <c r="L74" i="2"/>
  <c r="H98" i="2"/>
  <c r="K97" i="2"/>
  <c r="I97" i="2"/>
  <c r="AE117" i="1"/>
  <c r="I117" i="1" s="1"/>
  <c r="AE21" i="1"/>
  <c r="I21" i="1" s="1"/>
  <c r="C43" i="2" s="1"/>
  <c r="G43" i="2" s="1"/>
  <c r="AE50" i="1"/>
  <c r="I50" i="1" s="1"/>
  <c r="C68" i="2" s="1"/>
  <c r="AE81" i="1"/>
  <c r="I81" i="1" s="1"/>
  <c r="C95" i="2" s="1"/>
  <c r="K54" i="2"/>
  <c r="J98" i="2"/>
  <c r="F98" i="2"/>
  <c r="AE82" i="1"/>
  <c r="I82" i="1" s="1"/>
  <c r="C96" i="2" s="1"/>
  <c r="AE43" i="1"/>
  <c r="I43" i="1" s="1"/>
  <c r="AE9" i="1"/>
  <c r="I9" i="1" s="1"/>
  <c r="C31" i="2" s="1"/>
  <c r="P31" i="2" s="1"/>
  <c r="AE12" i="1"/>
  <c r="I12" i="1" s="1"/>
  <c r="C34" i="2" s="1"/>
  <c r="G34" i="2" s="1"/>
  <c r="J80" i="2"/>
  <c r="I77" i="2"/>
  <c r="L62" i="2"/>
  <c r="J62" i="2"/>
  <c r="E59" i="2"/>
  <c r="L59" i="2"/>
  <c r="I59" i="2"/>
  <c r="H43" i="2"/>
  <c r="I43" i="2"/>
  <c r="I42" i="2"/>
  <c r="E42" i="2"/>
  <c r="K42" i="2"/>
  <c r="J42" i="2"/>
  <c r="L42" i="2"/>
  <c r="F42" i="2"/>
  <c r="J41" i="2"/>
  <c r="L41" i="2"/>
  <c r="E41" i="2"/>
  <c r="H38" i="2"/>
  <c r="F38" i="2"/>
  <c r="J37" i="2"/>
  <c r="F34" i="2"/>
  <c r="I30" i="2"/>
  <c r="H30" i="2"/>
  <c r="F29" i="2"/>
  <c r="Q88" i="2"/>
  <c r="P88" i="2"/>
  <c r="M88" i="2"/>
  <c r="N88" i="2"/>
  <c r="O88" i="2"/>
  <c r="H88" i="2"/>
  <c r="M87" i="2"/>
  <c r="N87" i="2"/>
  <c r="O87" i="2"/>
  <c r="Q87" i="2"/>
  <c r="P87" i="2"/>
  <c r="N61" i="2"/>
  <c r="O61" i="2"/>
  <c r="P61" i="2"/>
  <c r="M61" i="2"/>
  <c r="Q61" i="2"/>
  <c r="G87" i="2"/>
  <c r="E61" i="2"/>
  <c r="Q86" i="2"/>
  <c r="O86" i="2"/>
  <c r="N86" i="2"/>
  <c r="M86" i="2"/>
  <c r="P86" i="2"/>
  <c r="L86" i="2"/>
  <c r="M85" i="2"/>
  <c r="Q85" i="2"/>
  <c r="P85" i="2"/>
  <c r="O85" i="2"/>
  <c r="N85" i="2"/>
  <c r="E85" i="2"/>
  <c r="F85" i="2"/>
  <c r="Q84" i="2"/>
  <c r="N84" i="2"/>
  <c r="P84" i="2"/>
  <c r="O84" i="2"/>
  <c r="M84" i="2"/>
  <c r="F84" i="2"/>
  <c r="O83" i="2"/>
  <c r="Q83" i="2"/>
  <c r="P83" i="2"/>
  <c r="M83" i="2"/>
  <c r="N83" i="2"/>
  <c r="L83" i="2"/>
  <c r="G83" i="2"/>
  <c r="O82" i="2"/>
  <c r="Q82" i="2"/>
  <c r="N82" i="2"/>
  <c r="M82" i="2"/>
  <c r="P82" i="2"/>
  <c r="I82" i="2"/>
  <c r="O81" i="2"/>
  <c r="Q81" i="2"/>
  <c r="P81" i="2"/>
  <c r="N81" i="2"/>
  <c r="M81" i="2"/>
  <c r="J81" i="2"/>
  <c r="Q80" i="2"/>
  <c r="N80" i="2"/>
  <c r="P80" i="2"/>
  <c r="O80" i="2"/>
  <c r="M80" i="2"/>
  <c r="L80" i="2"/>
  <c r="O79" i="2"/>
  <c r="Q79" i="2"/>
  <c r="M79" i="2"/>
  <c r="N79" i="2"/>
  <c r="K79" i="2"/>
  <c r="O78" i="2"/>
  <c r="N78" i="2"/>
  <c r="P78" i="2"/>
  <c r="Q78" i="2"/>
  <c r="M78" i="2"/>
  <c r="E78" i="2"/>
  <c r="Q77" i="2"/>
  <c r="P77" i="2"/>
  <c r="O77" i="2"/>
  <c r="N77" i="2"/>
  <c r="M77" i="2"/>
  <c r="F77" i="2"/>
  <c r="Q76" i="2"/>
  <c r="N76" i="2"/>
  <c r="M76" i="2"/>
  <c r="O76" i="2"/>
  <c r="F76" i="2"/>
  <c r="G76" i="2"/>
  <c r="K76" i="2"/>
  <c r="I76" i="2"/>
  <c r="M75" i="2"/>
  <c r="N75" i="2"/>
  <c r="O75" i="2"/>
  <c r="Q75" i="2"/>
  <c r="P75" i="2"/>
  <c r="E75" i="2"/>
  <c r="O74" i="2"/>
  <c r="Q74" i="2"/>
  <c r="N74" i="2"/>
  <c r="P74" i="2"/>
  <c r="M74" i="2"/>
  <c r="F74" i="2"/>
  <c r="I73" i="2"/>
  <c r="K73" i="2"/>
  <c r="E73" i="2"/>
  <c r="O73" i="2"/>
  <c r="M73" i="2"/>
  <c r="N73" i="2"/>
  <c r="Q73" i="2"/>
  <c r="P73" i="2"/>
  <c r="J73" i="2"/>
  <c r="L73" i="2"/>
  <c r="F73" i="2"/>
  <c r="Q99" i="2"/>
  <c r="O99" i="2"/>
  <c r="M99" i="2"/>
  <c r="P99" i="2"/>
  <c r="N99" i="2"/>
  <c r="E91" i="2"/>
  <c r="J99" i="2"/>
  <c r="E99" i="2"/>
  <c r="L99" i="2"/>
  <c r="M89" i="2"/>
  <c r="Q89" i="2"/>
  <c r="N89" i="2"/>
  <c r="P89" i="2"/>
  <c r="O89" i="2"/>
  <c r="Q97" i="2"/>
  <c r="N97" i="2"/>
  <c r="P97" i="2"/>
  <c r="M97" i="2"/>
  <c r="O97" i="2"/>
  <c r="Q92" i="2"/>
  <c r="N92" i="2"/>
  <c r="P92" i="2"/>
  <c r="O92" i="2"/>
  <c r="M92" i="2"/>
  <c r="O94" i="2"/>
  <c r="M94" i="2"/>
  <c r="Q94" i="2"/>
  <c r="N94" i="2"/>
  <c r="P94" i="2"/>
  <c r="Q96" i="2"/>
  <c r="N96" i="2"/>
  <c r="P96" i="2"/>
  <c r="O96" i="2"/>
  <c r="M96" i="2"/>
  <c r="G91" i="2"/>
  <c r="F99" i="2"/>
  <c r="H99" i="2"/>
  <c r="F91" i="2"/>
  <c r="J89" i="2"/>
  <c r="F97" i="2"/>
  <c r="H92" i="2"/>
  <c r="O95" i="2"/>
  <c r="M95" i="2"/>
  <c r="N95" i="2"/>
  <c r="Q95" i="2"/>
  <c r="P95" i="2"/>
  <c r="Q100" i="2"/>
  <c r="N100" i="2"/>
  <c r="P100" i="2"/>
  <c r="O100" i="2"/>
  <c r="M100" i="2"/>
  <c r="N91" i="2"/>
  <c r="P91" i="2"/>
  <c r="O91" i="2"/>
  <c r="M91" i="2"/>
  <c r="Q91" i="2"/>
  <c r="H91" i="2"/>
  <c r="K99" i="2"/>
  <c r="L91" i="2"/>
  <c r="AE84" i="1"/>
  <c r="I84" i="1" s="1"/>
  <c r="C98" i="2" s="1"/>
  <c r="P93" i="2"/>
  <c r="O93" i="2"/>
  <c r="Q93" i="2"/>
  <c r="N93" i="2"/>
  <c r="M93" i="2"/>
  <c r="P101" i="2"/>
  <c r="O101" i="2"/>
  <c r="M101" i="2"/>
  <c r="Q101" i="2"/>
  <c r="N101" i="2"/>
  <c r="O90" i="2"/>
  <c r="M90" i="2"/>
  <c r="Q90" i="2"/>
  <c r="N90" i="2"/>
  <c r="P90" i="2"/>
  <c r="O98" i="2"/>
  <c r="M98" i="2"/>
  <c r="Q98" i="2"/>
  <c r="N98" i="2"/>
  <c r="P98" i="2"/>
  <c r="K95" i="2"/>
  <c r="L100" i="2"/>
  <c r="AE7" i="1"/>
  <c r="I7" i="1" s="1"/>
  <c r="C29" i="2" s="1"/>
  <c r="P29" i="2" s="1"/>
  <c r="AE17" i="1"/>
  <c r="I17" i="1" s="1"/>
  <c r="C39" i="2" s="1"/>
  <c r="H39" i="2" s="1"/>
  <c r="AE14" i="1"/>
  <c r="I14" i="1" s="1"/>
  <c r="C36" i="2" s="1"/>
  <c r="G36" i="2" s="1"/>
  <c r="K39" i="2"/>
  <c r="J39" i="2"/>
  <c r="L39" i="2"/>
  <c r="G37" i="2"/>
  <c r="I37" i="2"/>
  <c r="J34" i="2"/>
  <c r="I34" i="2"/>
  <c r="L30" i="2"/>
  <c r="F30" i="2"/>
  <c r="AE35" i="1"/>
  <c r="I35" i="1" s="1"/>
  <c r="AE40" i="1"/>
  <c r="I40" i="1" s="1"/>
  <c r="C58" i="2" s="1"/>
  <c r="P58" i="2" s="1"/>
  <c r="M60" i="2"/>
  <c r="N60" i="2"/>
  <c r="O60" i="2"/>
  <c r="Q60" i="2"/>
  <c r="P60" i="2"/>
  <c r="Q59" i="2"/>
  <c r="O59" i="2"/>
  <c r="N59" i="2"/>
  <c r="M59" i="2"/>
  <c r="P59" i="2"/>
  <c r="F59" i="2"/>
  <c r="Q58" i="2"/>
  <c r="O58" i="2"/>
  <c r="N58" i="2"/>
  <c r="M58" i="2"/>
  <c r="J58" i="2"/>
  <c r="I58" i="2"/>
  <c r="Q57" i="2"/>
  <c r="N57" i="2"/>
  <c r="P57" i="2"/>
  <c r="O57" i="2"/>
  <c r="M57" i="2"/>
  <c r="J57" i="2"/>
  <c r="I56" i="2"/>
  <c r="E56" i="2"/>
  <c r="F56" i="2"/>
  <c r="N56" i="2"/>
  <c r="P56" i="2"/>
  <c r="M56" i="2"/>
  <c r="O56" i="2"/>
  <c r="Q56" i="2"/>
  <c r="J56" i="2"/>
  <c r="L56" i="2"/>
  <c r="Q55" i="2"/>
  <c r="O55" i="2"/>
  <c r="N55" i="2"/>
  <c r="M55" i="2"/>
  <c r="P55" i="2"/>
  <c r="L55" i="2"/>
  <c r="E55" i="2"/>
  <c r="Q54" i="2"/>
  <c r="P54" i="2"/>
  <c r="O54" i="2"/>
  <c r="M54" i="2"/>
  <c r="N54" i="2"/>
  <c r="Q53" i="2"/>
  <c r="N53" i="2"/>
  <c r="P53" i="2"/>
  <c r="O53" i="2"/>
  <c r="M53" i="2"/>
  <c r="L53" i="2"/>
  <c r="M63" i="2"/>
  <c r="Q63" i="2"/>
  <c r="N63" i="2"/>
  <c r="P63" i="2"/>
  <c r="O63" i="2"/>
  <c r="Q71" i="2"/>
  <c r="N71" i="2"/>
  <c r="P71" i="2"/>
  <c r="O71" i="2"/>
  <c r="M71" i="2"/>
  <c r="O64" i="2"/>
  <c r="M64" i="2"/>
  <c r="Q64" i="2"/>
  <c r="N64" i="2"/>
  <c r="P64" i="2"/>
  <c r="O72" i="2"/>
  <c r="M72" i="2"/>
  <c r="Q72" i="2"/>
  <c r="N72" i="2"/>
  <c r="P72" i="2"/>
  <c r="G63" i="2"/>
  <c r="E64" i="2"/>
  <c r="E72" i="2"/>
  <c r="L72" i="2"/>
  <c r="F64" i="2"/>
  <c r="I63" i="2"/>
  <c r="K66" i="2"/>
  <c r="G66" i="2"/>
  <c r="G71" i="2"/>
  <c r="I66" i="2"/>
  <c r="L63" i="2"/>
  <c r="K71" i="2"/>
  <c r="L64" i="2"/>
  <c r="K72" i="2"/>
  <c r="J71" i="2"/>
  <c r="F71" i="2"/>
  <c r="K64" i="2"/>
  <c r="Q62" i="2"/>
  <c r="N62" i="2"/>
  <c r="P62" i="2"/>
  <c r="O62" i="2"/>
  <c r="M62" i="2"/>
  <c r="Q70" i="2"/>
  <c r="N70" i="2"/>
  <c r="P70" i="2"/>
  <c r="O70" i="2"/>
  <c r="M70" i="2"/>
  <c r="O67" i="2"/>
  <c r="Q67" i="2"/>
  <c r="N67" i="2"/>
  <c r="P67" i="2"/>
  <c r="M67" i="2"/>
  <c r="O69" i="2"/>
  <c r="M69" i="2"/>
  <c r="Q69" i="2"/>
  <c r="N69" i="2"/>
  <c r="P69" i="2"/>
  <c r="O68" i="2"/>
  <c r="M68" i="2"/>
  <c r="Q68" i="2"/>
  <c r="N68" i="2"/>
  <c r="P68" i="2"/>
  <c r="Q65" i="2"/>
  <c r="N65" i="2"/>
  <c r="O65" i="2"/>
  <c r="M65" i="2"/>
  <c r="P65" i="2"/>
  <c r="Q66" i="2"/>
  <c r="N66" i="2"/>
  <c r="P66" i="2"/>
  <c r="O66" i="2"/>
  <c r="M66" i="2"/>
  <c r="J63" i="2"/>
  <c r="I72" i="2"/>
  <c r="G72" i="2"/>
  <c r="I64" i="2"/>
  <c r="G64" i="2"/>
  <c r="F66" i="2"/>
  <c r="E66" i="2"/>
  <c r="H66" i="2"/>
  <c r="E71" i="2"/>
  <c r="J66" i="2"/>
  <c r="E63" i="2"/>
  <c r="I62" i="2"/>
  <c r="G70" i="2"/>
  <c r="K67" i="2"/>
  <c r="L69" i="2"/>
  <c r="K68" i="2"/>
  <c r="K65" i="2"/>
  <c r="F28" i="2"/>
  <c r="L28" i="2"/>
  <c r="E33" i="2"/>
  <c r="E36" i="2"/>
  <c r="F35" i="2"/>
  <c r="J35" i="2"/>
  <c r="I35" i="2"/>
  <c r="F36" i="2"/>
  <c r="K31" i="2"/>
  <c r="I29" i="2"/>
  <c r="L33" i="2"/>
  <c r="I36" i="2"/>
  <c r="L29" i="2"/>
  <c r="K43" i="2"/>
  <c r="F43" i="2"/>
  <c r="L43" i="2"/>
  <c r="O43" i="2"/>
  <c r="M43" i="2"/>
  <c r="Q43" i="2"/>
  <c r="N43" i="2"/>
  <c r="P43" i="2"/>
  <c r="Q41" i="2"/>
  <c r="N41" i="2"/>
  <c r="O41" i="2"/>
  <c r="M41" i="2"/>
  <c r="G41" i="2"/>
  <c r="Q42" i="2"/>
  <c r="N42" i="2"/>
  <c r="O42" i="2"/>
  <c r="M42" i="2"/>
  <c r="O31" i="2"/>
  <c r="M31" i="2"/>
  <c r="Q31" i="2"/>
  <c r="N31" i="2"/>
  <c r="O39" i="2"/>
  <c r="M39" i="2"/>
  <c r="Q39" i="2"/>
  <c r="N39" i="2"/>
  <c r="O32" i="2"/>
  <c r="M32" i="2"/>
  <c r="Q32" i="2"/>
  <c r="N32" i="2"/>
  <c r="O40" i="2"/>
  <c r="M40" i="2"/>
  <c r="N40" i="2"/>
  <c r="Q40" i="2"/>
  <c r="Q29" i="2"/>
  <c r="N29" i="2"/>
  <c r="O29" i="2"/>
  <c r="M29" i="2"/>
  <c r="Q37" i="2"/>
  <c r="N37" i="2"/>
  <c r="P37" i="2"/>
  <c r="O37" i="2"/>
  <c r="M37" i="2"/>
  <c r="L38" i="2"/>
  <c r="I31" i="2"/>
  <c r="F40" i="2"/>
  <c r="J31" i="2"/>
  <c r="E40" i="2"/>
  <c r="I39" i="2"/>
  <c r="K32" i="2"/>
  <c r="I32" i="2"/>
  <c r="L32" i="2"/>
  <c r="E31" i="2"/>
  <c r="E39" i="2"/>
  <c r="F32" i="2"/>
  <c r="K29" i="2"/>
  <c r="K37" i="2"/>
  <c r="O35" i="2"/>
  <c r="M35" i="2"/>
  <c r="Q35" i="2"/>
  <c r="N35" i="2"/>
  <c r="Q38" i="2"/>
  <c r="N38" i="2"/>
  <c r="M38" i="2"/>
  <c r="O38" i="2"/>
  <c r="Q36" i="2"/>
  <c r="O36" i="2"/>
  <c r="M36" i="2"/>
  <c r="N36" i="2"/>
  <c r="M30" i="2"/>
  <c r="Q30" i="2"/>
  <c r="N30" i="2"/>
  <c r="O30" i="2"/>
  <c r="Q34" i="2"/>
  <c r="N34" i="2"/>
  <c r="P34" i="2"/>
  <c r="O34" i="2"/>
  <c r="M34" i="2"/>
  <c r="Q33" i="2"/>
  <c r="N33" i="2"/>
  <c r="O33" i="2"/>
  <c r="M33" i="2"/>
  <c r="F37" i="2"/>
  <c r="K30" i="2"/>
  <c r="F31" i="2"/>
  <c r="J38" i="2"/>
  <c r="L37" i="2"/>
  <c r="H31" i="2"/>
  <c r="I40" i="2"/>
  <c r="J33" i="2"/>
  <c r="L40" i="2"/>
  <c r="K34" i="2"/>
  <c r="E32" i="2"/>
  <c r="H34" i="2"/>
  <c r="L36" i="2"/>
  <c r="J29" i="2"/>
  <c r="J32" i="2"/>
  <c r="L35" i="2"/>
  <c r="K36" i="2"/>
  <c r="E35" i="2"/>
  <c r="I38" i="2"/>
  <c r="E30" i="2"/>
  <c r="I33" i="2"/>
  <c r="E34" i="2"/>
  <c r="E28" i="2"/>
  <c r="N28" i="2"/>
  <c r="O28" i="2"/>
  <c r="Q28" i="2"/>
  <c r="P28" i="2"/>
  <c r="M28" i="2"/>
  <c r="G28" i="2"/>
  <c r="AE48" i="1"/>
  <c r="I48" i="1" s="1"/>
  <c r="C66" i="2" s="1"/>
  <c r="AE45" i="1"/>
  <c r="I45" i="1" s="1"/>
  <c r="C63" i="2" s="1"/>
  <c r="H63" i="2" s="1"/>
  <c r="AE65" i="1"/>
  <c r="I65" i="1" s="1"/>
  <c r="AE107" i="1"/>
  <c r="I107" i="1" s="1"/>
  <c r="AE103" i="1"/>
  <c r="I103" i="1" s="1"/>
  <c r="AE113" i="1"/>
  <c r="I113" i="1" s="1"/>
  <c r="AE29" i="1"/>
  <c r="I29" i="1" s="1"/>
  <c r="C51" i="2" s="1"/>
  <c r="P51" i="2" s="1"/>
  <c r="AE41" i="1"/>
  <c r="I41" i="1" s="1"/>
  <c r="AE54" i="1"/>
  <c r="I54" i="1" s="1"/>
  <c r="C72" i="2" s="1"/>
  <c r="AE38" i="1"/>
  <c r="I38" i="1" s="1"/>
  <c r="AE99" i="1"/>
  <c r="I99" i="1" s="1"/>
  <c r="AE73" i="1"/>
  <c r="I73" i="1" s="1"/>
  <c r="C87" i="2" s="1"/>
  <c r="H87" i="2" s="1"/>
  <c r="AE110" i="1"/>
  <c r="I110" i="1" s="1"/>
  <c r="AE47" i="1"/>
  <c r="I47" i="1" s="1"/>
  <c r="C65" i="2" s="1"/>
  <c r="AE59" i="1"/>
  <c r="I59" i="1" s="1"/>
  <c r="C73" i="2" s="1"/>
  <c r="AE66" i="1"/>
  <c r="I66" i="1" s="1"/>
  <c r="AE72" i="1"/>
  <c r="I72" i="1" s="1"/>
  <c r="AE39" i="1"/>
  <c r="I39" i="1" s="1"/>
  <c r="AE18" i="1"/>
  <c r="AE11" i="1"/>
  <c r="I11" i="1" s="1"/>
  <c r="C33" i="2" s="1"/>
  <c r="P33" i="2" s="1"/>
  <c r="AE8" i="1"/>
  <c r="I8" i="1" s="1"/>
  <c r="C30" i="2" s="1"/>
  <c r="G30" i="2" s="1"/>
  <c r="AE10" i="1"/>
  <c r="I10" i="1" s="1"/>
  <c r="C32" i="2" s="1"/>
  <c r="G32" i="2" s="1"/>
  <c r="AE16" i="1"/>
  <c r="I16" i="1" s="1"/>
  <c r="C38" i="2" s="1"/>
  <c r="G38" i="2" s="1"/>
  <c r="AE98" i="1"/>
  <c r="I98" i="1" s="1"/>
  <c r="AE68" i="1"/>
  <c r="I68" i="1" s="1"/>
  <c r="AE63" i="1"/>
  <c r="I63" i="1" s="1"/>
  <c r="C77" i="2" s="1"/>
  <c r="H77" i="2" s="1"/>
  <c r="AE94" i="1"/>
  <c r="I94" i="1" s="1"/>
  <c r="AE109" i="1"/>
  <c r="I109" i="1" s="1"/>
  <c r="K33" i="2"/>
  <c r="H59" i="2"/>
  <c r="AE112" i="1"/>
  <c r="I112" i="1" s="1"/>
  <c r="AE96" i="1"/>
  <c r="I96" i="1" s="1"/>
  <c r="K28" i="2"/>
  <c r="AE67" i="1"/>
  <c r="I67" i="1" s="1"/>
  <c r="AE60" i="1"/>
  <c r="I60" i="1" s="1"/>
  <c r="C74" i="2" s="1"/>
  <c r="AE62" i="1"/>
  <c r="I62" i="1" s="1"/>
  <c r="C76" i="2" s="1"/>
  <c r="P76" i="2" s="1"/>
  <c r="AE71" i="1"/>
  <c r="I71" i="1" s="1"/>
  <c r="AE69" i="1"/>
  <c r="I69" i="1" s="1"/>
  <c r="AE34" i="1"/>
  <c r="I34" i="1" s="1"/>
  <c r="C52" i="2" s="1"/>
  <c r="H52" i="2" s="1"/>
  <c r="H37" i="2"/>
  <c r="H36" i="2"/>
  <c r="AE78" i="1"/>
  <c r="I78" i="1" s="1"/>
  <c r="C92" i="2" s="1"/>
  <c r="G35" i="2"/>
  <c r="G31" i="2"/>
  <c r="P41" i="2" l="1"/>
  <c r="G39" i="2"/>
  <c r="H54" i="2"/>
  <c r="H42" i="2"/>
  <c r="G29" i="2"/>
  <c r="K77" i="2"/>
  <c r="G58" i="2"/>
  <c r="H78" i="2"/>
  <c r="P35" i="2"/>
  <c r="I22" i="2"/>
  <c r="I23" i="2"/>
  <c r="I21" i="2"/>
  <c r="I24" i="2"/>
  <c r="L22" i="2"/>
  <c r="L21" i="2"/>
  <c r="L24" i="2"/>
  <c r="L23" i="2"/>
  <c r="F22" i="2"/>
  <c r="F21" i="2"/>
  <c r="F24" i="2"/>
  <c r="F23" i="2"/>
  <c r="M22" i="2"/>
  <c r="M16" i="2"/>
  <c r="M10" i="2"/>
  <c r="M4" i="2"/>
  <c r="M21" i="2"/>
  <c r="M15" i="2"/>
  <c r="M9" i="2"/>
  <c r="M3" i="2"/>
  <c r="M24" i="2"/>
  <c r="M18" i="2"/>
  <c r="M12" i="2"/>
  <c r="M6" i="2"/>
  <c r="M23" i="2"/>
  <c r="M17" i="2"/>
  <c r="M11" i="2"/>
  <c r="M5" i="2"/>
  <c r="C61" i="2"/>
  <c r="C60" i="2"/>
  <c r="H60" i="2" s="1"/>
  <c r="C57" i="2"/>
  <c r="H57" i="2" s="1"/>
  <c r="C83" i="2"/>
  <c r="H83" i="2" s="1"/>
  <c r="C59" i="2"/>
  <c r="C56" i="2"/>
  <c r="K56" i="2" s="1"/>
  <c r="H58" i="2"/>
  <c r="P39" i="2"/>
  <c r="P36" i="2"/>
  <c r="H29" i="2"/>
  <c r="H33" i="2"/>
  <c r="G60" i="2"/>
  <c r="P32" i="2"/>
  <c r="P38" i="2"/>
  <c r="G42" i="2"/>
  <c r="G75" i="2"/>
  <c r="C53" i="2"/>
  <c r="H32" i="2"/>
  <c r="P30" i="2"/>
  <c r="K38" i="2"/>
  <c r="E3" i="2"/>
  <c r="F12" i="2"/>
  <c r="F15" i="2"/>
  <c r="E16" i="2"/>
  <c r="F4" i="2"/>
  <c r="E5" i="2"/>
  <c r="Q4" i="2"/>
  <c r="F3" i="2"/>
  <c r="F17" i="2"/>
  <c r="Q6" i="2"/>
  <c r="Q16" i="2"/>
  <c r="L6" i="2"/>
  <c r="L18" i="2"/>
  <c r="E11" i="2"/>
  <c r="F10" i="2"/>
  <c r="O16" i="2"/>
  <c r="E6" i="2"/>
  <c r="I6" i="2"/>
  <c r="I11" i="2"/>
  <c r="I9" i="2"/>
  <c r="Q11" i="2"/>
  <c r="N3" i="2"/>
  <c r="O6" i="2"/>
  <c r="Q9" i="2"/>
  <c r="L10" i="2"/>
  <c r="N12" i="2"/>
  <c r="O3" i="2"/>
  <c r="F18" i="2"/>
  <c r="N17" i="2"/>
  <c r="N5" i="2"/>
  <c r="I5" i="2"/>
  <c r="O15" i="2"/>
  <c r="E9" i="2"/>
  <c r="Q3" i="2"/>
  <c r="L11" i="2"/>
  <c r="N16" i="2"/>
  <c r="L15" i="2"/>
  <c r="N9" i="2"/>
  <c r="I3" i="2"/>
  <c r="L16" i="2"/>
  <c r="L17" i="2"/>
  <c r="I12" i="2"/>
  <c r="I17" i="2"/>
  <c r="N18" i="2"/>
  <c r="I15" i="2"/>
  <c r="F6" i="2"/>
  <c r="F11" i="2"/>
  <c r="O18" i="2"/>
  <c r="I10" i="2"/>
  <c r="Q5" i="2"/>
  <c r="O17" i="2"/>
  <c r="N11" i="2"/>
  <c r="I16" i="2"/>
  <c r="O5" i="2"/>
  <c r="N10" i="2"/>
  <c r="Q10" i="2"/>
  <c r="L9" i="2"/>
  <c r="E12" i="2"/>
  <c r="I4" i="2"/>
  <c r="E18" i="2"/>
  <c r="O11" i="2"/>
  <c r="L5" i="2"/>
  <c r="E15" i="2"/>
  <c r="Q17" i="2"/>
  <c r="L12" i="2"/>
  <c r="O10" i="2"/>
  <c r="I18" i="2"/>
  <c r="F5" i="2"/>
  <c r="F9" i="2"/>
  <c r="F16" i="2"/>
  <c r="N6" i="2"/>
  <c r="Q18" i="2"/>
  <c r="N15" i="2"/>
  <c r="E4" i="2"/>
  <c r="O4" i="2"/>
  <c r="E17" i="2"/>
  <c r="L3" i="2"/>
  <c r="E10" i="2"/>
  <c r="N4" i="2"/>
  <c r="O9" i="2"/>
  <c r="O12" i="2"/>
  <c r="Q15" i="2"/>
  <c r="L4" i="2"/>
  <c r="Q12" i="2"/>
  <c r="K60" i="2"/>
  <c r="G77" i="2"/>
  <c r="C79" i="2"/>
  <c r="I18" i="1"/>
  <c r="C40" i="2" s="1"/>
  <c r="J40" i="2" s="1"/>
  <c r="J24" i="2" s="1"/>
  <c r="G33" i="2"/>
  <c r="H73" i="2"/>
  <c r="C80" i="2"/>
  <c r="C84" i="2"/>
  <c r="C81" i="2"/>
  <c r="H81" i="2" s="1"/>
  <c r="C85" i="2"/>
  <c r="H85" i="2" s="1"/>
  <c r="C82" i="2"/>
  <c r="C86" i="2"/>
  <c r="H55" i="2"/>
  <c r="K55" i="2"/>
  <c r="K59" i="2"/>
  <c r="G59" i="2"/>
  <c r="H76" i="2"/>
  <c r="G79" i="2"/>
  <c r="H74" i="2"/>
  <c r="G57" i="2" l="1"/>
  <c r="G86" i="2"/>
  <c r="K86" i="2"/>
  <c r="G53" i="2"/>
  <c r="K53" i="2"/>
  <c r="J3" i="2"/>
  <c r="J15" i="2"/>
  <c r="J6" i="2"/>
  <c r="J10" i="2"/>
  <c r="J23" i="2"/>
  <c r="J12" i="2"/>
  <c r="J21" i="2"/>
  <c r="H80" i="2"/>
  <c r="K80" i="2"/>
  <c r="J4" i="2"/>
  <c r="J16" i="2"/>
  <c r="J17" i="2"/>
  <c r="J9" i="2"/>
  <c r="J11" i="2"/>
  <c r="J22" i="2"/>
  <c r="G84" i="2"/>
  <c r="K84" i="2"/>
  <c r="G61" i="2"/>
  <c r="H61" i="2"/>
  <c r="J18" i="2"/>
  <c r="J5" i="2"/>
  <c r="K57" i="2"/>
  <c r="H56" i="2"/>
  <c r="G56" i="2"/>
  <c r="G80" i="2"/>
  <c r="P40" i="2"/>
  <c r="G40" i="2"/>
  <c r="H53" i="2"/>
  <c r="H82" i="2"/>
  <c r="K82" i="2"/>
  <c r="H84" i="2"/>
  <c r="H79" i="2"/>
  <c r="P79" i="2"/>
  <c r="L13" i="2"/>
  <c r="L14" i="2" s="1"/>
  <c r="L19" i="2"/>
  <c r="L20" i="2" s="1"/>
  <c r="E19" i="2"/>
  <c r="E20" i="2" s="1"/>
  <c r="AB127" i="1" s="1"/>
  <c r="B87" i="3" s="1"/>
  <c r="C87" i="3" s="1"/>
  <c r="AG127" i="1" s="1"/>
  <c r="N19" i="2"/>
  <c r="N20" i="2" s="1"/>
  <c r="F19" i="2"/>
  <c r="F20" i="2" s="1"/>
  <c r="AB129" i="1" s="1"/>
  <c r="B88" i="3" s="1"/>
  <c r="C88" i="3" s="1"/>
  <c r="AG129" i="1" s="1"/>
  <c r="E7" i="2"/>
  <c r="E8" i="2" s="1"/>
  <c r="B127" i="1" s="1"/>
  <c r="B75" i="3" s="1"/>
  <c r="C75" i="3" s="1"/>
  <c r="C127" i="1" s="1"/>
  <c r="M19" i="2"/>
  <c r="M20" i="2" s="1"/>
  <c r="L7" i="2"/>
  <c r="L8" i="2" s="1"/>
  <c r="B135" i="1" s="1"/>
  <c r="B79" i="3" s="1"/>
  <c r="C79" i="3" s="1"/>
  <c r="C135" i="1" s="1"/>
  <c r="I13" i="2"/>
  <c r="I14" i="2" s="1"/>
  <c r="L133" i="1" s="1"/>
  <c r="B84" i="3" s="1"/>
  <c r="N13" i="2"/>
  <c r="N14" i="2" s="1"/>
  <c r="I19" i="2"/>
  <c r="I20" i="2" s="1"/>
  <c r="I7" i="2"/>
  <c r="I8" i="2" s="1"/>
  <c r="B133" i="1" s="1"/>
  <c r="B78" i="3" s="1"/>
  <c r="C78" i="3" s="1"/>
  <c r="C133" i="1" s="1"/>
  <c r="M13" i="2"/>
  <c r="M14" i="2" s="1"/>
  <c r="F13" i="2"/>
  <c r="F14" i="2" s="1"/>
  <c r="L129" i="1" s="1"/>
  <c r="B82" i="3" s="1"/>
  <c r="Q19" i="2"/>
  <c r="Q20" i="2" s="1"/>
  <c r="N7" i="2"/>
  <c r="N8" i="2" s="1"/>
  <c r="B137" i="1" s="1"/>
  <c r="B92" i="3" s="1"/>
  <c r="C92" i="3" s="1"/>
  <c r="C137" i="1" s="1"/>
  <c r="M7" i="2"/>
  <c r="M8" i="2" s="1"/>
  <c r="AB135" i="1" s="1"/>
  <c r="B91" i="3" s="1"/>
  <c r="E13" i="2"/>
  <c r="E14" i="2" s="1"/>
  <c r="L127" i="1" s="1"/>
  <c r="B81" i="3" s="1"/>
  <c r="O7" i="2"/>
  <c r="O8" i="2" s="1"/>
  <c r="L137" i="1" s="1"/>
  <c r="B93" i="3" s="1"/>
  <c r="F7" i="2"/>
  <c r="F8" i="2" s="1"/>
  <c r="B129" i="1" s="1"/>
  <c r="B76" i="3" s="1"/>
  <c r="C76" i="3" s="1"/>
  <c r="C129" i="1" s="1"/>
  <c r="Q7" i="2"/>
  <c r="Q8" i="2" s="1"/>
  <c r="AB137" i="1" s="1"/>
  <c r="B94" i="3" s="1"/>
  <c r="C94" i="3" s="1"/>
  <c r="O19" i="2"/>
  <c r="O20" i="2" s="1"/>
  <c r="O13" i="2"/>
  <c r="O14" i="2" s="1"/>
  <c r="Q13" i="2"/>
  <c r="Q14" i="2" s="1"/>
  <c r="H40" i="2"/>
  <c r="G81" i="2"/>
  <c r="G82" i="2"/>
  <c r="H86" i="2"/>
  <c r="G85" i="2"/>
  <c r="K12" i="2" l="1"/>
  <c r="J13" i="2"/>
  <c r="J14" i="2" s="1"/>
  <c r="K11" i="2"/>
  <c r="J19" i="2"/>
  <c r="J20" i="2" s="1"/>
  <c r="J7" i="2"/>
  <c r="J8" i="2" s="1"/>
  <c r="L135" i="1" s="1"/>
  <c r="B85" i="3" s="1"/>
  <c r="C85" i="3" s="1"/>
  <c r="Q135" i="1" s="1"/>
  <c r="K22" i="2"/>
  <c r="P22" i="2"/>
  <c r="K21" i="2"/>
  <c r="K24" i="2"/>
  <c r="K6" i="2"/>
  <c r="K23" i="2"/>
  <c r="P24" i="2"/>
  <c r="P21" i="2"/>
  <c r="P23" i="2"/>
  <c r="K17" i="2"/>
  <c r="K3" i="2"/>
  <c r="K10" i="2"/>
  <c r="K16" i="2"/>
  <c r="K5" i="2"/>
  <c r="K9" i="2"/>
  <c r="K4" i="2"/>
  <c r="K15" i="2"/>
  <c r="K18" i="2"/>
  <c r="P5" i="2"/>
  <c r="P6" i="2"/>
  <c r="P9" i="2"/>
  <c r="P12" i="2"/>
  <c r="P4" i="2"/>
  <c r="P15" i="2"/>
  <c r="P3" i="2"/>
  <c r="P11" i="2"/>
  <c r="P10" i="2"/>
  <c r="P17" i="2"/>
  <c r="P16" i="2"/>
  <c r="P18" i="2"/>
  <c r="H10" i="2"/>
  <c r="H18" i="2"/>
  <c r="C82" i="3"/>
  <c r="Q129" i="1" s="1"/>
  <c r="C91" i="3"/>
  <c r="AG135" i="1" s="1"/>
  <c r="C81" i="3"/>
  <c r="Q127" i="1" s="1"/>
  <c r="C93" i="3"/>
  <c r="Q137" i="1" s="1"/>
  <c r="C84" i="3"/>
  <c r="Q133" i="1" s="1"/>
  <c r="H16" i="2"/>
  <c r="AG137" i="1"/>
  <c r="H9" i="2"/>
  <c r="G18" i="2"/>
  <c r="H5" i="2"/>
  <c r="H15" i="2"/>
  <c r="H12" i="2"/>
  <c r="H3" i="2"/>
  <c r="H4" i="2"/>
  <c r="H24" i="2"/>
  <c r="H23" i="2"/>
  <c r="H22" i="2"/>
  <c r="H21" i="2"/>
  <c r="H11" i="2"/>
  <c r="H6" i="2"/>
  <c r="H17" i="2"/>
  <c r="G16" i="2"/>
  <c r="O23" i="2"/>
  <c r="G9" i="2"/>
  <c r="G11" i="2"/>
  <c r="G10" i="2"/>
  <c r="G24" i="2"/>
  <c r="E21" i="2"/>
  <c r="G22" i="2"/>
  <c r="E24" i="2"/>
  <c r="E22" i="2"/>
  <c r="Q21" i="2"/>
  <c r="O24" i="2"/>
  <c r="E23" i="2"/>
  <c r="N21" i="2"/>
  <c r="G5" i="2"/>
  <c r="G17" i="2"/>
  <c r="G4" i="2"/>
  <c r="G3" i="2"/>
  <c r="G15" i="2"/>
  <c r="G6" i="2"/>
  <c r="N22" i="2"/>
  <c r="G23" i="2"/>
  <c r="G21" i="2"/>
  <c r="Q23" i="2"/>
  <c r="N23" i="2"/>
  <c r="O21" i="2"/>
  <c r="O22" i="2"/>
  <c r="Q24" i="2"/>
  <c r="Q22" i="2"/>
  <c r="N24" i="2"/>
  <c r="G12" i="2"/>
  <c r="K13" i="2" l="1"/>
  <c r="K14" i="2" s="1"/>
  <c r="K19" i="2"/>
  <c r="K20" i="2" s="1"/>
  <c r="K7" i="2"/>
  <c r="K8" i="2" s="1"/>
  <c r="AB133" i="1" s="1"/>
  <c r="B90" i="3" s="1"/>
  <c r="P13" i="2"/>
  <c r="P14" i="2" s="1"/>
  <c r="B141" i="1" s="1"/>
  <c r="B98" i="3" s="1"/>
  <c r="P7" i="2"/>
  <c r="P8" i="2" s="1"/>
  <c r="AB139" i="1" s="1"/>
  <c r="B97" i="3" s="1"/>
  <c r="P19" i="2"/>
  <c r="P20" i="2" s="1"/>
  <c r="L141" i="1" s="1"/>
  <c r="B99" i="3" s="1"/>
  <c r="P25" i="2"/>
  <c r="P26" i="2" s="1"/>
  <c r="AB141" i="1" s="1"/>
  <c r="B100" i="3" s="1"/>
  <c r="C100" i="3" s="1"/>
  <c r="AG141" i="1" s="1"/>
  <c r="H13" i="2"/>
  <c r="H14" i="2" s="1"/>
  <c r="L125" i="1" s="1"/>
  <c r="B80" i="3" s="1"/>
  <c r="H7" i="2"/>
  <c r="H8" i="2" s="1"/>
  <c r="B125" i="1" s="1"/>
  <c r="B74" i="3" s="1"/>
  <c r="H19" i="2"/>
  <c r="H20" i="2" s="1"/>
  <c r="AB125" i="1" s="1"/>
  <c r="B86" i="3" s="1"/>
  <c r="N25" i="2"/>
  <c r="N26" i="2" s="1"/>
  <c r="G13" i="2"/>
  <c r="G14" i="2" s="1"/>
  <c r="L131" i="1" s="1"/>
  <c r="B83" i="3" s="1"/>
  <c r="I25" i="2"/>
  <c r="I26" i="2" s="1"/>
  <c r="H25" i="2"/>
  <c r="H26" i="2" s="1"/>
  <c r="B139" i="1" s="1"/>
  <c r="B95" i="3" s="1"/>
  <c r="O25" i="2"/>
  <c r="O26" i="2" s="1"/>
  <c r="G25" i="2"/>
  <c r="G26" i="2" s="1"/>
  <c r="L139" i="1" s="1"/>
  <c r="B96" i="3" s="1"/>
  <c r="C96" i="3" s="1"/>
  <c r="Q139" i="1" s="1"/>
  <c r="G7" i="2"/>
  <c r="G8" i="2" s="1"/>
  <c r="B131" i="1" s="1"/>
  <c r="B77" i="3" s="1"/>
  <c r="E25" i="2"/>
  <c r="E26" i="2" s="1"/>
  <c r="J25" i="2"/>
  <c r="J26" i="2" s="1"/>
  <c r="K25" i="2"/>
  <c r="K26" i="2" s="1"/>
  <c r="F25" i="2"/>
  <c r="F26" i="2" s="1"/>
  <c r="G19" i="2"/>
  <c r="G20" i="2" s="1"/>
  <c r="AB131" i="1" s="1"/>
  <c r="B89" i="3" s="1"/>
  <c r="L25" i="2"/>
  <c r="L26" i="2" s="1"/>
  <c r="Q25" i="2"/>
  <c r="Q26" i="2" s="1"/>
  <c r="M25" i="2"/>
  <c r="M26" i="2" s="1"/>
  <c r="C90" i="3" l="1"/>
  <c r="AG133" i="1" s="1"/>
  <c r="C97" i="3"/>
  <c r="AG139" i="1" s="1"/>
  <c r="C98" i="3"/>
  <c r="C141" i="1" s="1"/>
  <c r="C99" i="3"/>
  <c r="Q141" i="1" s="1"/>
  <c r="C89" i="3"/>
  <c r="AG131" i="1" s="1"/>
  <c r="C95" i="3"/>
  <c r="C86" i="3"/>
  <c r="AG125" i="1" s="1"/>
  <c r="C77" i="3"/>
  <c r="C131" i="1" s="1"/>
  <c r="C74" i="3"/>
  <c r="C125" i="1" s="1"/>
  <c r="C83" i="3"/>
  <c r="Q131" i="1" s="1"/>
  <c r="C80" i="3"/>
  <c r="Q125" i="1" s="1"/>
  <c r="C139" i="1" l="1"/>
</calcChain>
</file>

<file path=xl/sharedStrings.xml><?xml version="1.0" encoding="utf-8"?>
<sst xmlns="http://schemas.openxmlformats.org/spreadsheetml/2006/main" count="407" uniqueCount="127">
  <si>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</si>
  <si>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</si>
  <si>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</si>
  <si>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</si>
  <si>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</si>
  <si>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</si>
  <si>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</si>
  <si>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</si>
  <si>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</si>
  <si>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</si>
  <si>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</si>
  <si>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</si>
  <si>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</si>
  <si>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</si>
  <si>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</si>
  <si>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</si>
  <si>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</si>
  <si>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</si>
  <si>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</si>
  <si>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</si>
  <si>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</si>
  <si>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</si>
  <si>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</si>
  <si>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</si>
  <si>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</si>
  <si>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</si>
  <si>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</si>
  <si>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</si>
  <si>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</si>
  <si>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</si>
  <si>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3.Ver.</t>
  </si>
  <si>
    <t>1.Ver</t>
  </si>
  <si>
    <t>min</t>
  </si>
  <si>
    <t>AV 03 Speyer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</si>
  <si>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</si>
  <si>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</si>
  <si>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</si>
  <si>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</si>
  <si>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</si>
  <si>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</si>
  <si>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</si>
  <si>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</si>
  <si>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</si>
  <si>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Schüler</t>
  </si>
  <si>
    <t>-150/ -158/ -168/ +168 cm</t>
  </si>
  <si>
    <t>3.Vers.</t>
  </si>
  <si>
    <t>BM/Anr. (WDH)</t>
  </si>
  <si>
    <t>BM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</si>
  <si>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</si>
  <si>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</si>
  <si>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</si>
  <si>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</si>
  <si>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</si>
  <si>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</si>
  <si>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</si>
  <si>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</si>
  <si>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</si>
  <si>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</si>
  <si>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</si>
  <si>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</si>
  <si>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</si>
  <si>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</si>
  <si>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</si>
  <si>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</si>
  <si>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</si>
  <si>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</si>
  <si>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</si>
  <si>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AC Kindsbach</t>
  </si>
  <si>
    <t>VFL Rodalben</t>
  </si>
  <si>
    <t>TSG Kaiserslautern</t>
  </si>
  <si>
    <t>AC Weisenau</t>
  </si>
  <si>
    <t>FTG Pfungstadt</t>
  </si>
  <si>
    <t>AC Altrip</t>
  </si>
  <si>
    <t>TSG Haßloch</t>
  </si>
  <si>
    <t>KSC 07 Schiff.</t>
  </si>
  <si>
    <t>AV 03 Sp.</t>
  </si>
  <si>
    <t>Geschl.</t>
  </si>
  <si>
    <t>Punkte</t>
  </si>
  <si>
    <t>Wenn BM, dann "BM" eintragen</t>
  </si>
  <si>
    <t>KSV Grünstadt IV.</t>
  </si>
  <si>
    <t>KTH Ehrang</t>
  </si>
  <si>
    <t>AC Mutterstadt IV.</t>
  </si>
  <si>
    <t>KTH Ehrang I.</t>
  </si>
  <si>
    <t>KTH Ehrang II.</t>
  </si>
  <si>
    <t>KTH Ehrang III.</t>
  </si>
  <si>
    <t>KTH Ehrang IV.</t>
  </si>
  <si>
    <t>w</t>
  </si>
  <si>
    <t>m</t>
  </si>
  <si>
    <t>Mutterstadt</t>
  </si>
  <si>
    <t>Gerlis Asbach</t>
  </si>
  <si>
    <t>Larkin Klein</t>
  </si>
  <si>
    <t>Lilly Millen</t>
  </si>
  <si>
    <t>Sarah Rach</t>
  </si>
  <si>
    <t>Lukas Rach</t>
  </si>
  <si>
    <t>Matthis Kihm</t>
  </si>
  <si>
    <t>Simon Rach</t>
  </si>
  <si>
    <t>Moritz Fink</t>
  </si>
  <si>
    <t>Dennis Schu</t>
  </si>
  <si>
    <t>Johannes Wenz</t>
  </si>
  <si>
    <t>Pascal Troubal</t>
  </si>
  <si>
    <t>Jannik Mutter</t>
  </si>
  <si>
    <t>Maximilian Bauer</t>
  </si>
  <si>
    <t>Ben Ploch</t>
  </si>
  <si>
    <t>Karl Ploch</t>
  </si>
  <si>
    <t>Silas Agrikola</t>
  </si>
  <si>
    <t>Falk Hammer</t>
  </si>
  <si>
    <t>Jaron Kihm</t>
  </si>
  <si>
    <t>Luca Thomsen</t>
  </si>
  <si>
    <t>Tim Anweiler</t>
  </si>
  <si>
    <t>Elias Mattern</t>
  </si>
  <si>
    <t>Sarah Nützel</t>
  </si>
  <si>
    <t>Kaatje Asbach</t>
  </si>
  <si>
    <t>Melda Tas</t>
  </si>
  <si>
    <t>Pia Kessler</t>
  </si>
  <si>
    <t>Mara Engels</t>
  </si>
  <si>
    <t>Lea Millen</t>
  </si>
  <si>
    <t>Leni Hinderberger</t>
  </si>
  <si>
    <t>Lucas Nützel</t>
  </si>
  <si>
    <t>Nils Löffler</t>
  </si>
  <si>
    <t>Moritz Keßler</t>
  </si>
  <si>
    <t>Ben Kessler</t>
  </si>
  <si>
    <t>Niklas Löscher</t>
  </si>
  <si>
    <t>Theo Schmitt</t>
  </si>
  <si>
    <t>Jean Luc Terstiege</t>
  </si>
  <si>
    <t>Yannik Sattler</t>
  </si>
  <si>
    <t>Alexander Wirgi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</si>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</sst>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m\ yyyy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indexed="8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0"/>
      <color indexed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8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1">
    <xf numFmtId="0" fontId="0" fillId="0" borderId="0" xfId="0"/>
    <xf numFmtId="0" fontId="1" fillId="0" borderId="0" xfId="1"/>
    <xf numFmtId="0" fontId="1" fillId="0" borderId="0" xfId="1" applyAlignment="1"/>
    <xf numFmtId="0" fontId="1" fillId="0" borderId="0" xfId="1" applyAlignment="1" applyProtection="1">
      <protection locked="0"/>
    </xf>
    <xf numFmtId="0" fontId="3" fillId="0" borderId="0" xfId="1" applyFont="1" applyAlignment="1">
      <alignment horizontal="right"/>
    </xf>
    <xf numFmtId="0" fontId="1" fillId="0" borderId="1" xfId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6" fillId="4" borderId="0" xfId="1" applyFont="1" applyFill="1"/>
    <xf numFmtId="0" fontId="7" fillId="4" borderId="0" xfId="1" applyFont="1" applyFill="1"/>
    <xf numFmtId="0" fontId="7" fillId="0" borderId="0" xfId="1" applyFont="1"/>
    <xf numFmtId="0" fontId="7" fillId="0" borderId="0" xfId="1" applyFont="1" applyAlignment="1"/>
    <xf numFmtId="0" fontId="7" fillId="0" borderId="2" xfId="1" applyFont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0" borderId="0" xfId="1" applyFont="1" applyBorder="1"/>
    <xf numFmtId="0" fontId="7" fillId="0" borderId="3" xfId="1" applyFont="1" applyBorder="1"/>
    <xf numFmtId="0" fontId="6" fillId="6" borderId="2" xfId="1" applyFont="1" applyFill="1" applyBorder="1"/>
    <xf numFmtId="0" fontId="7" fillId="0" borderId="5" xfId="1" applyFont="1" applyBorder="1" applyAlignment="1">
      <alignment horizontal="center" textRotation="90"/>
    </xf>
    <xf numFmtId="0" fontId="7" fillId="0" borderId="6" xfId="1" applyFont="1" applyBorder="1" applyAlignment="1">
      <alignment horizontal="center" textRotation="90"/>
    </xf>
    <xf numFmtId="0" fontId="7" fillId="0" borderId="2" xfId="1" applyFont="1" applyBorder="1" applyAlignment="1">
      <alignment horizontal="center" textRotation="90"/>
    </xf>
    <xf numFmtId="0" fontId="7" fillId="0" borderId="2" xfId="1" applyFont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7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5" borderId="15" xfId="1" applyFont="1" applyFill="1" applyBorder="1" applyProtection="1"/>
    <xf numFmtId="0" fontId="7" fillId="5" borderId="16" xfId="1" applyFont="1" applyFill="1" applyBorder="1" applyAlignment="1" applyProtection="1">
      <alignment horizontal="center"/>
    </xf>
    <xf numFmtId="0" fontId="7" fillId="0" borderId="14" xfId="1" applyFont="1" applyBorder="1"/>
    <xf numFmtId="0" fontId="7" fillId="0" borderId="11" xfId="1" applyFont="1" applyBorder="1"/>
    <xf numFmtId="0" fontId="7" fillId="0" borderId="12" xfId="1" applyFont="1" applyBorder="1"/>
    <xf numFmtId="0" fontId="6" fillId="0" borderId="17" xfId="1" applyFont="1" applyBorder="1"/>
    <xf numFmtId="0" fontId="7" fillId="0" borderId="18" xfId="1" applyFont="1" applyBorder="1"/>
    <xf numFmtId="0" fontId="7" fillId="0" borderId="21" xfId="1" applyFont="1" applyBorder="1" applyProtection="1">
      <protection locked="0"/>
    </xf>
    <xf numFmtId="0" fontId="7" fillId="0" borderId="22" xfId="1" applyFont="1" applyBorder="1" applyProtection="1">
      <protection locked="0"/>
    </xf>
    <xf numFmtId="165" fontId="8" fillId="0" borderId="23" xfId="1" applyNumberFormat="1" applyFont="1" applyBorder="1" applyAlignment="1" applyProtection="1">
      <protection locked="0"/>
    </xf>
    <xf numFmtId="165" fontId="8" fillId="0" borderId="1" xfId="1" applyNumberFormat="1" applyFont="1" applyBorder="1" applyAlignment="1" applyProtection="1">
      <protection locked="0"/>
    </xf>
    <xf numFmtId="2" fontId="6" fillId="0" borderId="18" xfId="1" applyNumberFormat="1" applyFont="1" applyBorder="1"/>
    <xf numFmtId="0" fontId="6" fillId="0" borderId="17" xfId="1" applyFont="1" applyBorder="1" applyProtection="1">
      <protection locked="0"/>
    </xf>
    <xf numFmtId="0" fontId="8" fillId="0" borderId="18" xfId="1" applyFont="1" applyBorder="1" applyAlignment="1" applyProtection="1">
      <alignment horizontal="left"/>
      <protection locked="0"/>
    </xf>
    <xf numFmtId="165" fontId="8" fillId="0" borderId="1" xfId="1" applyNumberFormat="1" applyFont="1" applyBorder="1"/>
    <xf numFmtId="0" fontId="8" fillId="0" borderId="12" xfId="1" applyFont="1" applyBorder="1" applyAlignment="1" applyProtection="1">
      <alignment horizontal="left"/>
      <protection locked="0"/>
    </xf>
    <xf numFmtId="2" fontId="8" fillId="5" borderId="15" xfId="1" applyNumberFormat="1" applyFont="1" applyFill="1" applyBorder="1" applyProtection="1"/>
    <xf numFmtId="0" fontId="8" fillId="5" borderId="16" xfId="1" applyFont="1" applyFill="1" applyBorder="1" applyProtection="1"/>
    <xf numFmtId="2" fontId="8" fillId="0" borderId="24" xfId="1" applyNumberFormat="1" applyFont="1" applyBorder="1"/>
    <xf numFmtId="165" fontId="8" fillId="0" borderId="19" xfId="1" applyNumberFormat="1" applyFont="1" applyBorder="1"/>
    <xf numFmtId="165" fontId="8" fillId="0" borderId="12" xfId="1" applyNumberFormat="1" applyFont="1" applyBorder="1"/>
    <xf numFmtId="2" fontId="9" fillId="0" borderId="19" xfId="1" applyNumberFormat="1" applyFont="1" applyBorder="1"/>
    <xf numFmtId="2" fontId="8" fillId="0" borderId="18" xfId="1" applyNumberFormat="1" applyFont="1" applyBorder="1" applyProtection="1">
      <protection locked="0"/>
    </xf>
    <xf numFmtId="2" fontId="8" fillId="0" borderId="12" xfId="1" applyNumberFormat="1" applyFont="1" applyBorder="1" applyProtection="1">
      <protection locked="0"/>
    </xf>
    <xf numFmtId="0" fontId="8" fillId="0" borderId="12" xfId="1" applyFont="1" applyBorder="1"/>
    <xf numFmtId="165" fontId="9" fillId="8" borderId="17" xfId="1" applyNumberFormat="1" applyFont="1" applyFill="1" applyBorder="1"/>
    <xf numFmtId="2" fontId="8" fillId="0" borderId="12" xfId="1" applyNumberFormat="1" applyFont="1" applyBorder="1"/>
    <xf numFmtId="165" fontId="9" fillId="8" borderId="19" xfId="1" applyNumberFormat="1" applyFont="1" applyFill="1" applyBorder="1"/>
    <xf numFmtId="0" fontId="1" fillId="0" borderId="18" xfId="1" applyBorder="1"/>
    <xf numFmtId="165" fontId="9" fillId="8" borderId="17" xfId="1" applyNumberFormat="1" applyFont="1" applyFill="1" applyBorder="1" applyAlignment="1">
      <alignment horizontal="right"/>
    </xf>
    <xf numFmtId="165" fontId="8" fillId="0" borderId="18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7" fillId="0" borderId="12" xfId="1" applyFont="1" applyBorder="1" applyProtection="1">
      <protection locked="0"/>
    </xf>
    <xf numFmtId="0" fontId="7" fillId="0" borderId="19" xfId="1" applyFont="1" applyBorder="1" applyProtection="1">
      <protection locked="0"/>
    </xf>
    <xf numFmtId="165" fontId="8" fillId="0" borderId="17" xfId="1" applyNumberFormat="1" applyFont="1" applyBorder="1" applyAlignment="1" applyProtection="1">
      <protection locked="0"/>
    </xf>
    <xf numFmtId="0" fontId="7" fillId="0" borderId="27" xfId="1" applyFont="1" applyBorder="1" applyProtection="1">
      <protection locked="0"/>
    </xf>
    <xf numFmtId="2" fontId="8" fillId="0" borderId="26" xfId="1" applyNumberFormat="1" applyFont="1" applyBorder="1" applyProtection="1">
      <protection locked="0"/>
    </xf>
    <xf numFmtId="2" fontId="8" fillId="0" borderId="27" xfId="1" applyNumberFormat="1" applyFont="1" applyBorder="1" applyProtection="1">
      <protection locked="0"/>
    </xf>
    <xf numFmtId="0" fontId="8" fillId="0" borderId="27" xfId="1" applyFont="1" applyBorder="1"/>
    <xf numFmtId="0" fontId="1" fillId="0" borderId="26" xfId="1" applyBorder="1"/>
    <xf numFmtId="165" fontId="8" fillId="0" borderId="26" xfId="1" applyNumberFormat="1" applyFont="1" applyBorder="1" applyAlignment="1" applyProtection="1">
      <alignment horizontal="center"/>
      <protection locked="0"/>
    </xf>
    <xf numFmtId="165" fontId="8" fillId="0" borderId="27" xfId="1" applyNumberFormat="1" applyFont="1" applyBorder="1" applyAlignment="1" applyProtection="1">
      <alignment horizontal="center"/>
      <protection locked="0"/>
    </xf>
    <xf numFmtId="0" fontId="1" fillId="0" borderId="0" xfId="1" applyBorder="1"/>
    <xf numFmtId="49" fontId="6" fillId="4" borderId="0" xfId="1" applyNumberFormat="1" applyFont="1" applyFill="1"/>
    <xf numFmtId="0" fontId="7" fillId="0" borderId="30" xfId="1" applyFont="1" applyBorder="1" applyAlignment="1">
      <alignment horizontal="center" textRotation="90"/>
    </xf>
    <xf numFmtId="0" fontId="6" fillId="0" borderId="17" xfId="1" applyFont="1" applyBorder="1" applyAlignment="1">
      <alignment horizontal="center"/>
    </xf>
    <xf numFmtId="49" fontId="7" fillId="0" borderId="18" xfId="1" applyNumberFormat="1" applyFont="1" applyFill="1" applyBorder="1" applyProtection="1">
      <protection locked="0"/>
    </xf>
    <xf numFmtId="0" fontId="7" fillId="0" borderId="12" xfId="1" applyFont="1" applyFill="1" applyBorder="1" applyProtection="1">
      <protection locked="0"/>
    </xf>
    <xf numFmtId="0" fontId="11" fillId="0" borderId="21" xfId="1" applyFont="1" applyBorder="1" applyProtection="1"/>
    <xf numFmtId="165" fontId="8" fillId="7" borderId="12" xfId="1" applyNumberFormat="1" applyFont="1" applyFill="1" applyBorder="1" applyProtection="1">
      <protection locked="0"/>
    </xf>
    <xf numFmtId="165" fontId="8" fillId="0" borderId="12" xfId="1" applyNumberFormat="1" applyFont="1" applyBorder="1" applyProtection="1">
      <protection locked="0"/>
    </xf>
    <xf numFmtId="165" fontId="8" fillId="0" borderId="24" xfId="1" applyNumberFormat="1" applyFont="1" applyBorder="1" applyAlignment="1" applyProtection="1">
      <alignment horizontal="center"/>
      <protection locked="0"/>
    </xf>
    <xf numFmtId="49" fontId="7" fillId="0" borderId="20" xfId="1" applyNumberFormat="1" applyFont="1" applyBorder="1" applyProtection="1">
      <protection locked="0"/>
    </xf>
    <xf numFmtId="165" fontId="8" fillId="0" borderId="28" xfId="1" applyNumberFormat="1" applyFont="1" applyBorder="1" applyAlignment="1" applyProtection="1">
      <protection locked="0"/>
    </xf>
    <xf numFmtId="165" fontId="8" fillId="0" borderId="29" xfId="1" applyNumberFormat="1" applyFont="1" applyBorder="1" applyAlignment="1" applyProtection="1">
      <protection locked="0"/>
    </xf>
    <xf numFmtId="0" fontId="7" fillId="0" borderId="2" xfId="1" applyFont="1" applyBorder="1" applyAlignment="1">
      <alignment horizontal="center" textRotation="90" wrapText="1"/>
    </xf>
    <xf numFmtId="0" fontId="7" fillId="0" borderId="2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7" borderId="32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7" fillId="0" borderId="31" xfId="1" applyFont="1" applyBorder="1"/>
    <xf numFmtId="2" fontId="8" fillId="0" borderId="19" xfId="1" applyNumberFormat="1" applyFont="1" applyBorder="1"/>
    <xf numFmtId="165" fontId="8" fillId="7" borderId="17" xfId="1" applyNumberFormat="1" applyFont="1" applyFill="1" applyBorder="1" applyProtection="1">
      <protection locked="0"/>
    </xf>
    <xf numFmtId="49" fontId="7" fillId="0" borderId="18" xfId="1" applyNumberFormat="1" applyFont="1" applyBorder="1" applyProtection="1">
      <protection locked="0"/>
    </xf>
    <xf numFmtId="49" fontId="7" fillId="0" borderId="26" xfId="1" applyNumberFormat="1" applyFont="1" applyBorder="1" applyProtection="1">
      <protection locked="0"/>
    </xf>
    <xf numFmtId="0" fontId="11" fillId="0" borderId="12" xfId="1" applyFont="1" applyBorder="1" applyProtection="1"/>
    <xf numFmtId="0" fontId="11" fillId="0" borderId="27" xfId="1" applyFont="1" applyBorder="1" applyProtection="1"/>
    <xf numFmtId="0" fontId="12" fillId="0" borderId="0" xfId="1" applyFont="1"/>
    <xf numFmtId="0" fontId="3" fillId="0" borderId="0" xfId="1" applyFont="1"/>
    <xf numFmtId="0" fontId="8" fillId="0" borderId="19" xfId="1" applyFont="1" applyBorder="1"/>
    <xf numFmtId="2" fontId="1" fillId="0" borderId="24" xfId="1" applyNumberForma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1" fillId="0" borderId="0" xfId="1" applyFont="1" applyBorder="1" applyAlignment="1"/>
    <xf numFmtId="0" fontId="1" fillId="0" borderId="0" xfId="1" applyBorder="1" applyAlignment="1"/>
    <xf numFmtId="0" fontId="8" fillId="0" borderId="0" xfId="1" applyFont="1"/>
    <xf numFmtId="0" fontId="3" fillId="0" borderId="0" xfId="1" applyFont="1" applyAlignment="1">
      <alignment horizontal="left"/>
    </xf>
    <xf numFmtId="0" fontId="1" fillId="0" borderId="19" xfId="1" applyFont="1" applyBorder="1"/>
    <xf numFmtId="0" fontId="1" fillId="0" borderId="0" xfId="1" applyFont="1"/>
    <xf numFmtId="0" fontId="1" fillId="0" borderId="24" xfId="1" applyBorder="1" applyAlignment="1"/>
    <xf numFmtId="49" fontId="1" fillId="0" borderId="0" xfId="1" applyNumberFormat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2" fontId="11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2" fontId="1" fillId="0" borderId="0" xfId="1" applyNumberFormat="1"/>
    <xf numFmtId="2" fontId="7" fillId="0" borderId="0" xfId="1" applyNumberFormat="1" applyFont="1" applyAlignment="1">
      <alignment horizontal="center"/>
    </xf>
    <xf numFmtId="0" fontId="15" fillId="0" borderId="0" xfId="1" applyFont="1" applyFill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Fill="1"/>
    <xf numFmtId="0" fontId="1" fillId="0" borderId="0" xfId="1" applyAlignment="1">
      <alignment horizontal="center"/>
    </xf>
    <xf numFmtId="0" fontId="3" fillId="0" borderId="0" xfId="1" applyFont="1" applyFill="1"/>
    <xf numFmtId="0" fontId="1" fillId="0" borderId="0" xfId="1" applyFont="1" applyAlignment="1">
      <alignment horizontal="center"/>
    </xf>
    <xf numFmtId="49" fontId="3" fillId="0" borderId="0" xfId="1" applyNumberFormat="1" applyFont="1" applyFill="1"/>
    <xf numFmtId="0" fontId="17" fillId="0" borderId="0" xfId="1" applyFont="1" applyFill="1"/>
    <xf numFmtId="0" fontId="1" fillId="0" borderId="0" xfId="1" applyFill="1"/>
    <xf numFmtId="0" fontId="1" fillId="0" borderId="0" xfId="1" applyFont="1" applyFill="1"/>
    <xf numFmtId="2" fontId="1" fillId="0" borderId="0" xfId="1" applyNumberFormat="1" applyFont="1" applyFill="1"/>
    <xf numFmtId="2" fontId="1" fillId="0" borderId="0" xfId="1" applyNumberFormat="1" applyFont="1"/>
    <xf numFmtId="0" fontId="7" fillId="0" borderId="1" xfId="1" applyFont="1" applyBorder="1" applyProtection="1">
      <protection locked="0"/>
    </xf>
    <xf numFmtId="0" fontId="7" fillId="0" borderId="44" xfId="1" applyFont="1" applyBorder="1" applyProtection="1">
      <protection locked="0"/>
    </xf>
    <xf numFmtId="0" fontId="7" fillId="0" borderId="43" xfId="1" applyFont="1" applyBorder="1" applyProtection="1">
      <protection locked="0"/>
    </xf>
    <xf numFmtId="0" fontId="7" fillId="0" borderId="43" xfId="1" applyFont="1" applyFill="1" applyBorder="1" applyProtection="1">
      <protection locked="0"/>
    </xf>
    <xf numFmtId="0" fontId="11" fillId="0" borderId="43" xfId="1" applyFont="1" applyBorder="1" applyProtection="1"/>
    <xf numFmtId="165" fontId="8" fillId="0" borderId="32" xfId="1" applyNumberFormat="1" applyFont="1" applyBorder="1" applyAlignment="1" applyProtection="1">
      <protection locked="0"/>
    </xf>
    <xf numFmtId="2" fontId="1" fillId="0" borderId="24" xfId="1" applyNumberForma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" fillId="0" borderId="24" xfId="1" applyNumberFormat="1" applyBorder="1" applyAlignment="1">
      <alignment horizontal="center"/>
    </xf>
    <xf numFmtId="0" fontId="1" fillId="0" borderId="43" xfId="1" applyBorder="1"/>
    <xf numFmtId="0" fontId="7" fillId="0" borderId="9" xfId="1" applyFont="1" applyBorder="1" applyAlignment="1">
      <alignment horizontal="center"/>
    </xf>
    <xf numFmtId="0" fontId="7" fillId="7" borderId="9" xfId="1" applyFont="1" applyFill="1" applyBorder="1" applyAlignment="1">
      <alignment horizontal="center"/>
    </xf>
    <xf numFmtId="0" fontId="7" fillId="0" borderId="9" xfId="1" applyFont="1" applyBorder="1"/>
    <xf numFmtId="0" fontId="6" fillId="0" borderId="10" xfId="1" applyFont="1" applyBorder="1"/>
    <xf numFmtId="0" fontId="6" fillId="0" borderId="8" xfId="1" applyFont="1" applyBorder="1" applyAlignment="1">
      <alignment horizontal="center"/>
    </xf>
    <xf numFmtId="165" fontId="8" fillId="0" borderId="43" xfId="1" applyNumberFormat="1" applyFont="1" applyBorder="1" applyAlignment="1" applyProtection="1">
      <protection locked="0"/>
    </xf>
    <xf numFmtId="2" fontId="6" fillId="0" borderId="43" xfId="1" applyNumberFormat="1" applyFont="1" applyBorder="1"/>
    <xf numFmtId="0" fontId="8" fillId="0" borderId="43" xfId="1" applyFont="1" applyBorder="1" applyAlignment="1" applyProtection="1">
      <alignment horizontal="left"/>
      <protection locked="0"/>
    </xf>
    <xf numFmtId="165" fontId="7" fillId="7" borderId="43" xfId="1" applyNumberFormat="1" applyFont="1" applyFill="1" applyBorder="1" applyProtection="1">
      <protection locked="0"/>
    </xf>
    <xf numFmtId="165" fontId="8" fillId="0" borderId="43" xfId="1" applyNumberFormat="1" applyFont="1" applyBorder="1"/>
    <xf numFmtId="2" fontId="8" fillId="0" borderId="43" xfId="1" applyNumberFormat="1" applyFont="1" applyBorder="1"/>
    <xf numFmtId="2" fontId="8" fillId="0" borderId="43" xfId="1" applyNumberFormat="1" applyFont="1" applyBorder="1" applyProtection="1">
      <protection locked="0"/>
    </xf>
    <xf numFmtId="0" fontId="8" fillId="0" borderId="43" xfId="1" applyFont="1" applyBorder="1"/>
    <xf numFmtId="0" fontId="6" fillId="0" borderId="46" xfId="1" applyFont="1" applyBorder="1" applyProtection="1">
      <protection locked="0"/>
    </xf>
    <xf numFmtId="0" fontId="8" fillId="0" borderId="48" xfId="1" applyFont="1" applyBorder="1" applyAlignment="1" applyProtection="1">
      <alignment horizontal="left"/>
      <protection locked="0"/>
    </xf>
    <xf numFmtId="165" fontId="7" fillId="7" borderId="49" xfId="1" applyNumberFormat="1" applyFont="1" applyFill="1" applyBorder="1" applyProtection="1">
      <protection locked="0"/>
    </xf>
    <xf numFmtId="165" fontId="8" fillId="0" borderId="49" xfId="1" applyNumberFormat="1" applyFont="1" applyBorder="1"/>
    <xf numFmtId="0" fontId="8" fillId="0" borderId="49" xfId="1" applyFont="1" applyBorder="1" applyAlignment="1" applyProtection="1">
      <alignment horizontal="left"/>
      <protection locked="0"/>
    </xf>
    <xf numFmtId="165" fontId="7" fillId="7" borderId="50" xfId="1" applyNumberFormat="1" applyFont="1" applyFill="1" applyBorder="1" applyProtection="1">
      <protection locked="0"/>
    </xf>
    <xf numFmtId="0" fontId="8" fillId="0" borderId="51" xfId="1" applyFont="1" applyBorder="1" applyAlignment="1" applyProtection="1">
      <alignment horizontal="left"/>
      <protection locked="0"/>
    </xf>
    <xf numFmtId="165" fontId="7" fillId="7" borderId="52" xfId="1" applyNumberFormat="1" applyFont="1" applyFill="1" applyBorder="1" applyProtection="1">
      <protection locked="0"/>
    </xf>
    <xf numFmtId="0" fontId="8" fillId="0" borderId="53" xfId="1" applyFont="1" applyBorder="1" applyAlignment="1" applyProtection="1">
      <alignment horizontal="left"/>
      <protection locked="0"/>
    </xf>
    <xf numFmtId="165" fontId="7" fillId="7" borderId="54" xfId="1" applyNumberFormat="1" applyFont="1" applyFill="1" applyBorder="1" applyProtection="1">
      <protection locked="0"/>
    </xf>
    <xf numFmtId="165" fontId="8" fillId="0" borderId="54" xfId="1" applyNumberFormat="1" applyFont="1" applyBorder="1"/>
    <xf numFmtId="0" fontId="8" fillId="0" borderId="54" xfId="1" applyFont="1" applyBorder="1" applyAlignment="1" applyProtection="1">
      <alignment horizontal="left"/>
      <protection locked="0"/>
    </xf>
    <xf numFmtId="165" fontId="7" fillId="7" borderId="55" xfId="1" applyNumberFormat="1" applyFont="1" applyFill="1" applyBorder="1" applyProtection="1">
      <protection locked="0"/>
    </xf>
    <xf numFmtId="165" fontId="8" fillId="0" borderId="56" xfId="1" applyNumberFormat="1" applyFont="1" applyBorder="1"/>
    <xf numFmtId="2" fontId="8" fillId="0" borderId="47" xfId="1" applyNumberFormat="1" applyFont="1" applyBorder="1"/>
    <xf numFmtId="2" fontId="8" fillId="5" borderId="48" xfId="1" applyNumberFormat="1" applyFont="1" applyFill="1" applyBorder="1" applyProtection="1"/>
    <xf numFmtId="0" fontId="8" fillId="5" borderId="50" xfId="1" applyFont="1" applyFill="1" applyBorder="1" applyProtection="1"/>
    <xf numFmtId="2" fontId="8" fillId="5" borderId="51" xfId="1" applyNumberFormat="1" applyFont="1" applyFill="1" applyBorder="1" applyProtection="1"/>
    <xf numFmtId="0" fontId="8" fillId="5" borderId="52" xfId="1" applyFont="1" applyFill="1" applyBorder="1" applyProtection="1"/>
    <xf numFmtId="2" fontId="8" fillId="5" borderId="53" xfId="1" applyNumberFormat="1" applyFont="1" applyFill="1" applyBorder="1" applyProtection="1"/>
    <xf numFmtId="0" fontId="8" fillId="5" borderId="55" xfId="1" applyFont="1" applyFill="1" applyBorder="1" applyProtection="1"/>
    <xf numFmtId="165" fontId="8" fillId="0" borderId="46" xfId="1" applyNumberFormat="1" applyFont="1" applyBorder="1"/>
    <xf numFmtId="2" fontId="8" fillId="0" borderId="48" xfId="1" applyNumberFormat="1" applyFont="1" applyBorder="1" applyProtection="1">
      <protection locked="0"/>
    </xf>
    <xf numFmtId="2" fontId="8" fillId="0" borderId="49" xfId="1" applyNumberFormat="1" applyFont="1" applyBorder="1" applyProtection="1">
      <protection locked="0"/>
    </xf>
    <xf numFmtId="0" fontId="8" fillId="0" borderId="49" xfId="1" applyFont="1" applyBorder="1"/>
    <xf numFmtId="165" fontId="9" fillId="8" borderId="50" xfId="1" applyNumberFormat="1" applyFont="1" applyFill="1" applyBorder="1"/>
    <xf numFmtId="2" fontId="8" fillId="0" borderId="51" xfId="1" applyNumberFormat="1" applyFont="1" applyBorder="1" applyProtection="1">
      <protection locked="0"/>
    </xf>
    <xf numFmtId="165" fontId="9" fillId="8" borderId="52" xfId="1" applyNumberFormat="1" applyFont="1" applyFill="1" applyBorder="1"/>
    <xf numFmtId="2" fontId="8" fillId="0" borderId="53" xfId="1" applyNumberFormat="1" applyFont="1" applyBorder="1" applyProtection="1">
      <protection locked="0"/>
    </xf>
    <xf numFmtId="2" fontId="8" fillId="0" borderId="54" xfId="1" applyNumberFormat="1" applyFont="1" applyBorder="1" applyProtection="1">
      <protection locked="0"/>
    </xf>
    <xf numFmtId="0" fontId="8" fillId="0" borderId="54" xfId="1" applyFont="1" applyBorder="1"/>
    <xf numFmtId="165" fontId="9" fillId="8" borderId="55" xfId="1" applyNumberFormat="1" applyFont="1" applyFill="1" applyBorder="1"/>
    <xf numFmtId="2" fontId="8" fillId="0" borderId="49" xfId="1" applyNumberFormat="1" applyFont="1" applyBorder="1"/>
    <xf numFmtId="2" fontId="8" fillId="0" borderId="54" xfId="1" applyNumberFormat="1" applyFont="1" applyBorder="1"/>
    <xf numFmtId="0" fontId="1" fillId="0" borderId="48" xfId="1" applyBorder="1"/>
    <xf numFmtId="165" fontId="9" fillId="8" borderId="50" xfId="1" applyNumberFormat="1" applyFont="1" applyFill="1" applyBorder="1" applyAlignment="1">
      <alignment horizontal="right"/>
    </xf>
    <xf numFmtId="0" fontId="1" fillId="0" borderId="51" xfId="1" applyBorder="1"/>
    <xf numFmtId="165" fontId="9" fillId="8" borderId="52" xfId="1" applyNumberFormat="1" applyFont="1" applyFill="1" applyBorder="1" applyAlignment="1">
      <alignment horizontal="right"/>
    </xf>
    <xf numFmtId="0" fontId="1" fillId="0" borderId="53" xfId="1" applyBorder="1"/>
    <xf numFmtId="165" fontId="9" fillId="8" borderId="55" xfId="1" applyNumberFormat="1" applyFont="1" applyFill="1" applyBorder="1" applyAlignment="1">
      <alignment horizontal="right"/>
    </xf>
    <xf numFmtId="0" fontId="1" fillId="0" borderId="49" xfId="1" applyBorder="1"/>
    <xf numFmtId="0" fontId="7" fillId="0" borderId="49" xfId="1" applyFont="1" applyBorder="1" applyProtection="1">
      <protection locked="0"/>
    </xf>
    <xf numFmtId="165" fontId="8" fillId="0" borderId="49" xfId="1" applyNumberFormat="1" applyFont="1" applyBorder="1" applyAlignment="1" applyProtection="1">
      <protection locked="0"/>
    </xf>
    <xf numFmtId="2" fontId="6" fillId="0" borderId="49" xfId="1" applyNumberFormat="1" applyFont="1" applyBorder="1"/>
    <xf numFmtId="0" fontId="6" fillId="0" borderId="57" xfId="1" applyFont="1" applyBorder="1" applyProtection="1">
      <protection locked="0"/>
    </xf>
    <xf numFmtId="165" fontId="8" fillId="0" borderId="58" xfId="1" applyNumberFormat="1" applyFont="1" applyBorder="1"/>
    <xf numFmtId="2" fontId="8" fillId="0" borderId="59" xfId="1" applyNumberFormat="1" applyFont="1" applyBorder="1"/>
    <xf numFmtId="165" fontId="8" fillId="0" borderId="57" xfId="1" applyNumberFormat="1" applyFont="1" applyBorder="1"/>
    <xf numFmtId="2" fontId="9" fillId="0" borderId="50" xfId="1" applyNumberFormat="1" applyFont="1" applyBorder="1"/>
    <xf numFmtId="0" fontId="10" fillId="0" borderId="51" xfId="1" applyFont="1" applyBorder="1" applyProtection="1">
      <protection locked="0"/>
    </xf>
    <xf numFmtId="2" fontId="9" fillId="0" borderId="52" xfId="1" applyNumberFormat="1" applyFont="1" applyBorder="1"/>
    <xf numFmtId="0" fontId="7" fillId="0" borderId="51" xfId="1" applyFont="1" applyBorder="1" applyProtection="1">
      <protection locked="0"/>
    </xf>
    <xf numFmtId="0" fontId="7" fillId="0" borderId="53" xfId="1" applyFont="1" applyBorder="1" applyProtection="1">
      <protection locked="0"/>
    </xf>
    <xf numFmtId="0" fontId="1" fillId="0" borderId="54" xfId="1" applyBorder="1"/>
    <xf numFmtId="0" fontId="7" fillId="0" borderId="54" xfId="1" applyFont="1" applyBorder="1" applyProtection="1">
      <protection locked="0"/>
    </xf>
    <xf numFmtId="0" fontId="8" fillId="0" borderId="54" xfId="1" applyFont="1" applyBorder="1" applyAlignment="1" applyProtection="1">
      <protection locked="0"/>
    </xf>
    <xf numFmtId="2" fontId="6" fillId="0" borderId="54" xfId="1" applyNumberFormat="1" applyFont="1" applyBorder="1"/>
    <xf numFmtId="0" fontId="6" fillId="0" borderId="60" xfId="1" applyFont="1" applyBorder="1" applyProtection="1">
      <protection locked="0"/>
    </xf>
    <xf numFmtId="165" fontId="8" fillId="0" borderId="61" xfId="1" applyNumberFormat="1" applyFont="1" applyBorder="1"/>
    <xf numFmtId="2" fontId="8" fillId="0" borderId="62" xfId="1" applyNumberFormat="1" applyFont="1" applyBorder="1"/>
    <xf numFmtId="165" fontId="8" fillId="0" borderId="60" xfId="1" applyNumberFormat="1" applyFont="1" applyBorder="1"/>
    <xf numFmtId="2" fontId="9" fillId="0" borderId="55" xfId="1" applyNumberFormat="1" applyFont="1" applyBorder="1"/>
    <xf numFmtId="165" fontId="9" fillId="8" borderId="57" xfId="1" applyNumberFormat="1" applyFont="1" applyFill="1" applyBorder="1"/>
    <xf numFmtId="165" fontId="9" fillId="8" borderId="46" xfId="1" applyNumberFormat="1" applyFont="1" applyFill="1" applyBorder="1"/>
    <xf numFmtId="165" fontId="8" fillId="0" borderId="43" xfId="1" applyNumberFormat="1" applyFont="1" applyBorder="1" applyAlignment="1" applyProtection="1">
      <alignment horizontal="center"/>
      <protection locked="0"/>
    </xf>
    <xf numFmtId="165" fontId="8" fillId="0" borderId="48" xfId="1" applyNumberFormat="1" applyFont="1" applyBorder="1" applyAlignment="1" applyProtection="1">
      <alignment horizontal="center"/>
      <protection locked="0"/>
    </xf>
    <xf numFmtId="165" fontId="8" fillId="0" borderId="49" xfId="1" applyNumberFormat="1" applyFont="1" applyBorder="1" applyAlignment="1" applyProtection="1">
      <alignment horizontal="center"/>
      <protection locked="0"/>
    </xf>
    <xf numFmtId="165" fontId="8" fillId="0" borderId="51" xfId="1" applyNumberFormat="1" applyFont="1" applyBorder="1" applyAlignment="1" applyProtection="1">
      <alignment horizontal="center"/>
      <protection locked="0"/>
    </xf>
    <xf numFmtId="165" fontId="8" fillId="0" borderId="53" xfId="1" applyNumberFormat="1" applyFont="1" applyBorder="1" applyAlignment="1" applyProtection="1">
      <alignment horizontal="center"/>
      <protection locked="0"/>
    </xf>
    <xf numFmtId="165" fontId="8" fillId="0" borderId="54" xfId="1" applyNumberFormat="1" applyFont="1" applyBorder="1" applyAlignment="1" applyProtection="1">
      <alignment horizontal="center"/>
      <protection locked="0"/>
    </xf>
    <xf numFmtId="0" fontId="6" fillId="0" borderId="8" xfId="1" applyFont="1" applyBorder="1"/>
    <xf numFmtId="0" fontId="6" fillId="0" borderId="10" xfId="1" applyFont="1" applyBorder="1" applyAlignment="1">
      <alignment horizontal="center"/>
    </xf>
    <xf numFmtId="0" fontId="7" fillId="0" borderId="45" xfId="1" applyFont="1" applyBorder="1"/>
    <xf numFmtId="49" fontId="7" fillId="0" borderId="48" xfId="1" applyNumberFormat="1" applyFont="1" applyFill="1" applyBorder="1" applyProtection="1">
      <protection locked="0"/>
    </xf>
    <xf numFmtId="0" fontId="7" fillId="0" borderId="49" xfId="1" applyFont="1" applyFill="1" applyBorder="1" applyProtection="1">
      <protection locked="0"/>
    </xf>
    <xf numFmtId="0" fontId="11" fillId="0" borderId="49" xfId="1" applyFont="1" applyBorder="1" applyProtection="1"/>
    <xf numFmtId="0" fontId="7" fillId="0" borderId="63" xfId="1" applyFont="1" applyBorder="1" applyProtection="1">
      <protection locked="0"/>
    </xf>
    <xf numFmtId="165" fontId="8" fillId="0" borderId="64" xfId="1" applyNumberFormat="1" applyFont="1" applyBorder="1" applyAlignment="1" applyProtection="1">
      <protection locked="0"/>
    </xf>
    <xf numFmtId="165" fontId="8" fillId="0" borderId="63" xfId="1" applyNumberFormat="1" applyFont="1" applyBorder="1" applyAlignment="1" applyProtection="1">
      <protection locked="0"/>
    </xf>
    <xf numFmtId="2" fontId="6" fillId="0" borderId="65" xfId="1" applyNumberFormat="1" applyFont="1" applyBorder="1"/>
    <xf numFmtId="0" fontId="6" fillId="0" borderId="64" xfId="1" applyFont="1" applyBorder="1" applyProtection="1">
      <protection locked="0"/>
    </xf>
    <xf numFmtId="0" fontId="8" fillId="0" borderId="65" xfId="1" applyFont="1" applyBorder="1" applyAlignment="1" applyProtection="1">
      <alignment horizontal="left"/>
      <protection locked="0"/>
    </xf>
    <xf numFmtId="165" fontId="8" fillId="7" borderId="66" xfId="1" applyNumberFormat="1" applyFont="1" applyFill="1" applyBorder="1" applyProtection="1">
      <protection locked="0"/>
    </xf>
    <xf numFmtId="165" fontId="8" fillId="0" borderId="66" xfId="1" applyNumberFormat="1" applyFont="1" applyBorder="1" applyProtection="1">
      <protection locked="0"/>
    </xf>
    <xf numFmtId="0" fontId="8" fillId="0" borderId="66" xfId="1" applyFont="1" applyBorder="1" applyAlignment="1" applyProtection="1">
      <alignment horizontal="left"/>
      <protection locked="0"/>
    </xf>
    <xf numFmtId="165" fontId="8" fillId="0" borderId="63" xfId="1" applyNumberFormat="1" applyFont="1" applyBorder="1"/>
    <xf numFmtId="2" fontId="8" fillId="5" borderId="67" xfId="1" applyNumberFormat="1" applyFont="1" applyFill="1" applyBorder="1" applyProtection="1"/>
    <xf numFmtId="0" fontId="8" fillId="5" borderId="68" xfId="1" applyFont="1" applyFill="1" applyBorder="1" applyProtection="1"/>
    <xf numFmtId="2" fontId="8" fillId="0" borderId="69" xfId="1" applyNumberFormat="1" applyFont="1" applyBorder="1"/>
    <xf numFmtId="165" fontId="8" fillId="0" borderId="70" xfId="1" applyNumberFormat="1" applyFont="1" applyBorder="1"/>
    <xf numFmtId="165" fontId="8" fillId="0" borderId="66" xfId="1" applyNumberFormat="1" applyFont="1" applyBorder="1"/>
    <xf numFmtId="2" fontId="9" fillId="0" borderId="70" xfId="1" applyNumberFormat="1" applyFont="1" applyBorder="1"/>
    <xf numFmtId="2" fontId="8" fillId="0" borderId="65" xfId="1" applyNumberFormat="1" applyFont="1" applyBorder="1" applyProtection="1">
      <protection locked="0"/>
    </xf>
    <xf numFmtId="2" fontId="8" fillId="0" borderId="66" xfId="1" applyNumberFormat="1" applyFont="1" applyBorder="1" applyProtection="1">
      <protection locked="0"/>
    </xf>
    <xf numFmtId="0" fontId="8" fillId="0" borderId="66" xfId="1" applyFont="1" applyBorder="1"/>
    <xf numFmtId="165" fontId="9" fillId="8" borderId="70" xfId="1" applyNumberFormat="1" applyFont="1" applyFill="1" applyBorder="1"/>
    <xf numFmtId="165" fontId="9" fillId="8" borderId="64" xfId="1" applyNumberFormat="1" applyFont="1" applyFill="1" applyBorder="1"/>
    <xf numFmtId="0" fontId="1" fillId="0" borderId="65" xfId="1" applyBorder="1"/>
    <xf numFmtId="165" fontId="9" fillId="8" borderId="64" xfId="1" applyNumberFormat="1" applyFont="1" applyFill="1" applyBorder="1" applyAlignment="1">
      <alignment horizontal="right"/>
    </xf>
    <xf numFmtId="165" fontId="8" fillId="0" borderId="69" xfId="1" applyNumberFormat="1" applyFont="1" applyBorder="1" applyAlignment="1" applyProtection="1">
      <alignment horizontal="center"/>
      <protection locked="0"/>
    </xf>
    <xf numFmtId="165" fontId="8" fillId="0" borderId="66" xfId="1" applyNumberFormat="1" applyFont="1" applyBorder="1" applyAlignment="1" applyProtection="1">
      <alignment horizontal="center"/>
      <protection locked="0"/>
    </xf>
    <xf numFmtId="165" fontId="9" fillId="8" borderId="71" xfId="1" applyNumberFormat="1" applyFont="1" applyFill="1" applyBorder="1" applyAlignment="1">
      <alignment horizontal="right"/>
    </xf>
    <xf numFmtId="49" fontId="7" fillId="0" borderId="51" xfId="1" applyNumberFormat="1" applyFont="1" applyFill="1" applyBorder="1" applyProtection="1">
      <protection locked="0"/>
    </xf>
    <xf numFmtId="165" fontId="9" fillId="8" borderId="72" xfId="1" applyNumberFormat="1" applyFont="1" applyFill="1" applyBorder="1" applyAlignment="1">
      <alignment horizontal="right"/>
    </xf>
    <xf numFmtId="49" fontId="7" fillId="0" borderId="51" xfId="1" applyNumberFormat="1" applyFont="1" applyBorder="1" applyProtection="1">
      <protection locked="0"/>
    </xf>
    <xf numFmtId="49" fontId="10" fillId="0" borderId="51" xfId="1" applyNumberFormat="1" applyFont="1" applyFill="1" applyBorder="1" applyProtection="1">
      <protection locked="0"/>
    </xf>
    <xf numFmtId="49" fontId="7" fillId="0" borderId="53" xfId="1" applyNumberFormat="1" applyFont="1" applyFill="1" applyBorder="1" applyProtection="1">
      <protection locked="0"/>
    </xf>
    <xf numFmtId="0" fontId="7" fillId="0" borderId="54" xfId="1" applyFont="1" applyFill="1" applyBorder="1" applyProtection="1">
      <protection locked="0"/>
    </xf>
    <xf numFmtId="0" fontId="11" fillId="0" borderId="54" xfId="1" applyFont="1" applyBorder="1" applyProtection="1"/>
    <xf numFmtId="0" fontId="7" fillId="0" borderId="73" xfId="1" applyFont="1" applyBorder="1" applyProtection="1">
      <protection locked="0"/>
    </xf>
    <xf numFmtId="165" fontId="8" fillId="0" borderId="74" xfId="1" applyNumberFormat="1" applyFont="1" applyBorder="1" applyAlignment="1" applyProtection="1">
      <protection locked="0"/>
    </xf>
    <xf numFmtId="165" fontId="8" fillId="0" borderId="73" xfId="1" applyNumberFormat="1" applyFont="1" applyBorder="1" applyAlignment="1" applyProtection="1">
      <protection locked="0"/>
    </xf>
    <xf numFmtId="2" fontId="6" fillId="0" borderId="75" xfId="1" applyNumberFormat="1" applyFont="1" applyBorder="1"/>
    <xf numFmtId="0" fontId="6" fillId="0" borderId="74" xfId="1" applyFont="1" applyBorder="1" applyProtection="1">
      <protection locked="0"/>
    </xf>
    <xf numFmtId="0" fontId="8" fillId="0" borderId="75" xfId="1" applyFont="1" applyBorder="1" applyAlignment="1" applyProtection="1">
      <alignment horizontal="left"/>
      <protection locked="0"/>
    </xf>
    <xf numFmtId="165" fontId="8" fillId="7" borderId="76" xfId="1" applyNumberFormat="1" applyFont="1" applyFill="1" applyBorder="1" applyProtection="1">
      <protection locked="0"/>
    </xf>
    <xf numFmtId="165" fontId="8" fillId="0" borderId="76" xfId="1" applyNumberFormat="1" applyFont="1" applyBorder="1" applyProtection="1">
      <protection locked="0"/>
    </xf>
    <xf numFmtId="0" fontId="8" fillId="0" borderId="76" xfId="1" applyFont="1" applyBorder="1" applyAlignment="1" applyProtection="1">
      <alignment horizontal="left"/>
      <protection locked="0"/>
    </xf>
    <xf numFmtId="165" fontId="8" fillId="0" borderId="73" xfId="1" applyNumberFormat="1" applyFont="1" applyBorder="1"/>
    <xf numFmtId="2" fontId="8" fillId="5" borderId="77" xfId="1" applyNumberFormat="1" applyFont="1" applyFill="1" applyBorder="1" applyProtection="1"/>
    <xf numFmtId="0" fontId="8" fillId="5" borderId="78" xfId="1" applyFont="1" applyFill="1" applyBorder="1" applyProtection="1"/>
    <xf numFmtId="2" fontId="8" fillId="0" borderId="79" xfId="1" applyNumberFormat="1" applyFont="1" applyBorder="1"/>
    <xf numFmtId="165" fontId="8" fillId="0" borderId="80" xfId="1" applyNumberFormat="1" applyFont="1" applyBorder="1"/>
    <xf numFmtId="165" fontId="8" fillId="0" borderId="76" xfId="1" applyNumberFormat="1" applyFont="1" applyBorder="1"/>
    <xf numFmtId="2" fontId="9" fillId="0" borderId="80" xfId="1" applyNumberFormat="1" applyFont="1" applyBorder="1"/>
    <xf numFmtId="2" fontId="8" fillId="0" borderId="75" xfId="1" applyNumberFormat="1" applyFont="1" applyBorder="1" applyProtection="1">
      <protection locked="0"/>
    </xf>
    <xf numFmtId="2" fontId="8" fillId="0" borderId="76" xfId="1" applyNumberFormat="1" applyFont="1" applyBorder="1" applyProtection="1">
      <protection locked="0"/>
    </xf>
    <xf numFmtId="0" fontId="8" fillId="0" borderId="76" xfId="1" applyFont="1" applyBorder="1"/>
    <xf numFmtId="165" fontId="9" fillId="8" borderId="80" xfId="1" applyNumberFormat="1" applyFont="1" applyFill="1" applyBorder="1"/>
    <xf numFmtId="165" fontId="9" fillId="8" borderId="74" xfId="1" applyNumberFormat="1" applyFont="1" applyFill="1" applyBorder="1"/>
    <xf numFmtId="0" fontId="1" fillId="0" borderId="75" xfId="1" applyBorder="1"/>
    <xf numFmtId="165" fontId="9" fillId="8" borderId="74" xfId="1" applyNumberFormat="1" applyFont="1" applyFill="1" applyBorder="1" applyAlignment="1">
      <alignment horizontal="right"/>
    </xf>
    <xf numFmtId="165" fontId="8" fillId="0" borderId="79" xfId="1" applyNumberFormat="1" applyFont="1" applyBorder="1" applyAlignment="1" applyProtection="1">
      <alignment horizontal="center"/>
      <protection locked="0"/>
    </xf>
    <xf numFmtId="165" fontId="8" fillId="0" borderId="76" xfId="1" applyNumberFormat="1" applyFont="1" applyBorder="1" applyAlignment="1" applyProtection="1">
      <alignment horizontal="center"/>
      <protection locked="0"/>
    </xf>
    <xf numFmtId="165" fontId="9" fillId="8" borderId="81" xfId="1" applyNumberFormat="1" applyFont="1" applyFill="1" applyBorder="1" applyAlignment="1">
      <alignment horizontal="right"/>
    </xf>
    <xf numFmtId="165" fontId="8" fillId="0" borderId="82" xfId="1" applyNumberFormat="1" applyFont="1" applyBorder="1" applyAlignment="1" applyProtection="1">
      <protection locked="0"/>
    </xf>
    <xf numFmtId="2" fontId="8" fillId="0" borderId="66" xfId="1" applyNumberFormat="1" applyFont="1" applyBorder="1"/>
    <xf numFmtId="2" fontId="8" fillId="0" borderId="70" xfId="1" applyNumberFormat="1" applyFont="1" applyBorder="1"/>
    <xf numFmtId="165" fontId="8" fillId="7" borderId="64" xfId="1" applyNumberFormat="1" applyFont="1" applyFill="1" applyBorder="1" applyProtection="1">
      <protection locked="0"/>
    </xf>
    <xf numFmtId="165" fontId="8" fillId="0" borderId="65" xfId="1" applyNumberFormat="1" applyFont="1" applyBorder="1" applyAlignment="1" applyProtection="1">
      <alignment horizontal="center"/>
      <protection locked="0"/>
    </xf>
    <xf numFmtId="49" fontId="7" fillId="0" borderId="53" xfId="1" applyNumberFormat="1" applyFont="1" applyBorder="1" applyProtection="1">
      <protection locked="0"/>
    </xf>
    <xf numFmtId="165" fontId="8" fillId="0" borderId="83" xfId="1" applyNumberFormat="1" applyFont="1" applyBorder="1" applyAlignment="1" applyProtection="1">
      <protection locked="0"/>
    </xf>
    <xf numFmtId="2" fontId="8" fillId="0" borderId="76" xfId="1" applyNumberFormat="1" applyFont="1" applyBorder="1"/>
    <xf numFmtId="2" fontId="8" fillId="0" borderId="80" xfId="1" applyNumberFormat="1" applyFont="1" applyBorder="1"/>
    <xf numFmtId="165" fontId="8" fillId="7" borderId="74" xfId="1" applyNumberFormat="1" applyFont="1" applyFill="1" applyBorder="1" applyProtection="1">
      <protection locked="0"/>
    </xf>
    <xf numFmtId="165" fontId="8" fillId="0" borderId="75" xfId="1" applyNumberFormat="1" applyFont="1" applyBorder="1" applyAlignment="1" applyProtection="1">
      <alignment horizontal="center"/>
      <protection locked="0"/>
    </xf>
    <xf numFmtId="0" fontId="7" fillId="0" borderId="51" xfId="1" applyFont="1" applyFill="1" applyBorder="1" applyProtection="1">
      <protection locked="0"/>
    </xf>
    <xf numFmtId="0" fontId="7" fillId="0" borderId="48" xfId="1" applyFont="1" applyFill="1" applyBorder="1" applyProtection="1">
      <protection locked="0"/>
    </xf>
    <xf numFmtId="0" fontId="10" fillId="0" borderId="51" xfId="1" applyFont="1" applyFill="1" applyBorder="1" applyProtection="1">
      <protection locked="0"/>
    </xf>
    <xf numFmtId="165" fontId="8" fillId="0" borderId="1" xfId="1" applyNumberFormat="1" applyFont="1" applyFill="1" applyBorder="1" applyAlignment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3" fillId="0" borderId="33" xfId="1" applyFont="1" applyBorder="1" applyAlignment="1">
      <alignment horizontal="right"/>
    </xf>
    <xf numFmtId="164" fontId="1" fillId="0" borderId="12" xfId="1" applyNumberFormat="1" applyBorder="1" applyAlignment="1" applyProtection="1">
      <alignment horizontal="center"/>
      <protection locked="0"/>
    </xf>
    <xf numFmtId="14" fontId="1" fillId="0" borderId="12" xfId="1" applyNumberFormat="1" applyFont="1" applyBorder="1" applyAlignment="1" applyProtection="1">
      <alignment horizontal="center"/>
      <protection locked="0"/>
    </xf>
    <xf numFmtId="0" fontId="4" fillId="2" borderId="24" xfId="2" applyNumberFormat="1" applyFont="1" applyFill="1" applyBorder="1" applyAlignment="1" applyProtection="1">
      <alignment horizontal="center"/>
      <protection locked="0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7" fillId="0" borderId="21" xfId="1" applyFont="1" applyBorder="1" applyAlignment="1">
      <alignment horizontal="center" textRotation="90"/>
    </xf>
    <xf numFmtId="0" fontId="6" fillId="0" borderId="36" xfId="1" applyFont="1" applyBorder="1" applyAlignment="1">
      <alignment horizontal="center" textRotation="90"/>
    </xf>
    <xf numFmtId="0" fontId="6" fillId="0" borderId="6" xfId="1" applyFont="1" applyBorder="1" applyAlignment="1">
      <alignment textRotation="90"/>
    </xf>
    <xf numFmtId="0" fontId="7" fillId="0" borderId="3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5" borderId="37" xfId="1" applyFont="1" applyFill="1" applyBorder="1" applyAlignment="1">
      <alignment horizontal="center"/>
    </xf>
    <xf numFmtId="0" fontId="7" fillId="0" borderId="3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/>
    </xf>
    <xf numFmtId="0" fontId="7" fillId="0" borderId="49" xfId="1" applyFont="1" applyBorder="1" applyAlignment="1" applyProtection="1">
      <alignment horizontal="center"/>
      <protection locked="0"/>
    </xf>
    <xf numFmtId="0" fontId="7" fillId="0" borderId="43" xfId="1" applyFont="1" applyBorder="1" applyAlignment="1" applyProtection="1">
      <alignment horizontal="center"/>
      <protection locked="0"/>
    </xf>
    <xf numFmtId="0" fontId="6" fillId="0" borderId="5" xfId="1" applyFont="1" applyBorder="1" applyAlignment="1">
      <alignment horizontal="center" textRotation="90"/>
    </xf>
    <xf numFmtId="0" fontId="7" fillId="0" borderId="54" xfId="1" applyFont="1" applyBorder="1" applyAlignment="1" applyProtection="1">
      <alignment horizontal="center"/>
      <protection locked="0"/>
    </xf>
    <xf numFmtId="0" fontId="6" fillId="0" borderId="39" xfId="1" applyFont="1" applyBorder="1" applyAlignment="1">
      <alignment horizontal="center" textRotation="90"/>
    </xf>
    <xf numFmtId="0" fontId="7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textRotation="90"/>
    </xf>
    <xf numFmtId="0" fontId="6" fillId="0" borderId="23" xfId="1" applyFont="1" applyBorder="1" applyAlignment="1">
      <alignment textRotation="90"/>
    </xf>
    <xf numFmtId="0" fontId="7" fillId="0" borderId="30" xfId="1" applyFont="1" applyBorder="1" applyAlignment="1">
      <alignment horizontal="center"/>
    </xf>
    <xf numFmtId="0" fontId="7" fillId="0" borderId="4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textRotation="90"/>
    </xf>
    <xf numFmtId="0" fontId="1" fillId="0" borderId="19" xfId="1" applyFont="1" applyBorder="1" applyAlignment="1"/>
    <xf numFmtId="2" fontId="1" fillId="0" borderId="24" xfId="1" applyNumberFormat="1" applyBorder="1" applyAlignment="1"/>
    <xf numFmtId="2" fontId="1" fillId="0" borderId="24" xfId="1" applyNumberFormat="1" applyBorder="1" applyAlignment="1">
      <alignment horizontal="center"/>
    </xf>
    <xf numFmtId="0" fontId="1" fillId="0" borderId="0" xfId="1" applyFont="1" applyBorder="1" applyAlignment="1"/>
    <xf numFmtId="0" fontId="1" fillId="0" borderId="0" xfId="1" applyBorder="1" applyAlignment="1"/>
    <xf numFmtId="14" fontId="15" fillId="0" borderId="0" xfId="1" applyNumberFormat="1" applyFont="1" applyBorder="1" applyAlignment="1">
      <alignment horizontal="center"/>
    </xf>
  </cellXfs>
  <cellStyles count="3">
    <cellStyle name="Excel Built-in Normal" xfId="1" xr:uid="{00000000-0005-0000-0000-000000000000}"/>
    <cellStyle name="Link" xfId="2" builtinId="8"/>
    <cellStyle name="Standard" xfId="0" builtinId="0"/>
  </cellStyles>
  <dxfs count="10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31</xdr:row>
      <xdr:rowOff>19050</xdr:rowOff>
    </xdr:from>
    <xdr:to>
      <xdr:col>39</xdr:col>
      <xdr:colOff>323850</xdr:colOff>
      <xdr:row>31</xdr:row>
      <xdr:rowOff>409575</xdr:rowOff>
    </xdr:to>
    <xdr:sp macro="" textlink="" fLocksText="0">
      <xdr:nvSpPr>
        <xdr:cNvPr id="1025" name="Text Box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56</xdr:row>
      <xdr:rowOff>9525</xdr:rowOff>
    </xdr:from>
    <xdr:to>
      <xdr:col>39</xdr:col>
      <xdr:colOff>323850</xdr:colOff>
      <xdr:row>56</xdr:row>
      <xdr:rowOff>438150</xdr:rowOff>
    </xdr:to>
    <xdr:sp macro="" textlink="" fLocksText="0">
      <xdr:nvSpPr>
        <xdr:cNvPr id="1026" name="Text Box 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31</xdr:row>
      <xdr:rowOff>19050</xdr:rowOff>
    </xdr:from>
    <xdr:to>
      <xdr:col>39</xdr:col>
      <xdr:colOff>323850</xdr:colOff>
      <xdr:row>31</xdr:row>
      <xdr:rowOff>409575</xdr:rowOff>
    </xdr:to>
    <xdr:sp macro="" textlink="" fLocksText="0">
      <xdr:nvSpPr>
        <xdr:cNvPr id="1028" name="Text Box 1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3 kg - Kugel</a:t>
          </a:r>
        </a:p>
      </xdr:txBody>
    </xdr:sp>
    <xdr:clientData/>
  </xdr:twoCellAnchor>
  <xdr:twoCellAnchor>
    <xdr:from>
      <xdr:col>35</xdr:col>
      <xdr:colOff>104775</xdr:colOff>
      <xdr:row>56</xdr:row>
      <xdr:rowOff>9525</xdr:rowOff>
    </xdr:from>
    <xdr:to>
      <xdr:col>39</xdr:col>
      <xdr:colOff>323850</xdr:colOff>
      <xdr:row>56</xdr:row>
      <xdr:rowOff>438150</xdr:rowOff>
    </xdr:to>
    <xdr:sp macro="" textlink="" fLocksText="0">
      <xdr:nvSpPr>
        <xdr:cNvPr id="1029" name="Text Box 2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1112" name="Picture 2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66675"/>
          <a:ext cx="3048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1113" name="Grafik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40" t="3969" r="10287" b="14970"/>
        <a:stretch>
          <a:fillRect/>
        </a:stretch>
      </xdr:blipFill>
      <xdr:spPr bwMode="auto">
        <a:xfrm>
          <a:off x="4562475" y="47625"/>
          <a:ext cx="323850" cy="361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39</xdr:col>
      <xdr:colOff>323850</xdr:colOff>
      <xdr:row>3</xdr:row>
      <xdr:rowOff>409575</xdr:rowOff>
    </xdr:to>
    <xdr:sp macro="" textlink="" fLocksText="0">
      <xdr:nvSpPr>
        <xdr:cNvPr id="1033" name="Text Box 7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39</xdr:col>
      <xdr:colOff>323850</xdr:colOff>
      <xdr:row>3</xdr:row>
      <xdr:rowOff>409575</xdr:rowOff>
    </xdr:to>
    <xdr:sp macro="" textlink="" fLocksText="0">
      <xdr:nvSpPr>
        <xdr:cNvPr id="1034" name="Text Box 1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U6 - weiblich - 1 kg - Kugel</a:t>
          </a:r>
        </a:p>
      </xdr:txBody>
    </xdr:sp>
    <xdr:clientData/>
  </xdr:twoCellAnchor>
  <xdr:twoCellAnchor>
    <xdr:from>
      <xdr:col>44</xdr:col>
      <xdr:colOff>142875</xdr:colOff>
      <xdr:row>3</xdr:row>
      <xdr:rowOff>47625</xdr:rowOff>
    </xdr:from>
    <xdr:to>
      <xdr:col>47</xdr:col>
      <xdr:colOff>466725</xdr:colOff>
      <xdr:row>3</xdr:row>
      <xdr:rowOff>438150</xdr:rowOff>
    </xdr:to>
    <xdr:sp macro="" textlink="" fLocksText="0">
      <xdr:nvSpPr>
        <xdr:cNvPr id="1035" name="Text Box 1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44</xdr:col>
      <xdr:colOff>142875</xdr:colOff>
      <xdr:row>31</xdr:row>
      <xdr:rowOff>47625</xdr:rowOff>
    </xdr:from>
    <xdr:to>
      <xdr:col>47</xdr:col>
      <xdr:colOff>504825</xdr:colOff>
      <xdr:row>31</xdr:row>
      <xdr:rowOff>438150</xdr:rowOff>
    </xdr:to>
    <xdr:sp macro="" textlink="" fLocksText="0">
      <xdr:nvSpPr>
        <xdr:cNvPr id="1036" name="Text Box 1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2249150" y="40671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44</xdr:col>
      <xdr:colOff>123825</xdr:colOff>
      <xdr:row>56</xdr:row>
      <xdr:rowOff>47625</xdr:rowOff>
    </xdr:from>
    <xdr:to>
      <xdr:col>47</xdr:col>
      <xdr:colOff>485775</xdr:colOff>
      <xdr:row>56</xdr:row>
      <xdr:rowOff>438150</xdr:rowOff>
    </xdr:to>
    <xdr:sp macro="" textlink="" fLocksText="0">
      <xdr:nvSpPr>
        <xdr:cNvPr id="1037" name="Text Box 18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2230100" y="87915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ien\Jugendliga_160207\Jugendliga_161009\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 refreshError="1">
        <row r="1">
          <cell r="A1" t="str">
            <v>Jugendliga Rheinland-Pfalz/Hessen</v>
          </cell>
        </row>
        <row r="4">
          <cell r="A4">
            <v>0</v>
          </cell>
        </row>
        <row r="43">
          <cell r="D4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41"/>
  <sheetViews>
    <sheetView showGridLines="0" tabSelected="1" showRuler="0" zoomScaleNormal="100" zoomScalePageLayoutView="23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8" sqref="A18:XFD18"/>
    </sheetView>
  </sheetViews>
  <sheetFormatPr baseColWidth="10" defaultColWidth="10.7109375" defaultRowHeight="12.75" outlineLevelRow="1" outlineLevelCol="1" x14ac:dyDescent="0.2"/>
  <cols>
    <col min="1" max="1" width="20.5703125" style="1" customWidth="1"/>
    <col min="2" max="2" width="19.42578125" style="1" bestFit="1" customWidth="1"/>
    <col min="3" max="3" width="8" style="1" customWidth="1"/>
    <col min="4" max="4" width="3.7109375" style="1" bestFit="1" customWidth="1"/>
    <col min="5" max="5" width="2" style="1" customWidth="1"/>
    <col min="6" max="6" width="4.7109375" style="2" customWidth="1"/>
    <col min="7" max="7" width="11.5703125" style="2" customWidth="1"/>
    <col min="8" max="8" width="4.140625" style="2" customWidth="1"/>
    <col min="9" max="9" width="7.28515625" style="1" customWidth="1"/>
    <col min="10" max="10" width="2.42578125" style="1" customWidth="1"/>
    <col min="11" max="11" width="4.140625" style="1" customWidth="1"/>
    <col min="12" max="12" width="3.28515625" style="1" customWidth="1"/>
    <col min="13" max="13" width="10.7109375" style="1" hidden="1" customWidth="1"/>
    <col min="14" max="14" width="4.140625" style="1" customWidth="1"/>
    <col min="15" max="15" width="3.28515625" style="1" customWidth="1"/>
    <col min="16" max="16" width="10.7109375" style="1" hidden="1" customWidth="1"/>
    <col min="17" max="17" width="4.140625" style="1" customWidth="1"/>
    <col min="18" max="18" width="3.28515625" style="1" customWidth="1"/>
    <col min="19" max="20" width="10.7109375" style="1" hidden="1" customWidth="1"/>
    <col min="21" max="21" width="4.140625" style="1" customWidth="1"/>
    <col min="22" max="22" width="3.42578125" style="1" customWidth="1"/>
    <col min="23" max="23" width="10.7109375" style="1" hidden="1" customWidth="1"/>
    <col min="24" max="24" width="4.140625" style="1" customWidth="1"/>
    <col min="25" max="25" width="3.28515625" style="1" customWidth="1"/>
    <col min="26" max="26" width="10.7109375" style="1" hidden="1" customWidth="1"/>
    <col min="27" max="27" width="4.140625" style="1" customWidth="1"/>
    <col min="28" max="28" width="3.42578125" style="1" customWidth="1"/>
    <col min="29" max="30" width="10.7109375" style="1" hidden="1" customWidth="1"/>
    <col min="31" max="31" width="7" style="1" bestFit="1" customWidth="1"/>
    <col min="32" max="32" width="5.42578125" style="1" customWidth="1"/>
    <col min="33" max="33" width="4.42578125" style="1" customWidth="1"/>
    <col min="34" max="34" width="10.7109375" style="1" customWidth="1"/>
    <col min="35" max="35" width="5.5703125" style="1" customWidth="1"/>
    <col min="36" max="38" width="5.140625" style="1" customWidth="1"/>
    <col min="39" max="39" width="10.7109375" style="1" hidden="1" customWidth="1"/>
    <col min="40" max="40" width="6.5703125" style="1" customWidth="1"/>
    <col min="41" max="42" width="10.7109375" style="1" hidden="1" customWidth="1" outlineLevel="1"/>
    <col min="43" max="43" width="4.85546875" style="1" customWidth="1" collapsed="1"/>
    <col min="44" max="44" width="10.5703125" style="1" customWidth="1"/>
    <col min="45" max="46" width="5.28515625" style="1" customWidth="1"/>
    <col min="47" max="47" width="10.7109375" style="1" hidden="1" customWidth="1"/>
    <col min="48" max="48" width="10.28515625" style="1" customWidth="1"/>
    <col min="49" max="16384" width="10.7109375" style="1"/>
  </cols>
  <sheetData>
    <row r="1" spans="1:48" ht="15" x14ac:dyDescent="0.2">
      <c r="A1" s="307" t="s">
        <v>0</v>
      </c>
      <c r="B1" s="307"/>
      <c r="C1" s="307"/>
      <c r="D1" s="307"/>
      <c r="E1" s="307"/>
      <c r="F1" s="3"/>
      <c r="G1" s="3"/>
      <c r="H1" s="3"/>
      <c r="I1" s="308" t="s">
        <v>1</v>
      </c>
      <c r="J1" s="308"/>
      <c r="K1" s="308"/>
      <c r="L1" s="309">
        <v>43450</v>
      </c>
      <c r="M1" s="309"/>
      <c r="N1" s="309"/>
      <c r="O1" s="309"/>
      <c r="P1" s="309"/>
      <c r="Q1" s="309"/>
      <c r="R1" s="309"/>
      <c r="S1" s="309"/>
      <c r="T1" s="309"/>
      <c r="U1" s="309"/>
      <c r="Y1" s="4" t="s">
        <v>2</v>
      </c>
      <c r="AA1" s="310" t="s">
        <v>88</v>
      </c>
      <c r="AB1" s="310"/>
      <c r="AC1" s="310"/>
      <c r="AD1" s="310"/>
      <c r="AE1" s="310"/>
      <c r="AF1" s="310"/>
      <c r="AG1" s="310"/>
      <c r="AH1" s="5"/>
      <c r="AI1" s="311" t="s">
        <v>3</v>
      </c>
      <c r="AJ1" s="311"/>
      <c r="AK1" s="311"/>
      <c r="AL1" s="6"/>
    </row>
    <row r="2" spans="1:48" ht="4.5" customHeight="1" thickBot="1" x14ac:dyDescent="0.25"/>
    <row r="3" spans="1:48" s="10" customFormat="1" ht="14.25" customHeight="1" thickBot="1" x14ac:dyDescent="0.25">
      <c r="A3" s="7" t="s">
        <v>4</v>
      </c>
      <c r="B3" s="8" t="s">
        <v>5</v>
      </c>
      <c r="C3" s="9"/>
      <c r="D3" s="9"/>
      <c r="F3" s="11"/>
      <c r="G3" s="11"/>
      <c r="H3" s="11"/>
      <c r="K3" s="312" t="s">
        <v>6</v>
      </c>
      <c r="L3" s="312"/>
      <c r="M3" s="312"/>
      <c r="N3" s="312"/>
      <c r="O3" s="312"/>
      <c r="P3" s="12"/>
      <c r="Q3" s="13"/>
      <c r="R3" s="14"/>
      <c r="S3" s="12"/>
      <c r="T3" s="12"/>
      <c r="U3" s="312" t="s">
        <v>7</v>
      </c>
      <c r="V3" s="312"/>
      <c r="W3" s="312"/>
      <c r="X3" s="312"/>
      <c r="Y3" s="312"/>
      <c r="Z3" s="15"/>
      <c r="AA3" s="13"/>
      <c r="AB3" s="14"/>
      <c r="AF3" s="313" t="s">
        <v>8</v>
      </c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</row>
    <row r="4" spans="1:48" s="10" customFormat="1" ht="36" customHeight="1" thickBot="1" x14ac:dyDescent="0.25">
      <c r="A4" s="16"/>
      <c r="B4" s="17"/>
      <c r="C4" s="316" t="s">
        <v>9</v>
      </c>
      <c r="D4" s="316"/>
      <c r="E4" s="18" t="s">
        <v>10</v>
      </c>
      <c r="F4" s="19" t="s">
        <v>11</v>
      </c>
      <c r="G4" s="20"/>
      <c r="H4" s="20"/>
      <c r="I4" s="317" t="s">
        <v>12</v>
      </c>
      <c r="J4" s="318" t="s">
        <v>13</v>
      </c>
      <c r="K4" s="319" t="s">
        <v>14</v>
      </c>
      <c r="L4" s="319"/>
      <c r="M4" s="21"/>
      <c r="N4" s="320" t="s">
        <v>15</v>
      </c>
      <c r="O4" s="320"/>
      <c r="P4" s="21"/>
      <c r="Q4" s="321"/>
      <c r="R4" s="321"/>
      <c r="S4" s="12"/>
      <c r="T4" s="12"/>
      <c r="U4" s="319" t="s">
        <v>14</v>
      </c>
      <c r="V4" s="319"/>
      <c r="W4" s="21"/>
      <c r="X4" s="320" t="s">
        <v>15</v>
      </c>
      <c r="Y4" s="320"/>
      <c r="Z4" s="21"/>
      <c r="AA4" s="321"/>
      <c r="AB4" s="321"/>
      <c r="AC4" s="12"/>
      <c r="AD4" s="12"/>
      <c r="AE4" s="326" t="s">
        <v>16</v>
      </c>
      <c r="AF4" s="314" t="s">
        <v>17</v>
      </c>
      <c r="AG4" s="314"/>
      <c r="AH4" s="314"/>
      <c r="AI4" s="314"/>
      <c r="AJ4" s="315"/>
      <c r="AK4" s="315"/>
      <c r="AL4" s="315"/>
      <c r="AM4" s="315"/>
      <c r="AN4" s="315"/>
      <c r="AO4" s="314" t="s">
        <v>18</v>
      </c>
      <c r="AP4" s="314"/>
      <c r="AQ4" s="322" t="s">
        <v>19</v>
      </c>
      <c r="AR4" s="322"/>
      <c r="AS4" s="314"/>
      <c r="AT4" s="314"/>
      <c r="AU4" s="314"/>
      <c r="AV4" s="314"/>
    </row>
    <row r="5" spans="1:48" s="10" customFormat="1" ht="11.25" customHeight="1" thickBot="1" x14ac:dyDescent="0.25">
      <c r="A5" s="22" t="s">
        <v>20</v>
      </c>
      <c r="B5" s="23" t="s">
        <v>21</v>
      </c>
      <c r="C5" s="323" t="s">
        <v>22</v>
      </c>
      <c r="D5" s="323"/>
      <c r="E5" s="25"/>
      <c r="F5" s="26" t="s">
        <v>23</v>
      </c>
      <c r="G5" s="27"/>
      <c r="H5" s="27"/>
      <c r="I5" s="317"/>
      <c r="J5" s="318" t="s">
        <v>13</v>
      </c>
      <c r="K5" s="28" t="s">
        <v>24</v>
      </c>
      <c r="L5" s="145" t="s">
        <v>25</v>
      </c>
      <c r="M5" s="144" t="s">
        <v>26</v>
      </c>
      <c r="N5" s="144" t="s">
        <v>24</v>
      </c>
      <c r="O5" s="31" t="s">
        <v>25</v>
      </c>
      <c r="P5" s="32" t="s">
        <v>26</v>
      </c>
      <c r="Q5" s="33"/>
      <c r="R5" s="34"/>
      <c r="S5" s="32"/>
      <c r="T5" s="35" t="s">
        <v>27</v>
      </c>
      <c r="U5" s="28" t="s">
        <v>24</v>
      </c>
      <c r="V5" s="145" t="s">
        <v>25</v>
      </c>
      <c r="W5" s="144" t="s">
        <v>26</v>
      </c>
      <c r="X5" s="144" t="s">
        <v>24</v>
      </c>
      <c r="Y5" s="31" t="s">
        <v>25</v>
      </c>
      <c r="Z5" s="32" t="s">
        <v>26</v>
      </c>
      <c r="AA5" s="33"/>
      <c r="AB5" s="34"/>
      <c r="AC5" s="32" t="s">
        <v>26</v>
      </c>
      <c r="AD5" s="35" t="s">
        <v>27</v>
      </c>
      <c r="AE5" s="326"/>
      <c r="AF5" s="36" t="s">
        <v>28</v>
      </c>
      <c r="AG5" s="146" t="s">
        <v>29</v>
      </c>
      <c r="AH5" s="146"/>
      <c r="AI5" s="147" t="s">
        <v>25</v>
      </c>
      <c r="AJ5" s="22" t="s">
        <v>28</v>
      </c>
      <c r="AK5" s="146" t="s">
        <v>29</v>
      </c>
      <c r="AL5" s="146" t="s">
        <v>30</v>
      </c>
      <c r="AM5" s="146"/>
      <c r="AN5" s="148" t="s">
        <v>25</v>
      </c>
      <c r="AO5" s="22" t="s">
        <v>31</v>
      </c>
      <c r="AP5" s="147" t="s">
        <v>25</v>
      </c>
      <c r="AQ5" s="22" t="s">
        <v>31</v>
      </c>
      <c r="AR5" s="147" t="s">
        <v>25</v>
      </c>
      <c r="AS5" s="22" t="s">
        <v>28</v>
      </c>
      <c r="AT5" s="146" t="s">
        <v>29</v>
      </c>
      <c r="AU5" s="146" t="s">
        <v>32</v>
      </c>
      <c r="AV5" s="147" t="s">
        <v>25</v>
      </c>
    </row>
    <row r="6" spans="1:48" s="75" customFormat="1" ht="13.5" thickBot="1" x14ac:dyDescent="0.25">
      <c r="A6" s="304" t="s">
        <v>89</v>
      </c>
      <c r="B6" s="197" t="s">
        <v>35</v>
      </c>
      <c r="C6" s="324">
        <v>2011</v>
      </c>
      <c r="D6" s="324"/>
      <c r="E6" s="198" t="s">
        <v>86</v>
      </c>
      <c r="F6" s="199">
        <v>23.9</v>
      </c>
      <c r="G6" s="199"/>
      <c r="H6" s="199"/>
      <c r="I6" s="200">
        <f>SUM(AE6+AI6+AN6+AP6+AR6+AV6)</f>
        <v>229.38266108786613</v>
      </c>
      <c r="J6" s="201">
        <v>2</v>
      </c>
      <c r="K6" s="158">
        <v>2</v>
      </c>
      <c r="L6" s="159">
        <v>3.5</v>
      </c>
      <c r="M6" s="160">
        <f>IF((L6)&lt;1,"",(L6*15))</f>
        <v>52.5</v>
      </c>
      <c r="N6" s="161">
        <v>2</v>
      </c>
      <c r="O6" s="162">
        <v>3.5</v>
      </c>
      <c r="P6" s="202">
        <f>IF((O6)&lt;1,"",(O6*15))</f>
        <v>52.5</v>
      </c>
      <c r="Q6" s="172"/>
      <c r="R6" s="173"/>
      <c r="S6" s="203"/>
      <c r="T6" s="204">
        <f>MAX(M6,P6)</f>
        <v>52.5</v>
      </c>
      <c r="U6" s="158">
        <v>2</v>
      </c>
      <c r="V6" s="159">
        <v>0</v>
      </c>
      <c r="W6" s="160" t="str">
        <f t="shared" ref="W6:W29" si="0">IF((V6)&lt;1,"",(V6*15))</f>
        <v/>
      </c>
      <c r="X6" s="161">
        <v>2</v>
      </c>
      <c r="Y6" s="162">
        <v>3.5</v>
      </c>
      <c r="Z6" s="202">
        <f t="shared" ref="Z6:Z29" si="1">IF((Y6)&lt;1,"",(Y6*15))</f>
        <v>52.5</v>
      </c>
      <c r="AA6" s="172"/>
      <c r="AB6" s="173"/>
      <c r="AC6" s="203" t="str">
        <f>IF((AB6)&lt;1,"",(AA6*45/F6)+(AB6*10))</f>
        <v/>
      </c>
      <c r="AD6" s="160">
        <f t="shared" ref="AD6:AD29" si="2">MAX(W6,Z6)</f>
        <v>52.5</v>
      </c>
      <c r="AE6" s="205">
        <f t="shared" ref="AE6:AE29" si="3">SUM(T6,AD6)</f>
        <v>105</v>
      </c>
      <c r="AF6" s="179">
        <v>3.32</v>
      </c>
      <c r="AG6" s="180">
        <v>3.2</v>
      </c>
      <c r="AH6" s="181">
        <f t="shared" ref="AH6:AH29" si="4">MAX(AF6:AG6)</f>
        <v>3.32</v>
      </c>
      <c r="AI6" s="182">
        <f t="shared" ref="AI6:AI29" si="5">(AH6*20)*0.66</f>
        <v>43.823999999999998</v>
      </c>
      <c r="AJ6" s="179">
        <v>2.36</v>
      </c>
      <c r="AK6" s="180">
        <v>2.25</v>
      </c>
      <c r="AL6" s="180">
        <v>2.17</v>
      </c>
      <c r="AM6" s="189">
        <f>MAX(AJ6:AL6)</f>
        <v>2.36</v>
      </c>
      <c r="AN6" s="182">
        <f t="shared" ref="AN6:AN29" si="6">IF((AM6)=0,"0",(AM6*750/F6))*0.66</f>
        <v>48.878661087866114</v>
      </c>
      <c r="AO6" s="191"/>
      <c r="AP6" s="192">
        <f>AO6*3*0.66</f>
        <v>0</v>
      </c>
      <c r="AQ6" s="191">
        <v>12</v>
      </c>
      <c r="AR6" s="219">
        <f>(AQ6*4)*0.66</f>
        <v>31.68</v>
      </c>
      <c r="AS6" s="222">
        <v>19.940000000000001</v>
      </c>
      <c r="AT6" s="223">
        <v>20.27</v>
      </c>
      <c r="AU6" s="160">
        <f>MIN(AS6:AT6)</f>
        <v>19.940000000000001</v>
      </c>
      <c r="AV6" s="192">
        <v>0</v>
      </c>
    </row>
    <row r="7" spans="1:48" s="75" customFormat="1" ht="13.5" thickBot="1" x14ac:dyDescent="0.25">
      <c r="A7" s="206" t="s">
        <v>90</v>
      </c>
      <c r="B7" s="143" t="s">
        <v>34</v>
      </c>
      <c r="C7" s="325">
        <v>2011</v>
      </c>
      <c r="D7" s="325"/>
      <c r="E7" s="136" t="s">
        <v>86</v>
      </c>
      <c r="F7" s="149">
        <v>23.9</v>
      </c>
      <c r="G7" s="149"/>
      <c r="H7" s="149"/>
      <c r="I7" s="150">
        <f t="shared" ref="I7:I29" si="7">SUM(AE7+AI7+AN7+AP7+AR7+AV7)</f>
        <v>346.37397489539751</v>
      </c>
      <c r="J7" s="157">
        <v>1</v>
      </c>
      <c r="K7" s="163">
        <v>5</v>
      </c>
      <c r="L7" s="152">
        <v>4.5</v>
      </c>
      <c r="M7" s="153">
        <f t="shared" ref="M7:M29" si="8">IF((L7)&lt;1,"",(L7*15))</f>
        <v>67.5</v>
      </c>
      <c r="N7" s="151">
        <v>7</v>
      </c>
      <c r="O7" s="164">
        <v>4.5</v>
      </c>
      <c r="P7" s="170">
        <f t="shared" ref="P7:P29" si="9">IF((O7)&lt;1,"",(O7*15))</f>
        <v>67.5</v>
      </c>
      <c r="Q7" s="174"/>
      <c r="R7" s="175"/>
      <c r="S7" s="171"/>
      <c r="T7" s="178">
        <f t="shared" ref="T7:T29" si="10">MAX(M7,P7)</f>
        <v>67.5</v>
      </c>
      <c r="U7" s="163">
        <v>5</v>
      </c>
      <c r="V7" s="152">
        <v>4.5</v>
      </c>
      <c r="W7" s="153">
        <f t="shared" si="0"/>
        <v>67.5</v>
      </c>
      <c r="X7" s="151">
        <v>7</v>
      </c>
      <c r="Y7" s="164">
        <v>4.5</v>
      </c>
      <c r="Z7" s="170">
        <f t="shared" si="1"/>
        <v>67.5</v>
      </c>
      <c r="AA7" s="174"/>
      <c r="AB7" s="175"/>
      <c r="AC7" s="171" t="str">
        <f t="shared" ref="AC7:AC21" si="11">IF((AB7)&lt;1,"",(AA7*45/F7)+(AB7*10))</f>
        <v/>
      </c>
      <c r="AD7" s="153">
        <f t="shared" si="2"/>
        <v>67.5</v>
      </c>
      <c r="AE7" s="207">
        <f t="shared" si="3"/>
        <v>135</v>
      </c>
      <c r="AF7" s="183">
        <v>4.7</v>
      </c>
      <c r="AG7" s="155">
        <v>4.63</v>
      </c>
      <c r="AH7" s="156">
        <f t="shared" si="4"/>
        <v>4.7</v>
      </c>
      <c r="AI7" s="184">
        <f t="shared" si="5"/>
        <v>62.040000000000006</v>
      </c>
      <c r="AJ7" s="183">
        <v>2.5299999999999998</v>
      </c>
      <c r="AK7" s="155">
        <v>2.5299999999999998</v>
      </c>
      <c r="AL7" s="155">
        <v>3.45</v>
      </c>
      <c r="AM7" s="154">
        <f t="shared" ref="AM7:AM29" si="12">MAX(AJ7:AL7)</f>
        <v>3.45</v>
      </c>
      <c r="AN7" s="184">
        <f t="shared" si="6"/>
        <v>71.453974895397494</v>
      </c>
      <c r="AO7" s="193"/>
      <c r="AP7" s="194">
        <f t="shared" ref="AP7:AP18" si="13">AO7*3*0.66</f>
        <v>0</v>
      </c>
      <c r="AQ7" s="193">
        <v>21</v>
      </c>
      <c r="AR7" s="220">
        <f t="shared" ref="AR7:AR29" si="14">(AQ7*4)*0.66</f>
        <v>55.440000000000005</v>
      </c>
      <c r="AS7" s="224">
        <v>17.3</v>
      </c>
      <c r="AT7" s="221">
        <v>18.13</v>
      </c>
      <c r="AU7" s="160">
        <f t="shared" ref="AU7:AU29" si="15">MIN(AS7:AT7)</f>
        <v>17.3</v>
      </c>
      <c r="AV7" s="194">
        <f t="shared" ref="AV7:AV14" si="16">IF((AU7)=0,"0",((14-AU7)*20+100)*0.66)</f>
        <v>22.439999999999991</v>
      </c>
    </row>
    <row r="8" spans="1:48" ht="13.5" thickBot="1" x14ac:dyDescent="0.25">
      <c r="A8" s="208"/>
      <c r="B8" s="143"/>
      <c r="C8" s="325"/>
      <c r="D8" s="325"/>
      <c r="E8" s="136"/>
      <c r="F8" s="149"/>
      <c r="G8" s="149"/>
      <c r="H8" s="149"/>
      <c r="I8" s="150">
        <f t="shared" si="7"/>
        <v>0</v>
      </c>
      <c r="J8" s="157"/>
      <c r="K8" s="163"/>
      <c r="L8" s="152"/>
      <c r="M8" s="153" t="str">
        <f t="shared" si="8"/>
        <v/>
      </c>
      <c r="N8" s="151"/>
      <c r="O8" s="164"/>
      <c r="P8" s="170" t="str">
        <f t="shared" si="9"/>
        <v/>
      </c>
      <c r="Q8" s="174"/>
      <c r="R8" s="175"/>
      <c r="S8" s="171"/>
      <c r="T8" s="178">
        <f t="shared" si="10"/>
        <v>0</v>
      </c>
      <c r="U8" s="163"/>
      <c r="V8" s="152"/>
      <c r="W8" s="153" t="str">
        <f t="shared" si="0"/>
        <v/>
      </c>
      <c r="X8" s="151"/>
      <c r="Y8" s="164"/>
      <c r="Z8" s="170" t="str">
        <f t="shared" si="1"/>
        <v/>
      </c>
      <c r="AA8" s="174"/>
      <c r="AB8" s="175"/>
      <c r="AC8" s="171" t="str">
        <f t="shared" si="11"/>
        <v/>
      </c>
      <c r="AD8" s="153">
        <f t="shared" si="2"/>
        <v>0</v>
      </c>
      <c r="AE8" s="207">
        <f t="shared" si="3"/>
        <v>0</v>
      </c>
      <c r="AF8" s="183"/>
      <c r="AG8" s="155"/>
      <c r="AH8" s="156">
        <f t="shared" si="4"/>
        <v>0</v>
      </c>
      <c r="AI8" s="184">
        <f t="shared" si="5"/>
        <v>0</v>
      </c>
      <c r="AJ8" s="183"/>
      <c r="AK8" s="155"/>
      <c r="AL8" s="155"/>
      <c r="AM8" s="154">
        <f t="shared" si="12"/>
        <v>0</v>
      </c>
      <c r="AN8" s="184">
        <f t="shared" si="6"/>
        <v>0</v>
      </c>
      <c r="AO8" s="193"/>
      <c r="AP8" s="194">
        <f t="shared" si="13"/>
        <v>0</v>
      </c>
      <c r="AQ8" s="193"/>
      <c r="AR8" s="220">
        <f t="shared" si="14"/>
        <v>0</v>
      </c>
      <c r="AS8" s="224"/>
      <c r="AT8" s="221"/>
      <c r="AU8" s="160">
        <f t="shared" si="15"/>
        <v>0</v>
      </c>
      <c r="AV8" s="194" t="str">
        <f t="shared" si="16"/>
        <v>0</v>
      </c>
    </row>
    <row r="9" spans="1:48" s="75" customFormat="1" ht="13.5" thickBot="1" x14ac:dyDescent="0.25">
      <c r="A9" s="208" t="s">
        <v>91</v>
      </c>
      <c r="B9" s="143" t="s">
        <v>80</v>
      </c>
      <c r="C9" s="325">
        <v>2010</v>
      </c>
      <c r="D9" s="325"/>
      <c r="E9" s="136" t="s">
        <v>86</v>
      </c>
      <c r="F9" s="149">
        <v>34.299999999999997</v>
      </c>
      <c r="G9" s="149"/>
      <c r="H9" s="149"/>
      <c r="I9" s="150">
        <f t="shared" si="7"/>
        <v>344.92628571428577</v>
      </c>
      <c r="J9" s="157">
        <v>1</v>
      </c>
      <c r="K9" s="163">
        <v>8</v>
      </c>
      <c r="L9" s="152">
        <v>4.5</v>
      </c>
      <c r="M9" s="153">
        <f t="shared" si="8"/>
        <v>67.5</v>
      </c>
      <c r="N9" s="151">
        <v>10</v>
      </c>
      <c r="O9" s="164">
        <v>4.5</v>
      </c>
      <c r="P9" s="170">
        <f t="shared" si="9"/>
        <v>67.5</v>
      </c>
      <c r="Q9" s="174"/>
      <c r="R9" s="175"/>
      <c r="S9" s="171"/>
      <c r="T9" s="178">
        <f t="shared" si="10"/>
        <v>67.5</v>
      </c>
      <c r="U9" s="163">
        <v>10</v>
      </c>
      <c r="V9" s="152">
        <v>5.5</v>
      </c>
      <c r="W9" s="153">
        <f t="shared" si="0"/>
        <v>82.5</v>
      </c>
      <c r="X9" s="151">
        <v>12</v>
      </c>
      <c r="Y9" s="164">
        <v>5.5</v>
      </c>
      <c r="Z9" s="170">
        <f t="shared" si="1"/>
        <v>82.5</v>
      </c>
      <c r="AA9" s="174"/>
      <c r="AB9" s="175"/>
      <c r="AC9" s="171" t="str">
        <f t="shared" si="11"/>
        <v/>
      </c>
      <c r="AD9" s="153">
        <f t="shared" si="2"/>
        <v>82.5</v>
      </c>
      <c r="AE9" s="207">
        <f t="shared" si="3"/>
        <v>150</v>
      </c>
      <c r="AF9" s="183">
        <v>4.63</v>
      </c>
      <c r="AG9" s="155">
        <v>4.66</v>
      </c>
      <c r="AH9" s="156">
        <f t="shared" si="4"/>
        <v>4.66</v>
      </c>
      <c r="AI9" s="184">
        <f t="shared" si="5"/>
        <v>61.512000000000008</v>
      </c>
      <c r="AJ9" s="183">
        <v>4.9000000000000004</v>
      </c>
      <c r="AK9" s="155">
        <v>4.6399999999999997</v>
      </c>
      <c r="AL9" s="155">
        <v>4.01</v>
      </c>
      <c r="AM9" s="154">
        <f t="shared" si="12"/>
        <v>4.9000000000000004</v>
      </c>
      <c r="AN9" s="184">
        <f t="shared" si="6"/>
        <v>70.714285714285737</v>
      </c>
      <c r="AO9" s="193"/>
      <c r="AP9" s="194">
        <f t="shared" si="13"/>
        <v>0</v>
      </c>
      <c r="AQ9" s="193">
        <v>16</v>
      </c>
      <c r="AR9" s="220">
        <f t="shared" si="14"/>
        <v>42.24</v>
      </c>
      <c r="AS9" s="224">
        <v>17.45</v>
      </c>
      <c r="AT9" s="221">
        <v>17.940000000000001</v>
      </c>
      <c r="AU9" s="160">
        <f t="shared" si="15"/>
        <v>17.45</v>
      </c>
      <c r="AV9" s="194">
        <f t="shared" si="16"/>
        <v>20.460000000000012</v>
      </c>
    </row>
    <row r="10" spans="1:48" s="75" customFormat="1" ht="13.5" thickBot="1" x14ac:dyDescent="0.25">
      <c r="A10" s="208"/>
      <c r="B10" s="143"/>
      <c r="C10" s="325"/>
      <c r="D10" s="325"/>
      <c r="E10" s="136"/>
      <c r="F10" s="149"/>
      <c r="G10" s="149"/>
      <c r="H10" s="149"/>
      <c r="I10" s="150">
        <f t="shared" si="7"/>
        <v>0</v>
      </c>
      <c r="J10" s="157"/>
      <c r="K10" s="163"/>
      <c r="L10" s="152"/>
      <c r="M10" s="153" t="str">
        <f t="shared" si="8"/>
        <v/>
      </c>
      <c r="N10" s="151"/>
      <c r="O10" s="164"/>
      <c r="P10" s="170" t="str">
        <f t="shared" si="9"/>
        <v/>
      </c>
      <c r="Q10" s="174"/>
      <c r="R10" s="175"/>
      <c r="S10" s="171"/>
      <c r="T10" s="178">
        <f t="shared" si="10"/>
        <v>0</v>
      </c>
      <c r="U10" s="163"/>
      <c r="V10" s="152"/>
      <c r="W10" s="153" t="str">
        <f t="shared" si="0"/>
        <v/>
      </c>
      <c r="X10" s="151"/>
      <c r="Y10" s="164"/>
      <c r="Z10" s="170" t="str">
        <f t="shared" si="1"/>
        <v/>
      </c>
      <c r="AA10" s="174"/>
      <c r="AB10" s="175"/>
      <c r="AC10" s="171" t="str">
        <f t="shared" si="11"/>
        <v/>
      </c>
      <c r="AD10" s="153">
        <f t="shared" si="2"/>
        <v>0</v>
      </c>
      <c r="AE10" s="207">
        <f t="shared" si="3"/>
        <v>0</v>
      </c>
      <c r="AF10" s="183"/>
      <c r="AG10" s="155"/>
      <c r="AH10" s="156">
        <f t="shared" si="4"/>
        <v>0</v>
      </c>
      <c r="AI10" s="184">
        <f t="shared" si="5"/>
        <v>0</v>
      </c>
      <c r="AJ10" s="183"/>
      <c r="AK10" s="155"/>
      <c r="AL10" s="155"/>
      <c r="AM10" s="154">
        <f t="shared" si="12"/>
        <v>0</v>
      </c>
      <c r="AN10" s="184">
        <f t="shared" si="6"/>
        <v>0</v>
      </c>
      <c r="AO10" s="193"/>
      <c r="AP10" s="194">
        <f t="shared" si="13"/>
        <v>0</v>
      </c>
      <c r="AQ10" s="193"/>
      <c r="AR10" s="220">
        <f t="shared" si="14"/>
        <v>0</v>
      </c>
      <c r="AS10" s="224"/>
      <c r="AT10" s="221"/>
      <c r="AU10" s="160">
        <f t="shared" si="15"/>
        <v>0</v>
      </c>
      <c r="AV10" s="194" t="str">
        <f t="shared" si="16"/>
        <v>0</v>
      </c>
    </row>
    <row r="11" spans="1:48" ht="13.5" thickBot="1" x14ac:dyDescent="0.25">
      <c r="A11" s="303"/>
      <c r="B11" s="143"/>
      <c r="C11" s="325"/>
      <c r="D11" s="325"/>
      <c r="E11" s="136"/>
      <c r="F11" s="149"/>
      <c r="G11" s="149"/>
      <c r="H11" s="149"/>
      <c r="I11" s="150">
        <f t="shared" si="7"/>
        <v>0</v>
      </c>
      <c r="J11" s="157"/>
      <c r="K11" s="163"/>
      <c r="L11" s="152"/>
      <c r="M11" s="153" t="str">
        <f t="shared" si="8"/>
        <v/>
      </c>
      <c r="N11" s="151"/>
      <c r="O11" s="164"/>
      <c r="P11" s="170" t="str">
        <f t="shared" si="9"/>
        <v/>
      </c>
      <c r="Q11" s="174"/>
      <c r="R11" s="175"/>
      <c r="S11" s="171"/>
      <c r="T11" s="178">
        <f>MAX(M11,P11)</f>
        <v>0</v>
      </c>
      <c r="U11" s="163"/>
      <c r="V11" s="152"/>
      <c r="W11" s="153" t="str">
        <f t="shared" si="0"/>
        <v/>
      </c>
      <c r="X11" s="151"/>
      <c r="Y11" s="164"/>
      <c r="Z11" s="170" t="str">
        <f t="shared" si="1"/>
        <v/>
      </c>
      <c r="AA11" s="174"/>
      <c r="AB11" s="175"/>
      <c r="AC11" s="171" t="str">
        <f t="shared" si="11"/>
        <v/>
      </c>
      <c r="AD11" s="153">
        <f t="shared" si="2"/>
        <v>0</v>
      </c>
      <c r="AE11" s="207">
        <f t="shared" si="3"/>
        <v>0</v>
      </c>
      <c r="AF11" s="183"/>
      <c r="AG11" s="155"/>
      <c r="AH11" s="156">
        <f t="shared" si="4"/>
        <v>0</v>
      </c>
      <c r="AI11" s="184">
        <f t="shared" si="5"/>
        <v>0</v>
      </c>
      <c r="AJ11" s="183"/>
      <c r="AK11" s="155"/>
      <c r="AL11" s="155"/>
      <c r="AM11" s="154">
        <f t="shared" si="12"/>
        <v>0</v>
      </c>
      <c r="AN11" s="184">
        <f t="shared" si="6"/>
        <v>0</v>
      </c>
      <c r="AO11" s="193"/>
      <c r="AP11" s="194">
        <f t="shared" si="13"/>
        <v>0</v>
      </c>
      <c r="AQ11" s="193"/>
      <c r="AR11" s="220">
        <f t="shared" si="14"/>
        <v>0</v>
      </c>
      <c r="AS11" s="224"/>
      <c r="AT11" s="221"/>
      <c r="AU11" s="160">
        <f t="shared" si="15"/>
        <v>0</v>
      </c>
      <c r="AV11" s="194" t="str">
        <f t="shared" si="16"/>
        <v>0</v>
      </c>
    </row>
    <row r="12" spans="1:48" s="75" customFormat="1" ht="13.5" thickBot="1" x14ac:dyDescent="0.25">
      <c r="A12" s="208" t="s">
        <v>92</v>
      </c>
      <c r="B12" s="143" t="s">
        <v>34</v>
      </c>
      <c r="C12" s="325">
        <v>2008</v>
      </c>
      <c r="D12" s="325"/>
      <c r="E12" s="136" t="s">
        <v>86</v>
      </c>
      <c r="F12" s="149">
        <v>31.8</v>
      </c>
      <c r="G12" s="149"/>
      <c r="H12" s="149"/>
      <c r="I12" s="150">
        <f t="shared" si="7"/>
        <v>320.25849056603772</v>
      </c>
      <c r="J12" s="157">
        <v>1</v>
      </c>
      <c r="K12" s="163">
        <v>8</v>
      </c>
      <c r="L12" s="152">
        <v>4.5</v>
      </c>
      <c r="M12" s="153">
        <f t="shared" si="8"/>
        <v>67.5</v>
      </c>
      <c r="N12" s="151">
        <v>10</v>
      </c>
      <c r="O12" s="164">
        <v>5</v>
      </c>
      <c r="P12" s="170">
        <f t="shared" si="9"/>
        <v>75</v>
      </c>
      <c r="Q12" s="174"/>
      <c r="R12" s="175"/>
      <c r="S12" s="171"/>
      <c r="T12" s="178">
        <f t="shared" si="10"/>
        <v>75</v>
      </c>
      <c r="U12" s="163">
        <v>9</v>
      </c>
      <c r="V12" s="152">
        <v>5</v>
      </c>
      <c r="W12" s="153">
        <f t="shared" si="0"/>
        <v>75</v>
      </c>
      <c r="X12" s="151">
        <v>11</v>
      </c>
      <c r="Y12" s="164">
        <v>5.5</v>
      </c>
      <c r="Z12" s="170">
        <f t="shared" si="1"/>
        <v>82.5</v>
      </c>
      <c r="AA12" s="174"/>
      <c r="AB12" s="175"/>
      <c r="AC12" s="171" t="str">
        <f t="shared" si="11"/>
        <v/>
      </c>
      <c r="AD12" s="153">
        <f t="shared" si="2"/>
        <v>82.5</v>
      </c>
      <c r="AE12" s="207">
        <f t="shared" si="3"/>
        <v>157.5</v>
      </c>
      <c r="AF12" s="183">
        <v>4.16</v>
      </c>
      <c r="AG12" s="155">
        <v>4.07</v>
      </c>
      <c r="AH12" s="156">
        <f t="shared" si="4"/>
        <v>4.16</v>
      </c>
      <c r="AI12" s="184">
        <f t="shared" si="5"/>
        <v>54.912000000000006</v>
      </c>
      <c r="AJ12" s="183">
        <v>3.46</v>
      </c>
      <c r="AK12" s="155">
        <v>2.93</v>
      </c>
      <c r="AL12" s="155">
        <v>3.19</v>
      </c>
      <c r="AM12" s="154">
        <f t="shared" si="12"/>
        <v>3.46</v>
      </c>
      <c r="AN12" s="184">
        <f t="shared" si="6"/>
        <v>53.85849056603773</v>
      </c>
      <c r="AO12" s="193"/>
      <c r="AP12" s="194">
        <f t="shared" si="13"/>
        <v>0</v>
      </c>
      <c r="AQ12" s="193">
        <v>13</v>
      </c>
      <c r="AR12" s="220">
        <f t="shared" si="14"/>
        <v>34.32</v>
      </c>
      <c r="AS12" s="224">
        <v>17.510000000000002</v>
      </c>
      <c r="AT12" s="221">
        <v>17.89</v>
      </c>
      <c r="AU12" s="160">
        <f t="shared" si="15"/>
        <v>17.510000000000002</v>
      </c>
      <c r="AV12" s="194">
        <f t="shared" si="16"/>
        <v>19.667999999999981</v>
      </c>
    </row>
    <row r="13" spans="1:48" s="75" customFormat="1" ht="13.5" thickBot="1" x14ac:dyDescent="0.25">
      <c r="A13" s="206"/>
      <c r="B13" s="143"/>
      <c r="C13" s="325"/>
      <c r="D13" s="325"/>
      <c r="E13" s="136"/>
      <c r="F13" s="149"/>
      <c r="G13" s="149"/>
      <c r="H13" s="149"/>
      <c r="I13" s="150">
        <f t="shared" si="7"/>
        <v>0</v>
      </c>
      <c r="J13" s="157"/>
      <c r="K13" s="163"/>
      <c r="L13" s="152"/>
      <c r="M13" s="153" t="str">
        <f t="shared" si="8"/>
        <v/>
      </c>
      <c r="N13" s="151"/>
      <c r="O13" s="164"/>
      <c r="P13" s="170" t="str">
        <f t="shared" si="9"/>
        <v/>
      </c>
      <c r="Q13" s="174"/>
      <c r="R13" s="175"/>
      <c r="S13" s="171"/>
      <c r="T13" s="178">
        <f t="shared" si="10"/>
        <v>0</v>
      </c>
      <c r="U13" s="163"/>
      <c r="V13" s="152"/>
      <c r="W13" s="153" t="str">
        <f t="shared" si="0"/>
        <v/>
      </c>
      <c r="X13" s="151"/>
      <c r="Y13" s="164"/>
      <c r="Z13" s="170" t="str">
        <f t="shared" si="1"/>
        <v/>
      </c>
      <c r="AA13" s="174"/>
      <c r="AB13" s="175"/>
      <c r="AC13" s="171" t="str">
        <f t="shared" si="11"/>
        <v/>
      </c>
      <c r="AD13" s="153">
        <f t="shared" si="2"/>
        <v>0</v>
      </c>
      <c r="AE13" s="207">
        <f t="shared" si="3"/>
        <v>0</v>
      </c>
      <c r="AF13" s="183"/>
      <c r="AG13" s="155"/>
      <c r="AH13" s="156">
        <f t="shared" si="4"/>
        <v>0</v>
      </c>
      <c r="AI13" s="184">
        <f t="shared" si="5"/>
        <v>0</v>
      </c>
      <c r="AJ13" s="183"/>
      <c r="AK13" s="155"/>
      <c r="AL13" s="155"/>
      <c r="AM13" s="154">
        <f t="shared" si="12"/>
        <v>0</v>
      </c>
      <c r="AN13" s="184">
        <f t="shared" si="6"/>
        <v>0</v>
      </c>
      <c r="AO13" s="193"/>
      <c r="AP13" s="194">
        <f t="shared" si="13"/>
        <v>0</v>
      </c>
      <c r="AQ13" s="193"/>
      <c r="AR13" s="220">
        <f t="shared" si="14"/>
        <v>0</v>
      </c>
      <c r="AS13" s="224"/>
      <c r="AT13" s="221"/>
      <c r="AU13" s="160">
        <f t="shared" si="15"/>
        <v>0</v>
      </c>
      <c r="AV13" s="194" t="str">
        <f t="shared" si="16"/>
        <v>0</v>
      </c>
    </row>
    <row r="14" spans="1:48" ht="13.5" thickBot="1" x14ac:dyDescent="0.25">
      <c r="A14" s="206"/>
      <c r="B14" s="143"/>
      <c r="C14" s="325"/>
      <c r="D14" s="325"/>
      <c r="E14" s="136"/>
      <c r="F14" s="149"/>
      <c r="G14" s="149"/>
      <c r="H14" s="149"/>
      <c r="I14" s="150">
        <f t="shared" si="7"/>
        <v>0</v>
      </c>
      <c r="J14" s="157"/>
      <c r="K14" s="163"/>
      <c r="L14" s="152"/>
      <c r="M14" s="153" t="str">
        <f t="shared" si="8"/>
        <v/>
      </c>
      <c r="N14" s="151"/>
      <c r="O14" s="164"/>
      <c r="P14" s="170" t="str">
        <f t="shared" si="9"/>
        <v/>
      </c>
      <c r="Q14" s="174"/>
      <c r="R14" s="175"/>
      <c r="S14" s="171"/>
      <c r="T14" s="178">
        <f t="shared" si="10"/>
        <v>0</v>
      </c>
      <c r="U14" s="163"/>
      <c r="V14" s="152"/>
      <c r="W14" s="153" t="str">
        <f t="shared" si="0"/>
        <v/>
      </c>
      <c r="X14" s="151"/>
      <c r="Y14" s="164"/>
      <c r="Z14" s="170" t="str">
        <f t="shared" si="1"/>
        <v/>
      </c>
      <c r="AA14" s="174"/>
      <c r="AB14" s="175"/>
      <c r="AC14" s="171" t="str">
        <f t="shared" si="11"/>
        <v/>
      </c>
      <c r="AD14" s="153">
        <f t="shared" si="2"/>
        <v>0</v>
      </c>
      <c r="AE14" s="207">
        <f t="shared" si="3"/>
        <v>0</v>
      </c>
      <c r="AF14" s="183"/>
      <c r="AG14" s="155"/>
      <c r="AH14" s="156">
        <f t="shared" si="4"/>
        <v>0</v>
      </c>
      <c r="AI14" s="184">
        <f t="shared" si="5"/>
        <v>0</v>
      </c>
      <c r="AJ14" s="183"/>
      <c r="AK14" s="155"/>
      <c r="AL14" s="155"/>
      <c r="AM14" s="154">
        <f t="shared" si="12"/>
        <v>0</v>
      </c>
      <c r="AN14" s="184">
        <f t="shared" si="6"/>
        <v>0</v>
      </c>
      <c r="AO14" s="193"/>
      <c r="AP14" s="194">
        <f t="shared" si="13"/>
        <v>0</v>
      </c>
      <c r="AQ14" s="193"/>
      <c r="AR14" s="220">
        <f t="shared" si="14"/>
        <v>0</v>
      </c>
      <c r="AS14" s="224"/>
      <c r="AT14" s="221"/>
      <c r="AU14" s="160">
        <f t="shared" si="15"/>
        <v>0</v>
      </c>
      <c r="AV14" s="194" t="str">
        <f t="shared" si="16"/>
        <v>0</v>
      </c>
    </row>
    <row r="15" spans="1:48" ht="13.5" thickBot="1" x14ac:dyDescent="0.25">
      <c r="A15" s="305" t="s">
        <v>93</v>
      </c>
      <c r="B15" s="143" t="s">
        <v>34</v>
      </c>
      <c r="C15" s="325">
        <v>2010</v>
      </c>
      <c r="D15" s="325"/>
      <c r="E15" s="136" t="s">
        <v>87</v>
      </c>
      <c r="F15" s="149">
        <v>29.8</v>
      </c>
      <c r="G15" s="149"/>
      <c r="H15" s="149"/>
      <c r="I15" s="150">
        <f t="shared" si="7"/>
        <v>430.69812080536911</v>
      </c>
      <c r="J15" s="157">
        <v>1</v>
      </c>
      <c r="K15" s="163">
        <v>12</v>
      </c>
      <c r="L15" s="152">
        <v>5.5</v>
      </c>
      <c r="M15" s="153">
        <f t="shared" si="8"/>
        <v>82.5</v>
      </c>
      <c r="N15" s="151">
        <v>14</v>
      </c>
      <c r="O15" s="164">
        <v>6</v>
      </c>
      <c r="P15" s="170">
        <f t="shared" si="9"/>
        <v>90</v>
      </c>
      <c r="Q15" s="174"/>
      <c r="R15" s="175"/>
      <c r="S15" s="171"/>
      <c r="T15" s="178">
        <f t="shared" si="10"/>
        <v>90</v>
      </c>
      <c r="U15" s="163">
        <v>17</v>
      </c>
      <c r="V15" s="152">
        <v>6</v>
      </c>
      <c r="W15" s="153">
        <f t="shared" si="0"/>
        <v>90</v>
      </c>
      <c r="X15" s="151">
        <v>20</v>
      </c>
      <c r="Y15" s="164">
        <v>6</v>
      </c>
      <c r="Z15" s="170">
        <f t="shared" si="1"/>
        <v>90</v>
      </c>
      <c r="AA15" s="174"/>
      <c r="AB15" s="175"/>
      <c r="AC15" s="171" t="str">
        <f t="shared" si="11"/>
        <v/>
      </c>
      <c r="AD15" s="153">
        <f t="shared" si="2"/>
        <v>90</v>
      </c>
      <c r="AE15" s="207">
        <f t="shared" si="3"/>
        <v>180</v>
      </c>
      <c r="AF15" s="183">
        <v>5.2</v>
      </c>
      <c r="AG15" s="155">
        <v>5.23</v>
      </c>
      <c r="AH15" s="156">
        <f t="shared" ref="AH15" si="17">MAX(AF15:AG15)</f>
        <v>5.23</v>
      </c>
      <c r="AI15" s="184">
        <f t="shared" ref="AI15" si="18">(AH15*20)*0.66</f>
        <v>69.036000000000016</v>
      </c>
      <c r="AJ15" s="183">
        <v>4.5599999999999996</v>
      </c>
      <c r="AK15" s="155">
        <v>4.6900000000000004</v>
      </c>
      <c r="AL15" s="155">
        <v>5.04</v>
      </c>
      <c r="AM15" s="154">
        <f t="shared" ref="AM15" si="19">MAX(AJ15:AL15)</f>
        <v>5.04</v>
      </c>
      <c r="AN15" s="184">
        <f t="shared" ref="AN15" si="20">IF((AM15)=0,"0",(AM15*750/F15))*0.66</f>
        <v>83.718120805369125</v>
      </c>
      <c r="AO15" s="193"/>
      <c r="AP15" s="194">
        <f t="shared" si="13"/>
        <v>0</v>
      </c>
      <c r="AQ15" s="193">
        <v>23</v>
      </c>
      <c r="AR15" s="220">
        <f t="shared" si="14"/>
        <v>60.720000000000006</v>
      </c>
      <c r="AS15" s="224">
        <v>16.18</v>
      </c>
      <c r="AT15" s="221">
        <v>16.43</v>
      </c>
      <c r="AU15" s="160">
        <f t="shared" si="15"/>
        <v>16.18</v>
      </c>
      <c r="AV15" s="194">
        <f t="shared" ref="AV15:AV29" si="21">IF((AU15)=0,"0",((14-AU15)*20+100)*0.66)</f>
        <v>37.224000000000004</v>
      </c>
    </row>
    <row r="16" spans="1:48" ht="13.5" thickBot="1" x14ac:dyDescent="0.25">
      <c r="A16" s="208" t="s">
        <v>94</v>
      </c>
      <c r="B16" s="143" t="s">
        <v>33</v>
      </c>
      <c r="C16" s="325">
        <v>2010</v>
      </c>
      <c r="D16" s="325"/>
      <c r="E16" s="136" t="s">
        <v>87</v>
      </c>
      <c r="F16" s="149">
        <v>25.8</v>
      </c>
      <c r="G16" s="149"/>
      <c r="H16" s="149"/>
      <c r="I16" s="150">
        <f t="shared" si="7"/>
        <v>426.56176744186047</v>
      </c>
      <c r="J16" s="157">
        <v>2</v>
      </c>
      <c r="K16" s="163">
        <v>12</v>
      </c>
      <c r="L16" s="152">
        <v>6.5</v>
      </c>
      <c r="M16" s="153">
        <f t="shared" si="8"/>
        <v>97.5</v>
      </c>
      <c r="N16" s="151">
        <v>15</v>
      </c>
      <c r="O16" s="164">
        <v>6.5</v>
      </c>
      <c r="P16" s="170">
        <f t="shared" si="9"/>
        <v>97.5</v>
      </c>
      <c r="Q16" s="174"/>
      <c r="R16" s="175"/>
      <c r="S16" s="171"/>
      <c r="T16" s="178">
        <f t="shared" si="10"/>
        <v>97.5</v>
      </c>
      <c r="U16" s="163">
        <v>17</v>
      </c>
      <c r="V16" s="152">
        <v>6.5</v>
      </c>
      <c r="W16" s="153">
        <f t="shared" si="0"/>
        <v>97.5</v>
      </c>
      <c r="X16" s="151">
        <v>20</v>
      </c>
      <c r="Y16" s="164">
        <v>6.5</v>
      </c>
      <c r="Z16" s="170">
        <f t="shared" si="1"/>
        <v>97.5</v>
      </c>
      <c r="AA16" s="174"/>
      <c r="AB16" s="175"/>
      <c r="AC16" s="171" t="str">
        <f t="shared" si="11"/>
        <v/>
      </c>
      <c r="AD16" s="153">
        <f t="shared" si="2"/>
        <v>97.5</v>
      </c>
      <c r="AE16" s="207">
        <f t="shared" si="3"/>
        <v>195</v>
      </c>
      <c r="AF16" s="183">
        <v>4.6399999999999997</v>
      </c>
      <c r="AG16" s="155">
        <v>4.45</v>
      </c>
      <c r="AH16" s="156">
        <f t="shared" si="4"/>
        <v>4.6399999999999997</v>
      </c>
      <c r="AI16" s="184">
        <f t="shared" si="5"/>
        <v>61.247999999999998</v>
      </c>
      <c r="AJ16" s="183">
        <v>4.37</v>
      </c>
      <c r="AK16" s="155">
        <v>3.96</v>
      </c>
      <c r="AL16" s="155">
        <v>4.46</v>
      </c>
      <c r="AM16" s="154">
        <f t="shared" si="12"/>
        <v>4.46</v>
      </c>
      <c r="AN16" s="184">
        <f t="shared" si="6"/>
        <v>85.569767441860463</v>
      </c>
      <c r="AO16" s="193"/>
      <c r="AP16" s="194">
        <f t="shared" si="13"/>
        <v>0</v>
      </c>
      <c r="AQ16" s="193">
        <v>20</v>
      </c>
      <c r="AR16" s="220">
        <f t="shared" si="14"/>
        <v>52.800000000000004</v>
      </c>
      <c r="AS16" s="224">
        <v>16.579999999999998</v>
      </c>
      <c r="AT16" s="221">
        <v>17.07</v>
      </c>
      <c r="AU16" s="160">
        <f t="shared" si="15"/>
        <v>16.579999999999998</v>
      </c>
      <c r="AV16" s="194">
        <f t="shared" si="21"/>
        <v>31.944000000000024</v>
      </c>
    </row>
    <row r="17" spans="1:48" ht="13.5" thickBot="1" x14ac:dyDescent="0.25">
      <c r="A17" s="206" t="s">
        <v>95</v>
      </c>
      <c r="B17" s="143" t="s">
        <v>34</v>
      </c>
      <c r="C17" s="325">
        <v>2010</v>
      </c>
      <c r="D17" s="325"/>
      <c r="E17" s="136" t="s">
        <v>87</v>
      </c>
      <c r="F17" s="149">
        <v>38.700000000000003</v>
      </c>
      <c r="G17" s="149"/>
      <c r="H17" s="149"/>
      <c r="I17" s="150">
        <f t="shared" si="7"/>
        <v>383.84641860465115</v>
      </c>
      <c r="J17" s="157">
        <v>3</v>
      </c>
      <c r="K17" s="163">
        <v>12</v>
      </c>
      <c r="L17" s="152">
        <v>6</v>
      </c>
      <c r="M17" s="153">
        <f t="shared" si="8"/>
        <v>90</v>
      </c>
      <c r="N17" s="151">
        <v>15</v>
      </c>
      <c r="O17" s="164">
        <v>6</v>
      </c>
      <c r="P17" s="170">
        <f t="shared" si="9"/>
        <v>90</v>
      </c>
      <c r="Q17" s="174"/>
      <c r="R17" s="175"/>
      <c r="S17" s="171"/>
      <c r="T17" s="178">
        <f t="shared" si="10"/>
        <v>90</v>
      </c>
      <c r="U17" s="163">
        <v>18</v>
      </c>
      <c r="V17" s="152">
        <v>6</v>
      </c>
      <c r="W17" s="153">
        <f t="shared" si="0"/>
        <v>90</v>
      </c>
      <c r="X17" s="151">
        <v>21</v>
      </c>
      <c r="Y17" s="164">
        <v>6.5</v>
      </c>
      <c r="Z17" s="170">
        <f t="shared" si="1"/>
        <v>97.5</v>
      </c>
      <c r="AA17" s="174"/>
      <c r="AB17" s="175"/>
      <c r="AC17" s="171" t="str">
        <f t="shared" si="11"/>
        <v/>
      </c>
      <c r="AD17" s="153">
        <f t="shared" si="2"/>
        <v>97.5</v>
      </c>
      <c r="AE17" s="207">
        <f t="shared" si="3"/>
        <v>187.5</v>
      </c>
      <c r="AF17" s="183">
        <v>4.4000000000000004</v>
      </c>
      <c r="AG17" s="155">
        <v>3.78</v>
      </c>
      <c r="AH17" s="156">
        <f t="shared" si="4"/>
        <v>4.4000000000000004</v>
      </c>
      <c r="AI17" s="184">
        <f t="shared" si="5"/>
        <v>58.080000000000005</v>
      </c>
      <c r="AJ17" s="183">
        <v>5.23</v>
      </c>
      <c r="AK17" s="155">
        <v>4.53</v>
      </c>
      <c r="AL17" s="155">
        <v>5.33</v>
      </c>
      <c r="AM17" s="154">
        <f t="shared" si="12"/>
        <v>5.33</v>
      </c>
      <c r="AN17" s="184">
        <f t="shared" si="6"/>
        <v>68.174418604651166</v>
      </c>
      <c r="AO17" s="193"/>
      <c r="AP17" s="194">
        <f t="shared" si="13"/>
        <v>0</v>
      </c>
      <c r="AQ17" s="193">
        <v>17</v>
      </c>
      <c r="AR17" s="220">
        <f t="shared" si="14"/>
        <v>44.88</v>
      </c>
      <c r="AS17" s="224">
        <v>17.09</v>
      </c>
      <c r="AT17" s="221">
        <v>17.84</v>
      </c>
      <c r="AU17" s="160">
        <f t="shared" si="15"/>
        <v>17.09</v>
      </c>
      <c r="AV17" s="194">
        <f t="shared" si="21"/>
        <v>25.212000000000003</v>
      </c>
    </row>
    <row r="18" spans="1:48" s="75" customFormat="1" ht="13.5" thickBot="1" x14ac:dyDescent="0.25">
      <c r="A18" s="208" t="s">
        <v>96</v>
      </c>
      <c r="B18" s="143" t="s">
        <v>66</v>
      </c>
      <c r="C18" s="325">
        <v>2010</v>
      </c>
      <c r="D18" s="325"/>
      <c r="E18" s="136" t="s">
        <v>87</v>
      </c>
      <c r="F18" s="149">
        <v>31.2</v>
      </c>
      <c r="G18" s="149"/>
      <c r="H18" s="149"/>
      <c r="I18" s="150">
        <f>SUM(AE18+AI18+AN18+AP18+AR18+AV18)</f>
        <v>273.13373076923079</v>
      </c>
      <c r="J18" s="157">
        <v>6</v>
      </c>
      <c r="K18" s="163">
        <v>3</v>
      </c>
      <c r="L18" s="152">
        <v>3.5</v>
      </c>
      <c r="M18" s="153">
        <f t="shared" si="8"/>
        <v>52.5</v>
      </c>
      <c r="N18" s="151">
        <v>4</v>
      </c>
      <c r="O18" s="164">
        <v>0</v>
      </c>
      <c r="P18" s="170" t="str">
        <f t="shared" si="9"/>
        <v/>
      </c>
      <c r="Q18" s="174"/>
      <c r="R18" s="175"/>
      <c r="S18" s="171"/>
      <c r="T18" s="178">
        <f t="shared" si="10"/>
        <v>52.5</v>
      </c>
      <c r="U18" s="163">
        <v>5</v>
      </c>
      <c r="V18" s="152">
        <v>3.5</v>
      </c>
      <c r="W18" s="153">
        <f t="shared" si="0"/>
        <v>52.5</v>
      </c>
      <c r="X18" s="151">
        <v>5</v>
      </c>
      <c r="Y18" s="164">
        <v>3.5</v>
      </c>
      <c r="Z18" s="170">
        <f t="shared" si="1"/>
        <v>52.5</v>
      </c>
      <c r="AA18" s="174"/>
      <c r="AB18" s="175"/>
      <c r="AC18" s="171" t="str">
        <f t="shared" si="11"/>
        <v/>
      </c>
      <c r="AD18" s="153">
        <f t="shared" si="2"/>
        <v>52.5</v>
      </c>
      <c r="AE18" s="207">
        <f t="shared" si="3"/>
        <v>105</v>
      </c>
      <c r="AF18" s="183">
        <v>4.34</v>
      </c>
      <c r="AG18" s="155">
        <v>4.42</v>
      </c>
      <c r="AH18" s="156">
        <f t="shared" si="4"/>
        <v>4.42</v>
      </c>
      <c r="AI18" s="184">
        <f t="shared" si="5"/>
        <v>58.344000000000008</v>
      </c>
      <c r="AJ18" s="183">
        <v>3.85</v>
      </c>
      <c r="AK18" s="155">
        <v>2.83</v>
      </c>
      <c r="AL18" s="155">
        <v>3.15</v>
      </c>
      <c r="AM18" s="154">
        <f t="shared" si="12"/>
        <v>3.85</v>
      </c>
      <c r="AN18" s="184">
        <f t="shared" si="6"/>
        <v>61.081730769230766</v>
      </c>
      <c r="AO18" s="193"/>
      <c r="AP18" s="194">
        <f t="shared" si="13"/>
        <v>0</v>
      </c>
      <c r="AQ18" s="193">
        <v>15</v>
      </c>
      <c r="AR18" s="220">
        <f t="shared" si="14"/>
        <v>39.6</v>
      </c>
      <c r="AS18" s="224">
        <v>18.309999999999999</v>
      </c>
      <c r="AT18" s="221">
        <v>18.68</v>
      </c>
      <c r="AU18" s="160">
        <f t="shared" si="15"/>
        <v>18.309999999999999</v>
      </c>
      <c r="AV18" s="194">
        <f t="shared" si="21"/>
        <v>9.1080000000000165</v>
      </c>
    </row>
    <row r="19" spans="1:48" s="75" customFormat="1" ht="13.5" thickBot="1" x14ac:dyDescent="0.25">
      <c r="A19" s="206" t="s">
        <v>97</v>
      </c>
      <c r="B19" s="143" t="s">
        <v>80</v>
      </c>
      <c r="C19" s="325">
        <v>2010</v>
      </c>
      <c r="D19" s="325"/>
      <c r="E19" s="136" t="s">
        <v>87</v>
      </c>
      <c r="F19" s="149">
        <v>23.8</v>
      </c>
      <c r="G19" s="149"/>
      <c r="H19" s="149"/>
      <c r="I19" s="150">
        <f t="shared" si="7"/>
        <v>372.17495798319328</v>
      </c>
      <c r="J19" s="157">
        <v>4</v>
      </c>
      <c r="K19" s="163">
        <v>10</v>
      </c>
      <c r="L19" s="152">
        <v>4</v>
      </c>
      <c r="M19" s="153">
        <f t="shared" si="8"/>
        <v>60</v>
      </c>
      <c r="N19" s="151">
        <v>12</v>
      </c>
      <c r="O19" s="164">
        <v>5.5</v>
      </c>
      <c r="P19" s="170">
        <f t="shared" si="9"/>
        <v>82.5</v>
      </c>
      <c r="Q19" s="174"/>
      <c r="R19" s="175"/>
      <c r="S19" s="171"/>
      <c r="T19" s="178">
        <f t="shared" si="10"/>
        <v>82.5</v>
      </c>
      <c r="U19" s="163">
        <v>12</v>
      </c>
      <c r="V19" s="152">
        <v>6</v>
      </c>
      <c r="W19" s="153">
        <f t="shared" si="0"/>
        <v>90</v>
      </c>
      <c r="X19" s="151">
        <v>14</v>
      </c>
      <c r="Y19" s="164">
        <v>6</v>
      </c>
      <c r="Z19" s="170">
        <f t="shared" si="1"/>
        <v>90</v>
      </c>
      <c r="AA19" s="174"/>
      <c r="AB19" s="175"/>
      <c r="AC19" s="171" t="str">
        <f t="shared" si="11"/>
        <v/>
      </c>
      <c r="AD19" s="153">
        <f t="shared" si="2"/>
        <v>90</v>
      </c>
      <c r="AE19" s="207">
        <f t="shared" si="3"/>
        <v>172.5</v>
      </c>
      <c r="AF19" s="183">
        <v>4.42</v>
      </c>
      <c r="AG19" s="155">
        <v>4.58</v>
      </c>
      <c r="AH19" s="156">
        <f t="shared" si="4"/>
        <v>4.58</v>
      </c>
      <c r="AI19" s="184">
        <f t="shared" si="5"/>
        <v>60.455999999999996</v>
      </c>
      <c r="AJ19" s="183">
        <v>2.74</v>
      </c>
      <c r="AK19" s="155">
        <v>3</v>
      </c>
      <c r="AL19" s="155">
        <v>2.74</v>
      </c>
      <c r="AM19" s="154">
        <f t="shared" si="12"/>
        <v>3</v>
      </c>
      <c r="AN19" s="184">
        <f t="shared" si="6"/>
        <v>62.394957983193279</v>
      </c>
      <c r="AO19" s="193"/>
      <c r="AP19" s="194">
        <f t="shared" ref="AP19:AP29" si="22">AO19*5*0.66</f>
        <v>0</v>
      </c>
      <c r="AQ19" s="193">
        <v>17</v>
      </c>
      <c r="AR19" s="220">
        <f t="shared" si="14"/>
        <v>44.88</v>
      </c>
      <c r="AS19" s="224">
        <v>17.22</v>
      </c>
      <c r="AT19" s="221">
        <v>16.579999999999998</v>
      </c>
      <c r="AU19" s="160">
        <f t="shared" si="15"/>
        <v>16.579999999999998</v>
      </c>
      <c r="AV19" s="194">
        <f t="shared" si="21"/>
        <v>31.944000000000024</v>
      </c>
    </row>
    <row r="20" spans="1:48" ht="13.5" thickBot="1" x14ac:dyDescent="0.25">
      <c r="A20" s="208" t="s">
        <v>98</v>
      </c>
      <c r="B20" s="143" t="s">
        <v>35</v>
      </c>
      <c r="C20" s="325">
        <v>2010</v>
      </c>
      <c r="D20" s="325"/>
      <c r="E20" s="136" t="s">
        <v>87</v>
      </c>
      <c r="F20" s="149">
        <v>35.700000000000003</v>
      </c>
      <c r="G20" s="149"/>
      <c r="H20" s="149"/>
      <c r="I20" s="150">
        <f t="shared" si="7"/>
        <v>366.24342857142858</v>
      </c>
      <c r="J20" s="157">
        <v>5</v>
      </c>
      <c r="K20" s="163">
        <v>8</v>
      </c>
      <c r="L20" s="152">
        <v>5</v>
      </c>
      <c r="M20" s="153">
        <f t="shared" si="8"/>
        <v>75</v>
      </c>
      <c r="N20" s="151">
        <v>9</v>
      </c>
      <c r="O20" s="164">
        <v>5</v>
      </c>
      <c r="P20" s="170">
        <f t="shared" si="9"/>
        <v>75</v>
      </c>
      <c r="Q20" s="174"/>
      <c r="R20" s="175"/>
      <c r="S20" s="171"/>
      <c r="T20" s="178">
        <f t="shared" si="10"/>
        <v>75</v>
      </c>
      <c r="U20" s="163">
        <v>10</v>
      </c>
      <c r="V20" s="152">
        <v>6</v>
      </c>
      <c r="W20" s="153">
        <f t="shared" si="0"/>
        <v>90</v>
      </c>
      <c r="X20" s="151">
        <v>11</v>
      </c>
      <c r="Y20" s="164">
        <v>5.5</v>
      </c>
      <c r="Z20" s="170">
        <f t="shared" si="1"/>
        <v>82.5</v>
      </c>
      <c r="AA20" s="174"/>
      <c r="AB20" s="175"/>
      <c r="AC20" s="171" t="str">
        <f t="shared" si="11"/>
        <v/>
      </c>
      <c r="AD20" s="153">
        <f t="shared" si="2"/>
        <v>90</v>
      </c>
      <c r="AE20" s="207">
        <f t="shared" si="3"/>
        <v>165</v>
      </c>
      <c r="AF20" s="183">
        <v>4.24</v>
      </c>
      <c r="AG20" s="155">
        <v>4.24</v>
      </c>
      <c r="AH20" s="156">
        <f t="shared" si="4"/>
        <v>4.24</v>
      </c>
      <c r="AI20" s="184">
        <f t="shared" si="5"/>
        <v>55.968000000000011</v>
      </c>
      <c r="AJ20" s="183">
        <v>5.27</v>
      </c>
      <c r="AK20" s="155">
        <v>5.04</v>
      </c>
      <c r="AL20" s="155">
        <v>4.7300000000000004</v>
      </c>
      <c r="AM20" s="154">
        <f t="shared" si="12"/>
        <v>5.27</v>
      </c>
      <c r="AN20" s="184">
        <f t="shared" si="6"/>
        <v>73.071428571428555</v>
      </c>
      <c r="AO20" s="193"/>
      <c r="AP20" s="194">
        <f t="shared" si="22"/>
        <v>0</v>
      </c>
      <c r="AQ20" s="193">
        <v>17</v>
      </c>
      <c r="AR20" s="220">
        <f t="shared" si="14"/>
        <v>44.88</v>
      </c>
      <c r="AS20" s="224">
        <v>17.11</v>
      </c>
      <c r="AT20" s="221">
        <v>16.93</v>
      </c>
      <c r="AU20" s="160">
        <f t="shared" si="15"/>
        <v>16.93</v>
      </c>
      <c r="AV20" s="194">
        <f t="shared" si="21"/>
        <v>27.324000000000005</v>
      </c>
    </row>
    <row r="21" spans="1:48" s="75" customFormat="1" ht="13.5" thickBot="1" x14ac:dyDescent="0.25">
      <c r="A21" s="208" t="s">
        <v>99</v>
      </c>
      <c r="B21" s="143" t="s">
        <v>34</v>
      </c>
      <c r="C21" s="325">
        <v>2009</v>
      </c>
      <c r="D21" s="325"/>
      <c r="E21" s="136" t="s">
        <v>87</v>
      </c>
      <c r="F21" s="149">
        <v>50.6</v>
      </c>
      <c r="G21" s="149"/>
      <c r="H21" s="149"/>
      <c r="I21" s="150">
        <f t="shared" si="7"/>
        <v>331.32365217391299</v>
      </c>
      <c r="J21" s="157">
        <v>3</v>
      </c>
      <c r="K21" s="163">
        <v>9</v>
      </c>
      <c r="L21" s="152">
        <v>4.5</v>
      </c>
      <c r="M21" s="153">
        <f t="shared" si="8"/>
        <v>67.5</v>
      </c>
      <c r="N21" s="151">
        <v>11</v>
      </c>
      <c r="O21" s="164">
        <v>5</v>
      </c>
      <c r="P21" s="170">
        <f t="shared" si="9"/>
        <v>75</v>
      </c>
      <c r="Q21" s="174"/>
      <c r="R21" s="175"/>
      <c r="S21" s="171"/>
      <c r="T21" s="178">
        <f t="shared" si="10"/>
        <v>75</v>
      </c>
      <c r="U21" s="163">
        <v>10</v>
      </c>
      <c r="V21" s="152">
        <v>5</v>
      </c>
      <c r="W21" s="153">
        <f t="shared" si="0"/>
        <v>75</v>
      </c>
      <c r="X21" s="151">
        <v>12</v>
      </c>
      <c r="Y21" s="164">
        <v>5</v>
      </c>
      <c r="Z21" s="170">
        <f t="shared" si="1"/>
        <v>75</v>
      </c>
      <c r="AA21" s="174"/>
      <c r="AB21" s="175"/>
      <c r="AC21" s="171" t="str">
        <f t="shared" si="11"/>
        <v/>
      </c>
      <c r="AD21" s="153">
        <f t="shared" si="2"/>
        <v>75</v>
      </c>
      <c r="AE21" s="207">
        <f t="shared" si="3"/>
        <v>150</v>
      </c>
      <c r="AF21" s="183">
        <v>4.95</v>
      </c>
      <c r="AG21" s="155">
        <v>4.78</v>
      </c>
      <c r="AH21" s="156">
        <f t="shared" si="4"/>
        <v>4.95</v>
      </c>
      <c r="AI21" s="184">
        <f t="shared" si="5"/>
        <v>65.34</v>
      </c>
      <c r="AJ21" s="183">
        <v>5.18</v>
      </c>
      <c r="AK21" s="155">
        <v>5.36</v>
      </c>
      <c r="AL21" s="155">
        <v>6</v>
      </c>
      <c r="AM21" s="154">
        <f t="shared" si="12"/>
        <v>6</v>
      </c>
      <c r="AN21" s="184">
        <f t="shared" si="6"/>
        <v>58.695652173913047</v>
      </c>
      <c r="AO21" s="193"/>
      <c r="AP21" s="194">
        <f t="shared" si="22"/>
        <v>0</v>
      </c>
      <c r="AQ21" s="193">
        <v>13</v>
      </c>
      <c r="AR21" s="220">
        <f t="shared" si="14"/>
        <v>34.32</v>
      </c>
      <c r="AS21" s="224">
        <v>17.48</v>
      </c>
      <c r="AT21" s="221">
        <v>17.260000000000002</v>
      </c>
      <c r="AU21" s="160">
        <f t="shared" si="15"/>
        <v>17.260000000000002</v>
      </c>
      <c r="AV21" s="194">
        <f t="shared" si="21"/>
        <v>22.967999999999982</v>
      </c>
    </row>
    <row r="22" spans="1:48" s="75" customFormat="1" ht="13.5" thickBot="1" x14ac:dyDescent="0.25">
      <c r="A22" s="208" t="s">
        <v>100</v>
      </c>
      <c r="B22" s="143" t="s">
        <v>34</v>
      </c>
      <c r="C22" s="325">
        <v>2009</v>
      </c>
      <c r="D22" s="325"/>
      <c r="E22" s="136" t="s">
        <v>87</v>
      </c>
      <c r="F22" s="149">
        <v>27.2</v>
      </c>
      <c r="G22" s="149"/>
      <c r="H22" s="149"/>
      <c r="I22" s="150">
        <f t="shared" ref="I22" si="23">SUM(AE22+AI22+AN22+AP22+AR22+AV22)</f>
        <v>487.28223529411764</v>
      </c>
      <c r="J22" s="157">
        <v>1</v>
      </c>
      <c r="K22" s="163">
        <v>8</v>
      </c>
      <c r="L22" s="152">
        <v>6.5</v>
      </c>
      <c r="M22" s="153">
        <f t="shared" ref="M22" si="24">IF((L22)&lt;1,"",(L22*15))</f>
        <v>97.5</v>
      </c>
      <c r="N22" s="151">
        <v>10</v>
      </c>
      <c r="O22" s="164">
        <v>6</v>
      </c>
      <c r="P22" s="170">
        <f t="shared" ref="P22" si="25">IF((O22)&lt;1,"",(O22*15))</f>
        <v>90</v>
      </c>
      <c r="Q22" s="174"/>
      <c r="R22" s="175"/>
      <c r="S22" s="171"/>
      <c r="T22" s="178">
        <f t="shared" ref="T22" si="26">MAX(M22,P22)</f>
        <v>97.5</v>
      </c>
      <c r="U22" s="163">
        <v>10</v>
      </c>
      <c r="V22" s="152">
        <v>7</v>
      </c>
      <c r="W22" s="153">
        <f t="shared" ref="W22" si="27">IF((V22)&lt;1,"",(V22*15))</f>
        <v>105</v>
      </c>
      <c r="X22" s="151">
        <v>12</v>
      </c>
      <c r="Y22" s="164">
        <v>7</v>
      </c>
      <c r="Z22" s="170">
        <f t="shared" ref="Z22" si="28">IF((Y22)&lt;1,"",(Y22*15))</f>
        <v>105</v>
      </c>
      <c r="AA22" s="174"/>
      <c r="AB22" s="175"/>
      <c r="AC22" s="171" t="str">
        <f t="shared" ref="AC22" si="29">IF((AB22)&lt;1,"",(AA22*45/F22)+(AB22*10))</f>
        <v/>
      </c>
      <c r="AD22" s="153">
        <f t="shared" ref="AD22" si="30">MAX(W22,Z22)</f>
        <v>105</v>
      </c>
      <c r="AE22" s="207">
        <f t="shared" ref="AE22" si="31">SUM(T22,AD22)</f>
        <v>202.5</v>
      </c>
      <c r="AF22" s="183">
        <v>5.36</v>
      </c>
      <c r="AG22" s="155">
        <v>5.56</v>
      </c>
      <c r="AH22" s="156">
        <f t="shared" ref="AH22" si="32">MAX(AF22:AG22)</f>
        <v>5.56</v>
      </c>
      <c r="AI22" s="184">
        <f t="shared" ref="AI22" si="33">(AH22*20)*0.66</f>
        <v>73.391999999999996</v>
      </c>
      <c r="AJ22" s="183">
        <v>5.89</v>
      </c>
      <c r="AK22" s="155">
        <v>5.94</v>
      </c>
      <c r="AL22" s="155">
        <v>6.64</v>
      </c>
      <c r="AM22" s="154">
        <f t="shared" ref="AM22" si="34">MAX(AJ22:AL22)</f>
        <v>6.64</v>
      </c>
      <c r="AN22" s="184">
        <f t="shared" ref="AN22" si="35">IF((AM22)=0,"0",(AM22*750/F22))*0.66</f>
        <v>120.83823529411765</v>
      </c>
      <c r="AO22" s="193"/>
      <c r="AP22" s="194">
        <f t="shared" ref="AP22" si="36">AO22*5*0.66</f>
        <v>0</v>
      </c>
      <c r="AQ22" s="193">
        <v>21</v>
      </c>
      <c r="AR22" s="220">
        <f t="shared" si="14"/>
        <v>55.440000000000005</v>
      </c>
      <c r="AS22" s="224">
        <v>16.53</v>
      </c>
      <c r="AT22" s="221">
        <v>16.34</v>
      </c>
      <c r="AU22" s="160">
        <f t="shared" si="15"/>
        <v>16.34</v>
      </c>
      <c r="AV22" s="194">
        <f t="shared" si="21"/>
        <v>35.112000000000002</v>
      </c>
    </row>
    <row r="23" spans="1:48" ht="13.5" thickBot="1" x14ac:dyDescent="0.25">
      <c r="A23" s="208" t="s">
        <v>101</v>
      </c>
      <c r="B23" s="143" t="s">
        <v>66</v>
      </c>
      <c r="C23" s="325">
        <v>2009</v>
      </c>
      <c r="D23" s="325"/>
      <c r="E23" s="136" t="s">
        <v>87</v>
      </c>
      <c r="F23" s="149">
        <v>26.8</v>
      </c>
      <c r="G23" s="149"/>
      <c r="H23" s="149"/>
      <c r="I23" s="150">
        <f t="shared" ref="I23:I28" si="37">SUM(AE23+AI23+AN23+AP23+AR23+AV23)</f>
        <v>367.41273134328361</v>
      </c>
      <c r="J23" s="157">
        <v>2</v>
      </c>
      <c r="K23" s="163">
        <v>5</v>
      </c>
      <c r="L23" s="152">
        <v>4</v>
      </c>
      <c r="M23" s="153">
        <f t="shared" ref="M23:M28" si="38">IF((L23)&lt;1,"",(L23*15))</f>
        <v>60</v>
      </c>
      <c r="N23" s="151">
        <v>5</v>
      </c>
      <c r="O23" s="164">
        <v>4.5</v>
      </c>
      <c r="P23" s="170">
        <f t="shared" ref="P23:P28" si="39">IF((O23)&lt;1,"",(O23*15))</f>
        <v>67.5</v>
      </c>
      <c r="Q23" s="174"/>
      <c r="R23" s="175"/>
      <c r="S23" s="171"/>
      <c r="T23" s="178">
        <f t="shared" ref="T23:T28" si="40">MAX(M23,P23)</f>
        <v>67.5</v>
      </c>
      <c r="U23" s="163">
        <v>7</v>
      </c>
      <c r="V23" s="152">
        <v>4.5</v>
      </c>
      <c r="W23" s="153">
        <f t="shared" ref="W23:W28" si="41">IF((V23)&lt;1,"",(V23*15))</f>
        <v>67.5</v>
      </c>
      <c r="X23" s="151">
        <v>7</v>
      </c>
      <c r="Y23" s="164">
        <v>5</v>
      </c>
      <c r="Z23" s="170">
        <f t="shared" ref="Z23:Z28" si="42">IF((Y23)&lt;1,"",(Y23*15))</f>
        <v>75</v>
      </c>
      <c r="AA23" s="174"/>
      <c r="AB23" s="175"/>
      <c r="AC23" s="171" t="str">
        <f t="shared" ref="AC23:AC28" si="43">IF((AB23)&lt;1,"",(AA23*45/F23)+(AB23*10))</f>
        <v/>
      </c>
      <c r="AD23" s="153">
        <f t="shared" ref="AD23:AD28" si="44">MAX(W23,Z23)</f>
        <v>75</v>
      </c>
      <c r="AE23" s="207">
        <f t="shared" ref="AE23:AE28" si="45">SUM(T23,AD23)</f>
        <v>142.5</v>
      </c>
      <c r="AF23" s="183">
        <v>4.78</v>
      </c>
      <c r="AG23" s="155">
        <v>4.87</v>
      </c>
      <c r="AH23" s="156">
        <f t="shared" ref="AH23:AH28" si="46">MAX(AF23:AG23)</f>
        <v>4.87</v>
      </c>
      <c r="AI23" s="184">
        <f t="shared" ref="AI23:AI28" si="47">(AH23*20)*0.66</f>
        <v>64.284000000000006</v>
      </c>
      <c r="AJ23" s="183">
        <v>4.2300000000000004</v>
      </c>
      <c r="AK23" s="155">
        <v>3.26</v>
      </c>
      <c r="AL23" s="155" t="s">
        <v>126</v>
      </c>
      <c r="AM23" s="154">
        <f t="shared" ref="AM23:AM28" si="48">MAX(AJ23:AL23)</f>
        <v>4.2300000000000004</v>
      </c>
      <c r="AN23" s="184">
        <f t="shared" ref="AN23:AN28" si="49">IF((AM23)=0,"0",(AM23*750/F23))*0.66</f>
        <v>78.128731343283604</v>
      </c>
      <c r="AO23" s="193"/>
      <c r="AP23" s="194">
        <f t="shared" ref="AP23:AP28" si="50">AO23*5*0.66</f>
        <v>0</v>
      </c>
      <c r="AQ23" s="193">
        <v>19</v>
      </c>
      <c r="AR23" s="220">
        <f t="shared" si="14"/>
        <v>50.160000000000004</v>
      </c>
      <c r="AS23" s="224">
        <v>16.989999999999998</v>
      </c>
      <c r="AT23" s="221">
        <v>16.55</v>
      </c>
      <c r="AU23" s="160">
        <f t="shared" si="15"/>
        <v>16.55</v>
      </c>
      <c r="AV23" s="194">
        <f t="shared" si="21"/>
        <v>32.339999999999989</v>
      </c>
    </row>
    <row r="24" spans="1:48" ht="13.5" thickBot="1" x14ac:dyDescent="0.25">
      <c r="A24" s="303"/>
      <c r="B24" s="143"/>
      <c r="C24" s="325"/>
      <c r="D24" s="325"/>
      <c r="E24" s="136"/>
      <c r="F24" s="149"/>
      <c r="G24" s="149"/>
      <c r="H24" s="149"/>
      <c r="I24" s="150">
        <f t="shared" si="37"/>
        <v>0</v>
      </c>
      <c r="J24" s="157"/>
      <c r="K24" s="163"/>
      <c r="L24" s="152"/>
      <c r="M24" s="153" t="str">
        <f t="shared" si="38"/>
        <v/>
      </c>
      <c r="N24" s="151"/>
      <c r="O24" s="164"/>
      <c r="P24" s="170" t="str">
        <f t="shared" si="39"/>
        <v/>
      </c>
      <c r="Q24" s="174"/>
      <c r="R24" s="175"/>
      <c r="S24" s="171"/>
      <c r="T24" s="178">
        <f t="shared" si="40"/>
        <v>0</v>
      </c>
      <c r="U24" s="163"/>
      <c r="V24" s="152"/>
      <c r="W24" s="153" t="str">
        <f t="shared" si="41"/>
        <v/>
      </c>
      <c r="X24" s="151"/>
      <c r="Y24" s="164"/>
      <c r="Z24" s="170" t="str">
        <f t="shared" si="42"/>
        <v/>
      </c>
      <c r="AA24" s="174"/>
      <c r="AB24" s="175"/>
      <c r="AC24" s="171" t="str">
        <f t="shared" si="43"/>
        <v/>
      </c>
      <c r="AD24" s="153">
        <f t="shared" si="44"/>
        <v>0</v>
      </c>
      <c r="AE24" s="207">
        <f t="shared" si="45"/>
        <v>0</v>
      </c>
      <c r="AF24" s="183"/>
      <c r="AG24" s="155"/>
      <c r="AH24" s="156">
        <f t="shared" si="46"/>
        <v>0</v>
      </c>
      <c r="AI24" s="184">
        <f t="shared" si="47"/>
        <v>0</v>
      </c>
      <c r="AJ24" s="183"/>
      <c r="AK24" s="155"/>
      <c r="AL24" s="155"/>
      <c r="AM24" s="154">
        <f t="shared" si="48"/>
        <v>0</v>
      </c>
      <c r="AN24" s="184">
        <f t="shared" si="49"/>
        <v>0</v>
      </c>
      <c r="AO24" s="193"/>
      <c r="AP24" s="194">
        <f t="shared" si="50"/>
        <v>0</v>
      </c>
      <c r="AQ24" s="193"/>
      <c r="AR24" s="220">
        <f t="shared" si="14"/>
        <v>0</v>
      </c>
      <c r="AS24" s="224"/>
      <c r="AT24" s="221"/>
      <c r="AU24" s="160">
        <f t="shared" si="15"/>
        <v>0</v>
      </c>
      <c r="AV24" s="194" t="str">
        <f t="shared" si="21"/>
        <v>0</v>
      </c>
    </row>
    <row r="25" spans="1:48" ht="13.5" thickBot="1" x14ac:dyDescent="0.25">
      <c r="A25" s="208" t="s">
        <v>102</v>
      </c>
      <c r="B25" s="143" t="s">
        <v>80</v>
      </c>
      <c r="C25" s="325">
        <v>2009</v>
      </c>
      <c r="D25" s="325"/>
      <c r="E25" s="136" t="s">
        <v>87</v>
      </c>
      <c r="F25" s="149">
        <v>39.5</v>
      </c>
      <c r="G25" s="149"/>
      <c r="H25" s="149"/>
      <c r="I25" s="150">
        <f t="shared" si="37"/>
        <v>287.05549367088605</v>
      </c>
      <c r="J25" s="157">
        <v>4</v>
      </c>
      <c r="K25" s="163">
        <v>10</v>
      </c>
      <c r="L25" s="152">
        <v>5</v>
      </c>
      <c r="M25" s="153">
        <f t="shared" si="38"/>
        <v>75</v>
      </c>
      <c r="N25" s="151">
        <v>12</v>
      </c>
      <c r="O25" s="164">
        <v>0</v>
      </c>
      <c r="P25" s="170" t="str">
        <f t="shared" si="39"/>
        <v/>
      </c>
      <c r="Q25" s="174"/>
      <c r="R25" s="175"/>
      <c r="S25" s="171"/>
      <c r="T25" s="178">
        <f t="shared" si="40"/>
        <v>75</v>
      </c>
      <c r="U25" s="163">
        <v>12</v>
      </c>
      <c r="V25" s="152">
        <v>5.5</v>
      </c>
      <c r="W25" s="153">
        <f t="shared" si="41"/>
        <v>82.5</v>
      </c>
      <c r="X25" s="151">
        <v>14</v>
      </c>
      <c r="Y25" s="164">
        <v>5</v>
      </c>
      <c r="Z25" s="170">
        <f t="shared" si="42"/>
        <v>75</v>
      </c>
      <c r="AA25" s="174"/>
      <c r="AB25" s="175"/>
      <c r="AC25" s="171" t="str">
        <f t="shared" si="43"/>
        <v/>
      </c>
      <c r="AD25" s="153">
        <f t="shared" si="44"/>
        <v>82.5</v>
      </c>
      <c r="AE25" s="207">
        <f t="shared" si="45"/>
        <v>157.5</v>
      </c>
      <c r="AF25" s="183">
        <v>3.53</v>
      </c>
      <c r="AG25" s="155" t="s">
        <v>126</v>
      </c>
      <c r="AH25" s="156">
        <f t="shared" si="46"/>
        <v>3.53</v>
      </c>
      <c r="AI25" s="184">
        <f t="shared" si="47"/>
        <v>46.595999999999997</v>
      </c>
      <c r="AJ25" s="183">
        <v>3.94</v>
      </c>
      <c r="AK25" s="155">
        <v>4.25</v>
      </c>
      <c r="AL25" s="155">
        <v>3.04</v>
      </c>
      <c r="AM25" s="154">
        <f t="shared" si="48"/>
        <v>4.25</v>
      </c>
      <c r="AN25" s="184">
        <f t="shared" si="49"/>
        <v>53.25949367088608</v>
      </c>
      <c r="AO25" s="193"/>
      <c r="AP25" s="194">
        <f t="shared" si="50"/>
        <v>0</v>
      </c>
      <c r="AQ25" s="193">
        <v>8</v>
      </c>
      <c r="AR25" s="220">
        <f t="shared" si="14"/>
        <v>21.12</v>
      </c>
      <c r="AS25" s="224">
        <v>18.399999999999999</v>
      </c>
      <c r="AT25" s="221">
        <v>18.350000000000001</v>
      </c>
      <c r="AU25" s="160">
        <f t="shared" si="15"/>
        <v>18.350000000000001</v>
      </c>
      <c r="AV25" s="194">
        <f t="shared" si="21"/>
        <v>8.5799999999999823</v>
      </c>
    </row>
    <row r="26" spans="1:48" ht="13.5" thickBot="1" x14ac:dyDescent="0.25">
      <c r="A26" s="303" t="s">
        <v>103</v>
      </c>
      <c r="B26" s="143" t="s">
        <v>80</v>
      </c>
      <c r="C26" s="325">
        <v>2008</v>
      </c>
      <c r="D26" s="325"/>
      <c r="E26" s="136" t="s">
        <v>87</v>
      </c>
      <c r="F26" s="149">
        <v>38.200000000000003</v>
      </c>
      <c r="G26" s="149"/>
      <c r="H26" s="149"/>
      <c r="I26" s="150">
        <f t="shared" si="37"/>
        <v>374.87503664921462</v>
      </c>
      <c r="J26" s="157">
        <v>1</v>
      </c>
      <c r="K26" s="163">
        <v>12</v>
      </c>
      <c r="L26" s="152">
        <v>5.5</v>
      </c>
      <c r="M26" s="153">
        <f t="shared" si="38"/>
        <v>82.5</v>
      </c>
      <c r="N26" s="151">
        <v>14</v>
      </c>
      <c r="O26" s="164">
        <v>6</v>
      </c>
      <c r="P26" s="170">
        <f t="shared" si="39"/>
        <v>90</v>
      </c>
      <c r="Q26" s="174"/>
      <c r="R26" s="175"/>
      <c r="S26" s="171"/>
      <c r="T26" s="178">
        <f t="shared" si="40"/>
        <v>90</v>
      </c>
      <c r="U26" s="163">
        <v>15</v>
      </c>
      <c r="V26" s="152">
        <v>6.5</v>
      </c>
      <c r="W26" s="153">
        <f t="shared" si="41"/>
        <v>97.5</v>
      </c>
      <c r="X26" s="151">
        <v>17</v>
      </c>
      <c r="Y26" s="164">
        <v>6.5</v>
      </c>
      <c r="Z26" s="170">
        <f t="shared" si="42"/>
        <v>97.5</v>
      </c>
      <c r="AA26" s="174"/>
      <c r="AB26" s="175"/>
      <c r="AC26" s="171" t="str">
        <f t="shared" si="43"/>
        <v/>
      </c>
      <c r="AD26" s="153">
        <f t="shared" si="44"/>
        <v>97.5</v>
      </c>
      <c r="AE26" s="207">
        <f t="shared" si="45"/>
        <v>187.5</v>
      </c>
      <c r="AF26" s="183">
        <v>4.22</v>
      </c>
      <c r="AG26" s="155">
        <v>4.32</v>
      </c>
      <c r="AH26" s="156">
        <f t="shared" si="46"/>
        <v>4.32</v>
      </c>
      <c r="AI26" s="184">
        <f t="shared" si="47"/>
        <v>57.024000000000008</v>
      </c>
      <c r="AJ26" s="183">
        <v>4.82</v>
      </c>
      <c r="AK26" s="155">
        <v>5.18</v>
      </c>
      <c r="AL26" s="155">
        <v>3.36</v>
      </c>
      <c r="AM26" s="154">
        <f t="shared" si="48"/>
        <v>5.18</v>
      </c>
      <c r="AN26" s="184">
        <f t="shared" si="49"/>
        <v>67.123036649214654</v>
      </c>
      <c r="AO26" s="193"/>
      <c r="AP26" s="194">
        <f t="shared" si="50"/>
        <v>0</v>
      </c>
      <c r="AQ26" s="193">
        <v>14</v>
      </c>
      <c r="AR26" s="220">
        <f t="shared" si="14"/>
        <v>36.96</v>
      </c>
      <c r="AS26" s="224">
        <v>17.010000000000002</v>
      </c>
      <c r="AT26" s="221">
        <v>17.3</v>
      </c>
      <c r="AU26" s="160">
        <f t="shared" si="15"/>
        <v>17.010000000000002</v>
      </c>
      <c r="AV26" s="194">
        <f t="shared" si="21"/>
        <v>26.267999999999979</v>
      </c>
    </row>
    <row r="27" spans="1:48" ht="13.5" thickBot="1" x14ac:dyDescent="0.25">
      <c r="A27" s="208" t="s">
        <v>122</v>
      </c>
      <c r="B27" s="143" t="s">
        <v>35</v>
      </c>
      <c r="C27" s="325">
        <v>2012</v>
      </c>
      <c r="D27" s="325"/>
      <c r="E27" s="136" t="s">
        <v>87</v>
      </c>
      <c r="F27" s="149">
        <v>28.2</v>
      </c>
      <c r="G27" s="149"/>
      <c r="H27" s="149"/>
      <c r="I27" s="150">
        <f t="shared" si="37"/>
        <v>242.06093617021278</v>
      </c>
      <c r="J27" s="157">
        <v>1</v>
      </c>
      <c r="K27" s="163">
        <v>2</v>
      </c>
      <c r="L27" s="152">
        <v>3.5</v>
      </c>
      <c r="M27" s="153">
        <f t="shared" si="38"/>
        <v>52.5</v>
      </c>
      <c r="N27" s="151">
        <v>2</v>
      </c>
      <c r="O27" s="164">
        <v>3.5</v>
      </c>
      <c r="P27" s="170">
        <f t="shared" si="39"/>
        <v>52.5</v>
      </c>
      <c r="Q27" s="174"/>
      <c r="R27" s="175"/>
      <c r="S27" s="171"/>
      <c r="T27" s="178">
        <f t="shared" si="40"/>
        <v>52.5</v>
      </c>
      <c r="U27" s="163">
        <v>2</v>
      </c>
      <c r="V27" s="152">
        <v>3.5</v>
      </c>
      <c r="W27" s="153">
        <f t="shared" si="41"/>
        <v>52.5</v>
      </c>
      <c r="X27" s="151">
        <v>2</v>
      </c>
      <c r="Y27" s="164">
        <v>3.5</v>
      </c>
      <c r="Z27" s="170">
        <f t="shared" si="42"/>
        <v>52.5</v>
      </c>
      <c r="AA27" s="174"/>
      <c r="AB27" s="175"/>
      <c r="AC27" s="171" t="str">
        <f t="shared" si="43"/>
        <v/>
      </c>
      <c r="AD27" s="153">
        <f t="shared" si="44"/>
        <v>52.5</v>
      </c>
      <c r="AE27" s="207">
        <f t="shared" si="45"/>
        <v>105</v>
      </c>
      <c r="AF27" s="183">
        <v>3.86</v>
      </c>
      <c r="AG27" s="155">
        <v>3.64</v>
      </c>
      <c r="AH27" s="156">
        <f t="shared" si="46"/>
        <v>3.86</v>
      </c>
      <c r="AI27" s="184">
        <f t="shared" si="47"/>
        <v>50.952000000000005</v>
      </c>
      <c r="AJ27" s="183">
        <v>2.8</v>
      </c>
      <c r="AK27" s="155">
        <v>1.93</v>
      </c>
      <c r="AL27" s="155">
        <v>1.7</v>
      </c>
      <c r="AM27" s="154">
        <f t="shared" si="48"/>
        <v>2.8</v>
      </c>
      <c r="AN27" s="184">
        <f t="shared" si="49"/>
        <v>49.148936170212771</v>
      </c>
      <c r="AO27" s="193"/>
      <c r="AP27" s="194">
        <f t="shared" si="50"/>
        <v>0</v>
      </c>
      <c r="AQ27" s="193">
        <v>14</v>
      </c>
      <c r="AR27" s="220">
        <f t="shared" si="14"/>
        <v>36.96</v>
      </c>
      <c r="AS27" s="224">
        <v>21.8</v>
      </c>
      <c r="AT27" s="221">
        <v>19.73</v>
      </c>
      <c r="AU27" s="160">
        <f t="shared" si="15"/>
        <v>19.73</v>
      </c>
      <c r="AV27" s="194">
        <v>0</v>
      </c>
    </row>
    <row r="28" spans="1:48" ht="13.5" thickBot="1" x14ac:dyDescent="0.25">
      <c r="A28" s="208"/>
      <c r="B28" s="143"/>
      <c r="C28" s="325"/>
      <c r="D28" s="325"/>
      <c r="E28" s="136"/>
      <c r="F28" s="149"/>
      <c r="G28" s="149"/>
      <c r="H28" s="149"/>
      <c r="I28" s="150">
        <f t="shared" si="37"/>
        <v>0</v>
      </c>
      <c r="J28" s="157"/>
      <c r="K28" s="163"/>
      <c r="L28" s="152"/>
      <c r="M28" s="153" t="str">
        <f t="shared" si="38"/>
        <v/>
      </c>
      <c r="N28" s="151"/>
      <c r="O28" s="164"/>
      <c r="P28" s="170" t="str">
        <f t="shared" si="39"/>
        <v/>
      </c>
      <c r="Q28" s="174"/>
      <c r="R28" s="175"/>
      <c r="S28" s="171"/>
      <c r="T28" s="178">
        <f t="shared" si="40"/>
        <v>0</v>
      </c>
      <c r="U28" s="163"/>
      <c r="V28" s="152"/>
      <c r="W28" s="153" t="str">
        <f t="shared" si="41"/>
        <v/>
      </c>
      <c r="X28" s="151"/>
      <c r="Y28" s="164"/>
      <c r="Z28" s="170" t="str">
        <f t="shared" si="42"/>
        <v/>
      </c>
      <c r="AA28" s="174"/>
      <c r="AB28" s="175"/>
      <c r="AC28" s="171" t="str">
        <f t="shared" si="43"/>
        <v/>
      </c>
      <c r="AD28" s="153">
        <f t="shared" si="44"/>
        <v>0</v>
      </c>
      <c r="AE28" s="207">
        <f t="shared" si="45"/>
        <v>0</v>
      </c>
      <c r="AF28" s="183"/>
      <c r="AG28" s="155"/>
      <c r="AH28" s="156">
        <f t="shared" si="46"/>
        <v>0</v>
      </c>
      <c r="AI28" s="184">
        <f t="shared" si="47"/>
        <v>0</v>
      </c>
      <c r="AJ28" s="183"/>
      <c r="AK28" s="155"/>
      <c r="AL28" s="155"/>
      <c r="AM28" s="154">
        <f t="shared" si="48"/>
        <v>0</v>
      </c>
      <c r="AN28" s="184">
        <f t="shared" si="49"/>
        <v>0</v>
      </c>
      <c r="AO28" s="193"/>
      <c r="AP28" s="194">
        <f t="shared" si="50"/>
        <v>0</v>
      </c>
      <c r="AQ28" s="193"/>
      <c r="AR28" s="220">
        <f t="shared" si="14"/>
        <v>0</v>
      </c>
      <c r="AS28" s="224"/>
      <c r="AT28" s="221"/>
      <c r="AU28" s="160">
        <f t="shared" si="15"/>
        <v>0</v>
      </c>
      <c r="AV28" s="194" t="str">
        <f t="shared" si="21"/>
        <v>0</v>
      </c>
    </row>
    <row r="29" spans="1:48" ht="13.5" thickBot="1" x14ac:dyDescent="0.25">
      <c r="A29" s="209"/>
      <c r="B29" s="210"/>
      <c r="C29" s="327"/>
      <c r="D29" s="327"/>
      <c r="E29" s="211"/>
      <c r="F29" s="212"/>
      <c r="G29" s="212"/>
      <c r="H29" s="212"/>
      <c r="I29" s="213">
        <f t="shared" si="7"/>
        <v>0</v>
      </c>
      <c r="J29" s="214"/>
      <c r="K29" s="165"/>
      <c r="L29" s="166"/>
      <c r="M29" s="167" t="str">
        <f t="shared" si="8"/>
        <v/>
      </c>
      <c r="N29" s="168"/>
      <c r="O29" s="169"/>
      <c r="P29" s="215" t="str">
        <f t="shared" si="9"/>
        <v/>
      </c>
      <c r="Q29" s="176"/>
      <c r="R29" s="177"/>
      <c r="S29" s="216"/>
      <c r="T29" s="217">
        <f t="shared" si="10"/>
        <v>0</v>
      </c>
      <c r="U29" s="165"/>
      <c r="V29" s="166"/>
      <c r="W29" s="167" t="str">
        <f t="shared" si="0"/>
        <v/>
      </c>
      <c r="X29" s="168"/>
      <c r="Y29" s="169"/>
      <c r="Z29" s="215" t="str">
        <f t="shared" si="1"/>
        <v/>
      </c>
      <c r="AA29" s="176"/>
      <c r="AB29" s="177"/>
      <c r="AC29" s="216" t="str">
        <f>IF((AB29)&lt;1,"",(AA29*45/F29)+(AB29*10))</f>
        <v/>
      </c>
      <c r="AD29" s="167">
        <f t="shared" si="2"/>
        <v>0</v>
      </c>
      <c r="AE29" s="218">
        <f t="shared" si="3"/>
        <v>0</v>
      </c>
      <c r="AF29" s="185"/>
      <c r="AG29" s="186"/>
      <c r="AH29" s="187">
        <f t="shared" si="4"/>
        <v>0</v>
      </c>
      <c r="AI29" s="188">
        <f t="shared" si="5"/>
        <v>0</v>
      </c>
      <c r="AJ29" s="185"/>
      <c r="AK29" s="186"/>
      <c r="AL29" s="186"/>
      <c r="AM29" s="190">
        <f t="shared" si="12"/>
        <v>0</v>
      </c>
      <c r="AN29" s="188">
        <f t="shared" si="6"/>
        <v>0</v>
      </c>
      <c r="AO29" s="195"/>
      <c r="AP29" s="196">
        <f t="shared" si="22"/>
        <v>0</v>
      </c>
      <c r="AQ29" s="195"/>
      <c r="AR29" s="220">
        <f t="shared" si="14"/>
        <v>0</v>
      </c>
      <c r="AS29" s="225"/>
      <c r="AT29" s="226"/>
      <c r="AU29" s="160">
        <f t="shared" si="15"/>
        <v>0</v>
      </c>
      <c r="AV29" s="196" t="str">
        <f t="shared" si="21"/>
        <v>0</v>
      </c>
    </row>
    <row r="30" spans="1:48" ht="4.5" customHeight="1" thickBot="1" x14ac:dyDescent="0.25">
      <c r="AQ30" s="75"/>
    </row>
    <row r="31" spans="1:48" s="10" customFormat="1" ht="14.25" customHeight="1" thickBot="1" x14ac:dyDescent="0.25">
      <c r="A31" s="7" t="s">
        <v>36</v>
      </c>
      <c r="B31" s="76" t="s">
        <v>37</v>
      </c>
      <c r="C31" s="8"/>
      <c r="D31" s="8"/>
      <c r="F31" s="11"/>
      <c r="G31" s="11"/>
      <c r="H31" s="11"/>
      <c r="K31" s="313" t="s">
        <v>6</v>
      </c>
      <c r="L31" s="313"/>
      <c r="M31" s="313"/>
      <c r="N31" s="313"/>
      <c r="O31" s="313"/>
      <c r="P31" s="12"/>
      <c r="Q31" s="13"/>
      <c r="R31" s="14"/>
      <c r="S31" s="12"/>
      <c r="T31" s="12"/>
      <c r="U31" s="313" t="s">
        <v>7</v>
      </c>
      <c r="V31" s="313"/>
      <c r="W31" s="313"/>
      <c r="X31" s="313"/>
      <c r="Y31" s="313"/>
      <c r="Z31" s="12"/>
      <c r="AA31" s="13"/>
      <c r="AB31" s="14"/>
      <c r="AF31" s="313" t="s">
        <v>8</v>
      </c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</row>
    <row r="32" spans="1:48" s="10" customFormat="1" ht="36" customHeight="1" thickBot="1" x14ac:dyDescent="0.25">
      <c r="A32" s="16" t="s">
        <v>38</v>
      </c>
      <c r="B32" s="21" t="s">
        <v>39</v>
      </c>
      <c r="C32" s="77" t="s">
        <v>40</v>
      </c>
      <c r="D32" s="18" t="s">
        <v>41</v>
      </c>
      <c r="E32" s="18" t="s">
        <v>10</v>
      </c>
      <c r="F32" s="19" t="s">
        <v>11</v>
      </c>
      <c r="G32" s="20"/>
      <c r="H32" s="20"/>
      <c r="I32" s="328" t="s">
        <v>12</v>
      </c>
      <c r="J32" s="318" t="s">
        <v>13</v>
      </c>
      <c r="K32" s="319" t="s">
        <v>14</v>
      </c>
      <c r="L32" s="319"/>
      <c r="M32" s="21"/>
      <c r="N32" s="320" t="s">
        <v>15</v>
      </c>
      <c r="O32" s="320"/>
      <c r="P32" s="21"/>
      <c r="Q32" s="321"/>
      <c r="R32" s="321"/>
      <c r="S32" s="12"/>
      <c r="T32" s="12"/>
      <c r="U32" s="319" t="s">
        <v>14</v>
      </c>
      <c r="V32" s="319"/>
      <c r="W32" s="21"/>
      <c r="X32" s="320" t="s">
        <v>15</v>
      </c>
      <c r="Y32" s="320"/>
      <c r="Z32" s="21"/>
      <c r="AA32" s="321"/>
      <c r="AB32" s="321"/>
      <c r="AC32" s="12"/>
      <c r="AD32" s="12"/>
      <c r="AE32" s="326" t="s">
        <v>16</v>
      </c>
      <c r="AF32" s="333" t="s">
        <v>17</v>
      </c>
      <c r="AG32" s="333"/>
      <c r="AH32" s="333"/>
      <c r="AI32" s="333"/>
      <c r="AJ32" s="312"/>
      <c r="AK32" s="312"/>
      <c r="AL32" s="312"/>
      <c r="AM32" s="312"/>
      <c r="AN32" s="312"/>
      <c r="AO32" s="314" t="s">
        <v>18</v>
      </c>
      <c r="AP32" s="314"/>
      <c r="AQ32" s="322" t="s">
        <v>19</v>
      </c>
      <c r="AR32" s="322"/>
      <c r="AS32" s="329"/>
      <c r="AT32" s="329"/>
      <c r="AU32" s="329"/>
      <c r="AV32" s="329"/>
    </row>
    <row r="33" spans="1:48" s="10" customFormat="1" ht="11.25" customHeight="1" thickBot="1" x14ac:dyDescent="0.25">
      <c r="A33" s="22" t="s">
        <v>20</v>
      </c>
      <c r="B33" s="23" t="s">
        <v>21</v>
      </c>
      <c r="C33" s="24" t="s">
        <v>42</v>
      </c>
      <c r="D33" s="25"/>
      <c r="E33" s="25"/>
      <c r="F33" s="26" t="s">
        <v>23</v>
      </c>
      <c r="G33" s="27"/>
      <c r="H33" s="27"/>
      <c r="I33" s="328"/>
      <c r="J33" s="318" t="s">
        <v>13</v>
      </c>
      <c r="K33" s="28" t="s">
        <v>24</v>
      </c>
      <c r="L33" s="145" t="s">
        <v>25</v>
      </c>
      <c r="M33" s="144" t="s">
        <v>26</v>
      </c>
      <c r="N33" s="144" t="s">
        <v>24</v>
      </c>
      <c r="O33" s="31" t="s">
        <v>25</v>
      </c>
      <c r="P33" s="32" t="s">
        <v>26</v>
      </c>
      <c r="Q33" s="33"/>
      <c r="R33" s="34"/>
      <c r="S33" s="32"/>
      <c r="T33" s="35" t="s">
        <v>27</v>
      </c>
      <c r="U33" s="28" t="s">
        <v>24</v>
      </c>
      <c r="V33" s="145" t="s">
        <v>25</v>
      </c>
      <c r="W33" s="144" t="s">
        <v>26</v>
      </c>
      <c r="X33" s="144" t="s">
        <v>24</v>
      </c>
      <c r="Y33" s="31" t="s">
        <v>25</v>
      </c>
      <c r="Z33" s="32" t="s">
        <v>26</v>
      </c>
      <c r="AA33" s="33"/>
      <c r="AB33" s="34"/>
      <c r="AC33" s="32" t="s">
        <v>26</v>
      </c>
      <c r="AD33" s="35" t="s">
        <v>27</v>
      </c>
      <c r="AE33" s="326"/>
      <c r="AF33" s="36" t="s">
        <v>28</v>
      </c>
      <c r="AG33" s="146" t="s">
        <v>29</v>
      </c>
      <c r="AH33" s="146"/>
      <c r="AI33" s="227" t="s">
        <v>25</v>
      </c>
      <c r="AJ33" s="22" t="s">
        <v>28</v>
      </c>
      <c r="AK33" s="146" t="s">
        <v>29</v>
      </c>
      <c r="AL33" s="146" t="s">
        <v>30</v>
      </c>
      <c r="AM33" s="146"/>
      <c r="AN33" s="228" t="s">
        <v>25</v>
      </c>
      <c r="AO33" s="22" t="s">
        <v>31</v>
      </c>
      <c r="AP33" s="147" t="s">
        <v>25</v>
      </c>
      <c r="AQ33" s="22" t="s">
        <v>31</v>
      </c>
      <c r="AR33" s="147" t="s">
        <v>25</v>
      </c>
      <c r="AS33" s="229" t="s">
        <v>28</v>
      </c>
      <c r="AT33" s="146" t="s">
        <v>29</v>
      </c>
      <c r="AU33" s="146" t="s">
        <v>32</v>
      </c>
      <c r="AV33" s="147" t="s">
        <v>25</v>
      </c>
    </row>
    <row r="34" spans="1:48" s="10" customFormat="1" ht="13.5" thickBot="1" x14ac:dyDescent="0.25">
      <c r="A34" s="230"/>
      <c r="B34" s="198"/>
      <c r="C34" s="231"/>
      <c r="D34" s="232" t="str">
        <f t="shared" ref="D34:D40" si="51">IF(C34&lt;1,"",IF(C34&lt;140.9,-140,IF(C34&lt;148.9,-148,IF(C34&lt;158.9,-158,IF(C34&gt;158,"+158")))))</f>
        <v/>
      </c>
      <c r="E34" s="233"/>
      <c r="F34" s="234"/>
      <c r="G34" s="235"/>
      <c r="H34" s="235"/>
      <c r="I34" s="236">
        <f>SUM(AE34+AI34+AN34+AP34+AR34+AV34)</f>
        <v>0</v>
      </c>
      <c r="J34" s="237"/>
      <c r="K34" s="238"/>
      <c r="L34" s="239"/>
      <c r="M34" s="240" t="str">
        <f>IF((L34)&lt;1,"",L34*15)</f>
        <v/>
      </c>
      <c r="N34" s="241"/>
      <c r="O34" s="239"/>
      <c r="P34" s="242" t="str">
        <f>IF((O34)&lt;1,"",(O34*15))</f>
        <v/>
      </c>
      <c r="Q34" s="243"/>
      <c r="R34" s="244"/>
      <c r="S34" s="245"/>
      <c r="T34" s="246">
        <f>MAX(M34,P34)</f>
        <v>0</v>
      </c>
      <c r="U34" s="238"/>
      <c r="V34" s="239"/>
      <c r="W34" s="240" t="str">
        <f>IF((V34)&lt;1,"",(V34*15))</f>
        <v/>
      </c>
      <c r="X34" s="241"/>
      <c r="Y34" s="239"/>
      <c r="Z34" s="242" t="str">
        <f>IF((Y34)&lt;1,"",(Y34*15))</f>
        <v/>
      </c>
      <c r="AA34" s="243"/>
      <c r="AB34" s="244"/>
      <c r="AC34" s="51" t="str">
        <f>IF((AB34)&lt;1,"",(AA34*45/F34)+(AB34*10))</f>
        <v/>
      </c>
      <c r="AD34" s="247">
        <f>MAX(W34,Z34)</f>
        <v>0</v>
      </c>
      <c r="AE34" s="248">
        <f>SUM(T34,AD34)</f>
        <v>0</v>
      </c>
      <c r="AF34" s="249"/>
      <c r="AG34" s="250"/>
      <c r="AH34" s="251">
        <f>MAX(AF34:AG34)</f>
        <v>0</v>
      </c>
      <c r="AI34" s="252">
        <f>(AH34*20)*0.66</f>
        <v>0</v>
      </c>
      <c r="AJ34" s="249"/>
      <c r="AK34" s="250"/>
      <c r="AL34" s="250"/>
      <c r="AM34" s="251">
        <f>MAX(AJ34:AL34)</f>
        <v>0</v>
      </c>
      <c r="AN34" s="253">
        <f>IF((AM34)=0,"0",(AM34*750/F34))*0.66</f>
        <v>0</v>
      </c>
      <c r="AO34" s="254"/>
      <c r="AP34" s="255">
        <f>(AO34*2.5)*0.66</f>
        <v>0</v>
      </c>
      <c r="AQ34" s="254"/>
      <c r="AR34" s="253">
        <f>(AQ34*4)*0.66</f>
        <v>0</v>
      </c>
      <c r="AS34" s="256"/>
      <c r="AT34" s="257"/>
      <c r="AU34" s="160">
        <f t="shared" ref="AU34:AU54" si="52">MIN(AS34:AT34)</f>
        <v>0</v>
      </c>
      <c r="AV34" s="258" t="str">
        <f>IF((AU34)=0,"0",((14-AU34)*20+100)*0.66)</f>
        <v>0</v>
      </c>
    </row>
    <row r="35" spans="1:48" ht="13.5" thickBot="1" x14ac:dyDescent="0.25">
      <c r="A35" s="259" t="s">
        <v>104</v>
      </c>
      <c r="B35" s="136" t="s">
        <v>35</v>
      </c>
      <c r="C35" s="137">
        <v>148</v>
      </c>
      <c r="D35" s="138">
        <f t="shared" si="51"/>
        <v>-148</v>
      </c>
      <c r="E35" s="134" t="s">
        <v>87</v>
      </c>
      <c r="F35" s="67">
        <v>57.4</v>
      </c>
      <c r="G35" s="43"/>
      <c r="H35" s="43"/>
      <c r="I35" s="44">
        <f>SUM(AE35+AI35+AN35+AP35+AR35+AV35)</f>
        <v>246.77966550522649</v>
      </c>
      <c r="J35" s="45">
        <v>3</v>
      </c>
      <c r="K35" s="46">
        <v>10</v>
      </c>
      <c r="L35" s="82">
        <v>6</v>
      </c>
      <c r="M35" s="83">
        <f>IF((L35)&lt;1,"",L35*15)</f>
        <v>90</v>
      </c>
      <c r="N35" s="48">
        <v>12</v>
      </c>
      <c r="O35" s="82">
        <v>6</v>
      </c>
      <c r="P35" s="47">
        <f>IF((O35)&lt;1,"",(O35*15))</f>
        <v>90</v>
      </c>
      <c r="Q35" s="49"/>
      <c r="R35" s="50"/>
      <c r="S35" s="51"/>
      <c r="T35" s="52">
        <f>MAX(M35,P35)</f>
        <v>90</v>
      </c>
      <c r="U35" s="46">
        <v>12</v>
      </c>
      <c r="V35" s="82">
        <v>5.5</v>
      </c>
      <c r="W35" s="83">
        <f>IF((V35)&lt;1,"",(V35*15))</f>
        <v>82.5</v>
      </c>
      <c r="X35" s="48">
        <v>15</v>
      </c>
      <c r="Y35" s="82">
        <v>5.5</v>
      </c>
      <c r="Z35" s="47">
        <f>IF((Y35)&lt;1,"",(Y35*15))</f>
        <v>82.5</v>
      </c>
      <c r="AA35" s="49"/>
      <c r="AB35" s="50"/>
      <c r="AC35" s="51" t="str">
        <f>IF((AB35)&lt;1,"",(AA35*45/F35)+(AB35*10))</f>
        <v/>
      </c>
      <c r="AD35" s="53">
        <f>MAX(W35,Z35)</f>
        <v>82.5</v>
      </c>
      <c r="AE35" s="54">
        <f>SUM(T35,AD35)</f>
        <v>172.5</v>
      </c>
      <c r="AF35" s="55">
        <v>3.04</v>
      </c>
      <c r="AG35" s="56">
        <v>3.21</v>
      </c>
      <c r="AH35" s="57">
        <f>MAX(AF35:AG35)</f>
        <v>3.21</v>
      </c>
      <c r="AI35" s="60">
        <f>(AH35*20)*0.66</f>
        <v>42.372000000000007</v>
      </c>
      <c r="AJ35" s="55">
        <v>3.7</v>
      </c>
      <c r="AK35" s="56">
        <v>3.09</v>
      </c>
      <c r="AL35" s="56">
        <v>3.52</v>
      </c>
      <c r="AM35" s="57">
        <f>MAX(AJ35:AL35)</f>
        <v>3.7</v>
      </c>
      <c r="AN35" s="58">
        <f>IF((AM35)=0,"0",(AM35*750/F35))*0.66</f>
        <v>31.907665505226483</v>
      </c>
      <c r="AO35" s="61"/>
      <c r="AP35" s="62">
        <f>(AO35*2.5)*0.66</f>
        <v>0</v>
      </c>
      <c r="AQ35" s="61">
        <v>0</v>
      </c>
      <c r="AR35" s="58">
        <f>(AQ35*4)*0.66</f>
        <v>0</v>
      </c>
      <c r="AS35" s="84">
        <v>20.440000000000001</v>
      </c>
      <c r="AT35" s="64">
        <v>19.97</v>
      </c>
      <c r="AU35" s="160">
        <f t="shared" si="52"/>
        <v>19.97</v>
      </c>
      <c r="AV35" s="260">
        <v>0</v>
      </c>
    </row>
    <row r="36" spans="1:48" ht="13.5" thickBot="1" x14ac:dyDescent="0.25">
      <c r="A36" s="259" t="s">
        <v>105</v>
      </c>
      <c r="B36" s="136" t="s">
        <v>35</v>
      </c>
      <c r="C36" s="137">
        <v>143</v>
      </c>
      <c r="D36" s="138">
        <f t="shared" si="51"/>
        <v>-148</v>
      </c>
      <c r="E36" s="134" t="s">
        <v>87</v>
      </c>
      <c r="F36" s="67">
        <v>34.299999999999997</v>
      </c>
      <c r="G36" s="43"/>
      <c r="H36" s="43"/>
      <c r="I36" s="44">
        <f t="shared" ref="I36:I54" si="53">SUM(AE36+AI36+AN36+AP36+AR36+AV36)</f>
        <v>450.48962099125367</v>
      </c>
      <c r="J36" s="45">
        <v>1</v>
      </c>
      <c r="K36" s="46">
        <v>12</v>
      </c>
      <c r="L36" s="82">
        <v>6.5</v>
      </c>
      <c r="M36" s="83">
        <f t="shared" ref="M36:M54" si="54">IF((L36)&lt;1,"",L36*15)</f>
        <v>97.5</v>
      </c>
      <c r="N36" s="48">
        <v>15</v>
      </c>
      <c r="O36" s="82">
        <v>7</v>
      </c>
      <c r="P36" s="47">
        <f t="shared" ref="P36:P54" si="55">IF((O36)&lt;1,"",(O36*15))</f>
        <v>105</v>
      </c>
      <c r="Q36" s="49"/>
      <c r="R36" s="50"/>
      <c r="S36" s="51"/>
      <c r="T36" s="52">
        <f t="shared" ref="T36:T54" si="56">MAX(M36,P36)</f>
        <v>105</v>
      </c>
      <c r="U36" s="46">
        <v>15</v>
      </c>
      <c r="V36" s="82">
        <v>7</v>
      </c>
      <c r="W36" s="83">
        <f t="shared" ref="W36:W54" si="57">IF((V36)&lt;1,"",(V36*15))</f>
        <v>105</v>
      </c>
      <c r="X36" s="48">
        <v>18</v>
      </c>
      <c r="Y36" s="82">
        <v>7.5</v>
      </c>
      <c r="Z36" s="47">
        <f t="shared" ref="Z36:Z54" si="58">IF((Y36)&lt;1,"",(Y36*15))</f>
        <v>112.5</v>
      </c>
      <c r="AA36" s="49"/>
      <c r="AB36" s="50"/>
      <c r="AC36" s="51" t="str">
        <f t="shared" ref="AC36:AC51" si="59">IF((AB36)&lt;1,"",(AA36*45/F36)+(AB36*10))</f>
        <v/>
      </c>
      <c r="AD36" s="53">
        <f t="shared" ref="AD36:AD54" si="60">MAX(W36,Z36)</f>
        <v>112.5</v>
      </c>
      <c r="AE36" s="54">
        <f t="shared" ref="AE36:AE54" si="61">SUM(T36,AD36)</f>
        <v>217.5</v>
      </c>
      <c r="AF36" s="55">
        <v>5.5</v>
      </c>
      <c r="AG36" s="56">
        <v>5.54</v>
      </c>
      <c r="AH36" s="57">
        <f t="shared" ref="AH36:AH47" si="62">MAX(AF36:AG36)</f>
        <v>5.54</v>
      </c>
      <c r="AI36" s="60">
        <f t="shared" ref="AI36:AI54" si="63">(AH36*20)*0.66</f>
        <v>73.128</v>
      </c>
      <c r="AJ36" s="55">
        <v>4.9800000000000004</v>
      </c>
      <c r="AK36" s="56">
        <v>4.8</v>
      </c>
      <c r="AL36" s="56">
        <v>5.26</v>
      </c>
      <c r="AM36" s="57">
        <f t="shared" ref="AM36:AM54" si="64">MAX(AJ36:AL36)</f>
        <v>5.26</v>
      </c>
      <c r="AN36" s="58">
        <f t="shared" ref="AN36:AN54" si="65">IF((AM36)=0,"0",(AM36*750/F36))*0.66</f>
        <v>75.909620991253661</v>
      </c>
      <c r="AO36" s="61"/>
      <c r="AP36" s="62">
        <f t="shared" ref="AP36:AP54" si="66">(AO36*2.5)*0.66</f>
        <v>0</v>
      </c>
      <c r="AQ36" s="61">
        <v>19</v>
      </c>
      <c r="AR36" s="58">
        <f t="shared" ref="AR36:AR54" si="67">(AQ36*4)*0.66</f>
        <v>50.160000000000004</v>
      </c>
      <c r="AS36" s="84">
        <v>17.2</v>
      </c>
      <c r="AT36" s="64">
        <v>16.440000000000001</v>
      </c>
      <c r="AU36" s="160">
        <f t="shared" si="52"/>
        <v>16.440000000000001</v>
      </c>
      <c r="AV36" s="260">
        <f t="shared" ref="AV36:AV54" si="68">IF((AU36)=0,"0",((14-AU36)*20+100)*0.66)</f>
        <v>33.791999999999987</v>
      </c>
    </row>
    <row r="37" spans="1:48" ht="13.5" thickBot="1" x14ac:dyDescent="0.25">
      <c r="A37" s="259" t="s">
        <v>107</v>
      </c>
      <c r="B37" s="136" t="s">
        <v>34</v>
      </c>
      <c r="C37" s="137">
        <v>144</v>
      </c>
      <c r="D37" s="138">
        <f t="shared" si="51"/>
        <v>-148</v>
      </c>
      <c r="E37" s="134" t="s">
        <v>87</v>
      </c>
      <c r="F37" s="67">
        <v>38.200000000000003</v>
      </c>
      <c r="G37" s="43"/>
      <c r="H37" s="43"/>
      <c r="I37" s="44">
        <f t="shared" ref="I37" si="69">SUM(AE37+AI37+AN37+AP37+AR37+AV37)</f>
        <v>448.44898429319369</v>
      </c>
      <c r="J37" s="45">
        <v>2</v>
      </c>
      <c r="K37" s="46">
        <v>16</v>
      </c>
      <c r="L37" s="82">
        <v>6.5</v>
      </c>
      <c r="M37" s="83">
        <f t="shared" ref="M37" si="70">IF((L37)&lt;1,"",L37*15)</f>
        <v>97.5</v>
      </c>
      <c r="N37" s="48">
        <v>19</v>
      </c>
      <c r="O37" s="82">
        <v>6.5</v>
      </c>
      <c r="P37" s="47">
        <f t="shared" ref="P37" si="71">IF((O37)&lt;1,"",(O37*15))</f>
        <v>97.5</v>
      </c>
      <c r="Q37" s="49"/>
      <c r="R37" s="50"/>
      <c r="S37" s="51"/>
      <c r="T37" s="52">
        <f t="shared" ref="T37" si="72">MAX(M37,P37)</f>
        <v>97.5</v>
      </c>
      <c r="U37" s="46">
        <v>20</v>
      </c>
      <c r="V37" s="82">
        <v>6.5</v>
      </c>
      <c r="W37" s="83">
        <f t="shared" ref="W37" si="73">IF((V37)&lt;1,"",(V37*15))</f>
        <v>97.5</v>
      </c>
      <c r="X37" s="48">
        <v>25</v>
      </c>
      <c r="Y37" s="82">
        <v>6.5</v>
      </c>
      <c r="Z37" s="47">
        <f t="shared" ref="Z37" si="74">IF((Y37)&lt;1,"",(Y37*15))</f>
        <v>97.5</v>
      </c>
      <c r="AA37" s="49"/>
      <c r="AB37" s="50"/>
      <c r="AC37" s="51" t="str">
        <f t="shared" ref="AC37" si="75">IF((AB37)&lt;1,"",(AA37*45/F37)+(AB37*10))</f>
        <v/>
      </c>
      <c r="AD37" s="53">
        <f t="shared" ref="AD37" si="76">MAX(W37,Z37)</f>
        <v>97.5</v>
      </c>
      <c r="AE37" s="54">
        <f t="shared" ref="AE37" si="77">SUM(T37,AD37)</f>
        <v>195</v>
      </c>
      <c r="AF37" s="55">
        <v>5.89</v>
      </c>
      <c r="AG37" s="56">
        <v>5.85</v>
      </c>
      <c r="AH37" s="57">
        <f t="shared" ref="AH37" si="78">MAX(AF37:AG37)</f>
        <v>5.89</v>
      </c>
      <c r="AI37" s="60">
        <f t="shared" ref="AI37" si="79">(AH37*20)*0.66</f>
        <v>77.748000000000005</v>
      </c>
      <c r="AJ37" s="55">
        <v>4.66</v>
      </c>
      <c r="AK37" s="56">
        <v>5.42</v>
      </c>
      <c r="AL37" s="56">
        <v>5.18</v>
      </c>
      <c r="AM37" s="57">
        <f t="shared" ref="AM37" si="80">MAX(AJ37:AL37)</f>
        <v>5.42</v>
      </c>
      <c r="AN37" s="58">
        <f t="shared" ref="AN37" si="81">IF((AM37)=0,"0",(AM37*750/F37))*0.66</f>
        <v>70.232984293193724</v>
      </c>
      <c r="AO37" s="61"/>
      <c r="AP37" s="62">
        <f t="shared" ref="AP37" si="82">(AO37*2.5)*0.66</f>
        <v>0</v>
      </c>
      <c r="AQ37" s="61">
        <v>18</v>
      </c>
      <c r="AR37" s="58">
        <f t="shared" ref="AR37" si="83">(AQ37*4)*0.66</f>
        <v>47.52</v>
      </c>
      <c r="AS37" s="84">
        <v>16.899999999999999</v>
      </c>
      <c r="AT37" s="64">
        <v>14.61</v>
      </c>
      <c r="AU37" s="160">
        <f t="shared" si="52"/>
        <v>14.61</v>
      </c>
      <c r="AV37" s="260">
        <f t="shared" ref="AV37" si="84">IF((AU37)=0,"0",((14-AU37)*20+100)*0.66)</f>
        <v>57.948000000000008</v>
      </c>
    </row>
    <row r="38" spans="1:48" ht="13.5" thickBot="1" x14ac:dyDescent="0.25">
      <c r="A38" s="259" t="s">
        <v>106</v>
      </c>
      <c r="B38" s="136" t="s">
        <v>33</v>
      </c>
      <c r="C38" s="137">
        <v>155</v>
      </c>
      <c r="D38" s="138">
        <f t="shared" si="51"/>
        <v>-158</v>
      </c>
      <c r="E38" s="134" t="s">
        <v>87</v>
      </c>
      <c r="F38" s="67">
        <v>49.1</v>
      </c>
      <c r="G38" s="43"/>
      <c r="H38" s="43"/>
      <c r="I38" s="44">
        <f t="shared" ref="I38:I43" si="85">SUM(AE38+AI38+AN38+AP38+AR38+AV38)</f>
        <v>522.84640325865576</v>
      </c>
      <c r="J38" s="45">
        <v>1</v>
      </c>
      <c r="K38" s="46">
        <v>37</v>
      </c>
      <c r="L38" s="82">
        <v>9</v>
      </c>
      <c r="M38" s="83">
        <f t="shared" ref="M38:M43" si="86">IF((L38)&lt;1,"",L38*15)</f>
        <v>135</v>
      </c>
      <c r="N38" s="48">
        <v>40</v>
      </c>
      <c r="O38" s="82">
        <v>9</v>
      </c>
      <c r="P38" s="47">
        <f t="shared" ref="P38:P43" si="87">IF((O38)&lt;1,"",(O38*15))</f>
        <v>135</v>
      </c>
      <c r="Q38" s="49"/>
      <c r="R38" s="50"/>
      <c r="S38" s="51"/>
      <c r="T38" s="52">
        <f t="shared" ref="T38:T43" si="88">MAX(M38,P38)</f>
        <v>135</v>
      </c>
      <c r="U38" s="46">
        <v>45</v>
      </c>
      <c r="V38" s="82">
        <v>8.5</v>
      </c>
      <c r="W38" s="83">
        <f t="shared" ref="W38:W43" si="89">IF((V38)&lt;1,"",(V38*15))</f>
        <v>127.5</v>
      </c>
      <c r="X38" s="48">
        <v>48</v>
      </c>
      <c r="Y38" s="82">
        <v>9</v>
      </c>
      <c r="Z38" s="47">
        <f t="shared" ref="Z38:Z43" si="90">IF((Y38)&lt;1,"",(Y38*15))</f>
        <v>135</v>
      </c>
      <c r="AA38" s="49"/>
      <c r="AB38" s="50"/>
      <c r="AC38" s="51" t="str">
        <f t="shared" ref="AC38:AC43" si="91">IF((AB38)&lt;1,"",(AA38*45/F38)+(AB38*10))</f>
        <v/>
      </c>
      <c r="AD38" s="53">
        <f t="shared" ref="AD38:AD43" si="92">MAX(W38,Z38)</f>
        <v>135</v>
      </c>
      <c r="AE38" s="54">
        <f t="shared" ref="AE38:AE43" si="93">SUM(T38,AD38)</f>
        <v>270</v>
      </c>
      <c r="AF38" s="55">
        <v>5.73</v>
      </c>
      <c r="AG38" s="56">
        <v>5.68</v>
      </c>
      <c r="AH38" s="57">
        <f t="shared" ref="AH38:AH43" si="94">MAX(AF38:AG38)</f>
        <v>5.73</v>
      </c>
      <c r="AI38" s="60">
        <f t="shared" ref="AI38:AI43" si="95">(AH38*20)*0.66</f>
        <v>75.63600000000001</v>
      </c>
      <c r="AJ38" s="55">
        <v>6.85</v>
      </c>
      <c r="AK38" s="56">
        <v>7.64</v>
      </c>
      <c r="AL38" s="56">
        <v>7.2</v>
      </c>
      <c r="AM38" s="57">
        <f t="shared" ref="AM38:AM43" si="96">MAX(AJ38:AL38)</f>
        <v>7.64</v>
      </c>
      <c r="AN38" s="58">
        <f t="shared" ref="AN38:AN43" si="97">IF((AM38)=0,"0",(AM38*750/F38))*0.66</f>
        <v>77.0224032586558</v>
      </c>
      <c r="AO38" s="61"/>
      <c r="AP38" s="62">
        <f t="shared" ref="AP38:AP43" si="98">(AO38*2.5)*0.66</f>
        <v>0</v>
      </c>
      <c r="AQ38" s="61">
        <v>17</v>
      </c>
      <c r="AR38" s="58">
        <f t="shared" ref="AR38:AR43" si="99">(AQ38*4)*0.66</f>
        <v>44.88</v>
      </c>
      <c r="AS38" s="84">
        <v>15.47</v>
      </c>
      <c r="AT38" s="64">
        <v>14.81</v>
      </c>
      <c r="AU38" s="160">
        <f t="shared" si="52"/>
        <v>14.81</v>
      </c>
      <c r="AV38" s="260">
        <f t="shared" ref="AV38:AV43" si="100">IF((AU38)=0,"0",((14-AU38)*20+100)*0.66)</f>
        <v>55.307999999999993</v>
      </c>
    </row>
    <row r="39" spans="1:48" ht="13.5" thickBot="1" x14ac:dyDescent="0.25">
      <c r="A39" s="259" t="s">
        <v>108</v>
      </c>
      <c r="B39" s="136" t="s">
        <v>34</v>
      </c>
      <c r="C39" s="137">
        <v>151</v>
      </c>
      <c r="D39" s="138">
        <f t="shared" si="51"/>
        <v>-158</v>
      </c>
      <c r="E39" s="134" t="s">
        <v>87</v>
      </c>
      <c r="F39" s="67">
        <v>42.4</v>
      </c>
      <c r="G39" s="43"/>
      <c r="H39" s="43"/>
      <c r="I39" s="44">
        <f t="shared" si="85"/>
        <v>352.22501886792452</v>
      </c>
      <c r="J39" s="45">
        <v>3</v>
      </c>
      <c r="K39" s="46">
        <v>13</v>
      </c>
      <c r="L39" s="82">
        <v>7</v>
      </c>
      <c r="M39" s="83">
        <f t="shared" si="86"/>
        <v>105</v>
      </c>
      <c r="N39" s="48">
        <v>16</v>
      </c>
      <c r="O39" s="82">
        <v>7</v>
      </c>
      <c r="P39" s="47">
        <f t="shared" si="87"/>
        <v>105</v>
      </c>
      <c r="Q39" s="49"/>
      <c r="R39" s="50"/>
      <c r="S39" s="51"/>
      <c r="T39" s="52">
        <f t="shared" si="88"/>
        <v>105</v>
      </c>
      <c r="U39" s="46">
        <v>15</v>
      </c>
      <c r="V39" s="82">
        <v>6</v>
      </c>
      <c r="W39" s="83">
        <f t="shared" si="89"/>
        <v>90</v>
      </c>
      <c r="X39" s="48">
        <v>18</v>
      </c>
      <c r="Y39" s="82">
        <v>7</v>
      </c>
      <c r="Z39" s="47">
        <f t="shared" si="90"/>
        <v>105</v>
      </c>
      <c r="AA39" s="49"/>
      <c r="AB39" s="50"/>
      <c r="AC39" s="51" t="str">
        <f t="shared" si="91"/>
        <v/>
      </c>
      <c r="AD39" s="53">
        <f t="shared" si="92"/>
        <v>105</v>
      </c>
      <c r="AE39" s="54">
        <f t="shared" si="93"/>
        <v>210</v>
      </c>
      <c r="AF39" s="55">
        <v>4.46</v>
      </c>
      <c r="AG39" s="56">
        <v>4.28</v>
      </c>
      <c r="AH39" s="57">
        <f t="shared" si="94"/>
        <v>4.46</v>
      </c>
      <c r="AI39" s="60">
        <f t="shared" si="95"/>
        <v>58.872000000000007</v>
      </c>
      <c r="AJ39" s="55">
        <v>4.2</v>
      </c>
      <c r="AK39" s="56">
        <v>3.21</v>
      </c>
      <c r="AL39" s="56">
        <v>3.16</v>
      </c>
      <c r="AM39" s="57">
        <f t="shared" si="96"/>
        <v>4.2</v>
      </c>
      <c r="AN39" s="58">
        <f t="shared" si="97"/>
        <v>49.033018867924532</v>
      </c>
      <c r="AO39" s="61"/>
      <c r="AP39" s="62">
        <f t="shared" si="98"/>
        <v>0</v>
      </c>
      <c r="AQ39" s="61">
        <v>13</v>
      </c>
      <c r="AR39" s="58">
        <f t="shared" si="99"/>
        <v>34.32</v>
      </c>
      <c r="AS39" s="84">
        <v>19.77</v>
      </c>
      <c r="AT39" s="64">
        <v>19.14</v>
      </c>
      <c r="AU39" s="160">
        <f t="shared" si="52"/>
        <v>19.14</v>
      </c>
      <c r="AV39" s="260">
        <v>0</v>
      </c>
    </row>
    <row r="40" spans="1:48" ht="13.5" thickBot="1" x14ac:dyDescent="0.25">
      <c r="A40" s="261" t="s">
        <v>109</v>
      </c>
      <c r="B40" s="136" t="s">
        <v>34</v>
      </c>
      <c r="C40" s="136">
        <v>149</v>
      </c>
      <c r="D40" s="138">
        <f t="shared" si="51"/>
        <v>-158</v>
      </c>
      <c r="E40" s="135" t="s">
        <v>87</v>
      </c>
      <c r="F40" s="67">
        <v>34.4</v>
      </c>
      <c r="G40" s="43"/>
      <c r="H40" s="43"/>
      <c r="I40" s="44">
        <f t="shared" si="85"/>
        <v>413.80500000000001</v>
      </c>
      <c r="J40" s="45">
        <v>2</v>
      </c>
      <c r="K40" s="46">
        <v>14</v>
      </c>
      <c r="L40" s="82">
        <v>6</v>
      </c>
      <c r="M40" s="83">
        <f t="shared" si="86"/>
        <v>90</v>
      </c>
      <c r="N40" s="48">
        <v>16</v>
      </c>
      <c r="O40" s="82">
        <v>0</v>
      </c>
      <c r="P40" s="47" t="str">
        <f t="shared" si="87"/>
        <v/>
      </c>
      <c r="Q40" s="49"/>
      <c r="R40" s="50"/>
      <c r="S40" s="51"/>
      <c r="T40" s="52">
        <f t="shared" si="88"/>
        <v>90</v>
      </c>
      <c r="U40" s="46">
        <v>15</v>
      </c>
      <c r="V40" s="82">
        <v>6</v>
      </c>
      <c r="W40" s="83">
        <f t="shared" si="89"/>
        <v>90</v>
      </c>
      <c r="X40" s="48">
        <v>18</v>
      </c>
      <c r="Y40" s="82">
        <v>6</v>
      </c>
      <c r="Z40" s="47">
        <f t="shared" si="90"/>
        <v>90</v>
      </c>
      <c r="AA40" s="49"/>
      <c r="AB40" s="50"/>
      <c r="AC40" s="51" t="str">
        <f t="shared" si="91"/>
        <v/>
      </c>
      <c r="AD40" s="53">
        <f t="shared" si="92"/>
        <v>90</v>
      </c>
      <c r="AE40" s="54">
        <f t="shared" si="93"/>
        <v>180</v>
      </c>
      <c r="AF40" s="55">
        <v>5.28</v>
      </c>
      <c r="AG40" s="56">
        <v>5.38</v>
      </c>
      <c r="AH40" s="57">
        <f t="shared" si="94"/>
        <v>5.38</v>
      </c>
      <c r="AI40" s="60">
        <f t="shared" si="95"/>
        <v>71.016000000000005</v>
      </c>
      <c r="AJ40" s="55">
        <v>6.02</v>
      </c>
      <c r="AK40" s="56">
        <v>5.88</v>
      </c>
      <c r="AL40" s="56">
        <v>5.32</v>
      </c>
      <c r="AM40" s="57">
        <f t="shared" si="96"/>
        <v>6.02</v>
      </c>
      <c r="AN40" s="58">
        <f t="shared" si="97"/>
        <v>86.625</v>
      </c>
      <c r="AO40" s="61"/>
      <c r="AP40" s="62">
        <f t="shared" si="98"/>
        <v>0</v>
      </c>
      <c r="AQ40" s="61">
        <v>19</v>
      </c>
      <c r="AR40" s="58">
        <f t="shared" si="99"/>
        <v>50.160000000000004</v>
      </c>
      <c r="AS40" s="84">
        <v>17.809999999999999</v>
      </c>
      <c r="AT40" s="64">
        <v>17.03</v>
      </c>
      <c r="AU40" s="160">
        <f t="shared" si="52"/>
        <v>17.03</v>
      </c>
      <c r="AV40" s="260">
        <f t="shared" si="100"/>
        <v>26.003999999999987</v>
      </c>
    </row>
    <row r="41" spans="1:48" ht="13.5" thickBot="1" x14ac:dyDescent="0.25">
      <c r="A41" s="259"/>
      <c r="B41" s="136"/>
      <c r="C41" s="137"/>
      <c r="D41" s="138" t="str">
        <f t="shared" ref="D41:D43" si="101">IF(C41&lt;1,"",IF(C41&lt;140.9,-140,IF(C41&lt;148.9,-148,IF(C41&lt;158.9,-158,IF(C41&gt;158,"+158")))))</f>
        <v/>
      </c>
      <c r="E41" s="134"/>
      <c r="F41" s="67"/>
      <c r="G41" s="43"/>
      <c r="H41" s="43"/>
      <c r="I41" s="44">
        <f t="shared" si="85"/>
        <v>0</v>
      </c>
      <c r="J41" s="45"/>
      <c r="K41" s="46"/>
      <c r="L41" s="82"/>
      <c r="M41" s="83" t="str">
        <f t="shared" si="86"/>
        <v/>
      </c>
      <c r="N41" s="48"/>
      <c r="O41" s="82"/>
      <c r="P41" s="47" t="str">
        <f t="shared" si="87"/>
        <v/>
      </c>
      <c r="Q41" s="49"/>
      <c r="R41" s="50"/>
      <c r="S41" s="51"/>
      <c r="T41" s="52">
        <f t="shared" si="88"/>
        <v>0</v>
      </c>
      <c r="U41" s="46"/>
      <c r="V41" s="82"/>
      <c r="W41" s="83" t="str">
        <f t="shared" si="89"/>
        <v/>
      </c>
      <c r="X41" s="48"/>
      <c r="Y41" s="82"/>
      <c r="Z41" s="47" t="str">
        <f t="shared" si="90"/>
        <v/>
      </c>
      <c r="AA41" s="49"/>
      <c r="AB41" s="50"/>
      <c r="AC41" s="51" t="str">
        <f t="shared" si="91"/>
        <v/>
      </c>
      <c r="AD41" s="53">
        <f t="shared" si="92"/>
        <v>0</v>
      </c>
      <c r="AE41" s="54">
        <f t="shared" si="93"/>
        <v>0</v>
      </c>
      <c r="AF41" s="55"/>
      <c r="AG41" s="56"/>
      <c r="AH41" s="57">
        <f t="shared" si="94"/>
        <v>0</v>
      </c>
      <c r="AI41" s="60">
        <f t="shared" si="95"/>
        <v>0</v>
      </c>
      <c r="AJ41" s="55"/>
      <c r="AK41" s="56"/>
      <c r="AL41" s="56"/>
      <c r="AM41" s="57">
        <f t="shared" si="96"/>
        <v>0</v>
      </c>
      <c r="AN41" s="58">
        <f t="shared" si="97"/>
        <v>0</v>
      </c>
      <c r="AO41" s="61"/>
      <c r="AP41" s="62">
        <f t="shared" si="98"/>
        <v>0</v>
      </c>
      <c r="AQ41" s="61"/>
      <c r="AR41" s="58">
        <f t="shared" si="99"/>
        <v>0</v>
      </c>
      <c r="AS41" s="84"/>
      <c r="AT41" s="64"/>
      <c r="AU41" s="160">
        <f t="shared" si="52"/>
        <v>0</v>
      </c>
      <c r="AV41" s="260" t="str">
        <f t="shared" si="100"/>
        <v>0</v>
      </c>
    </row>
    <row r="42" spans="1:48" ht="13.5" thickBot="1" x14ac:dyDescent="0.25">
      <c r="A42" s="259" t="s">
        <v>110</v>
      </c>
      <c r="B42" s="136" t="s">
        <v>35</v>
      </c>
      <c r="C42" s="137">
        <v>146</v>
      </c>
      <c r="D42" s="138">
        <f t="shared" si="101"/>
        <v>-148</v>
      </c>
      <c r="E42" s="134" t="s">
        <v>86</v>
      </c>
      <c r="F42" s="67">
        <v>41.9</v>
      </c>
      <c r="G42" s="43"/>
      <c r="H42" s="43"/>
      <c r="I42" s="44">
        <f t="shared" si="85"/>
        <v>361.97212410501191</v>
      </c>
      <c r="J42" s="45">
        <v>1</v>
      </c>
      <c r="K42" s="46">
        <v>12</v>
      </c>
      <c r="L42" s="82">
        <v>5</v>
      </c>
      <c r="M42" s="83">
        <f t="shared" si="86"/>
        <v>75</v>
      </c>
      <c r="N42" s="48">
        <v>15</v>
      </c>
      <c r="O42" s="82">
        <v>6.5</v>
      </c>
      <c r="P42" s="47">
        <f t="shared" si="87"/>
        <v>97.5</v>
      </c>
      <c r="Q42" s="49"/>
      <c r="R42" s="50"/>
      <c r="S42" s="51"/>
      <c r="T42" s="52">
        <f t="shared" si="88"/>
        <v>97.5</v>
      </c>
      <c r="U42" s="46">
        <v>16</v>
      </c>
      <c r="V42" s="82">
        <v>6</v>
      </c>
      <c r="W42" s="83">
        <f t="shared" si="89"/>
        <v>90</v>
      </c>
      <c r="X42" s="48">
        <v>19</v>
      </c>
      <c r="Y42" s="82">
        <v>6.5</v>
      </c>
      <c r="Z42" s="47">
        <f t="shared" si="90"/>
        <v>97.5</v>
      </c>
      <c r="AA42" s="49"/>
      <c r="AB42" s="50"/>
      <c r="AC42" s="51" t="str">
        <f t="shared" si="91"/>
        <v/>
      </c>
      <c r="AD42" s="53">
        <f t="shared" si="92"/>
        <v>97.5</v>
      </c>
      <c r="AE42" s="54">
        <f t="shared" si="93"/>
        <v>195</v>
      </c>
      <c r="AF42" s="55">
        <v>4.5</v>
      </c>
      <c r="AG42" s="56">
        <v>4.5199999999999996</v>
      </c>
      <c r="AH42" s="57">
        <f t="shared" si="94"/>
        <v>4.5199999999999996</v>
      </c>
      <c r="AI42" s="60">
        <f t="shared" si="95"/>
        <v>59.663999999999994</v>
      </c>
      <c r="AJ42" s="55">
        <v>2.93</v>
      </c>
      <c r="AK42" s="56">
        <v>3.91</v>
      </c>
      <c r="AL42" s="56">
        <v>3.29</v>
      </c>
      <c r="AM42" s="57">
        <f t="shared" si="96"/>
        <v>3.91</v>
      </c>
      <c r="AN42" s="58">
        <f t="shared" si="97"/>
        <v>46.192124105011942</v>
      </c>
      <c r="AO42" s="61"/>
      <c r="AP42" s="62">
        <f t="shared" si="98"/>
        <v>0</v>
      </c>
      <c r="AQ42" s="61">
        <v>13</v>
      </c>
      <c r="AR42" s="58">
        <f t="shared" si="99"/>
        <v>34.32</v>
      </c>
      <c r="AS42" s="84">
        <v>17.36</v>
      </c>
      <c r="AT42" s="64">
        <v>16.97</v>
      </c>
      <c r="AU42" s="160">
        <f t="shared" si="52"/>
        <v>16.97</v>
      </c>
      <c r="AV42" s="260">
        <f t="shared" si="100"/>
        <v>26.796000000000017</v>
      </c>
    </row>
    <row r="43" spans="1:48" x14ac:dyDescent="0.2">
      <c r="A43" s="259" t="s">
        <v>111</v>
      </c>
      <c r="B43" s="136" t="s">
        <v>35</v>
      </c>
      <c r="C43" s="137">
        <v>155</v>
      </c>
      <c r="D43" s="138">
        <f t="shared" si="101"/>
        <v>-158</v>
      </c>
      <c r="E43" s="134" t="s">
        <v>86</v>
      </c>
      <c r="F43" s="67">
        <v>50.3</v>
      </c>
      <c r="G43" s="43"/>
      <c r="H43" s="43"/>
      <c r="I43" s="44">
        <f t="shared" si="85"/>
        <v>400.82132803180912</v>
      </c>
      <c r="J43" s="45">
        <v>1</v>
      </c>
      <c r="K43" s="46">
        <v>9</v>
      </c>
      <c r="L43" s="82">
        <v>6.5</v>
      </c>
      <c r="M43" s="83">
        <f t="shared" si="86"/>
        <v>97.5</v>
      </c>
      <c r="N43" s="48">
        <v>12</v>
      </c>
      <c r="O43" s="82">
        <v>6</v>
      </c>
      <c r="P43" s="47">
        <f t="shared" si="87"/>
        <v>90</v>
      </c>
      <c r="Q43" s="49"/>
      <c r="R43" s="50"/>
      <c r="S43" s="51"/>
      <c r="T43" s="52">
        <f t="shared" si="88"/>
        <v>97.5</v>
      </c>
      <c r="U43" s="46">
        <v>12</v>
      </c>
      <c r="V43" s="82">
        <v>6</v>
      </c>
      <c r="W43" s="83">
        <f t="shared" si="89"/>
        <v>90</v>
      </c>
      <c r="X43" s="48">
        <v>15</v>
      </c>
      <c r="Y43" s="82">
        <v>6.5</v>
      </c>
      <c r="Z43" s="47">
        <f t="shared" si="90"/>
        <v>97.5</v>
      </c>
      <c r="AA43" s="49"/>
      <c r="AB43" s="50"/>
      <c r="AC43" s="51" t="str">
        <f t="shared" si="91"/>
        <v/>
      </c>
      <c r="AD43" s="53">
        <f t="shared" si="92"/>
        <v>97.5</v>
      </c>
      <c r="AE43" s="54">
        <f t="shared" si="93"/>
        <v>195</v>
      </c>
      <c r="AF43" s="55">
        <v>4.57</v>
      </c>
      <c r="AG43" s="56">
        <v>4.88</v>
      </c>
      <c r="AH43" s="57">
        <f t="shared" si="94"/>
        <v>4.88</v>
      </c>
      <c r="AI43" s="60">
        <f t="shared" si="95"/>
        <v>64.415999999999997</v>
      </c>
      <c r="AJ43" s="55">
        <v>7.08</v>
      </c>
      <c r="AK43" s="56">
        <v>7.26</v>
      </c>
      <c r="AL43" s="56">
        <v>6.96</v>
      </c>
      <c r="AM43" s="57">
        <f t="shared" si="96"/>
        <v>7.26</v>
      </c>
      <c r="AN43" s="58">
        <f t="shared" si="97"/>
        <v>71.445328031809154</v>
      </c>
      <c r="AO43" s="61"/>
      <c r="AP43" s="62">
        <f t="shared" si="98"/>
        <v>0</v>
      </c>
      <c r="AQ43" s="61">
        <v>13</v>
      </c>
      <c r="AR43" s="58">
        <f t="shared" si="99"/>
        <v>34.32</v>
      </c>
      <c r="AS43" s="84">
        <v>16.3</v>
      </c>
      <c r="AT43" s="64">
        <v>16.63</v>
      </c>
      <c r="AU43" s="160">
        <f t="shared" si="52"/>
        <v>16.3</v>
      </c>
      <c r="AV43" s="260">
        <f t="shared" si="100"/>
        <v>35.639999999999993</v>
      </c>
    </row>
    <row r="44" spans="1:48" ht="13.5" hidden="1" outlineLevel="1" thickBot="1" x14ac:dyDescent="0.25">
      <c r="A44" s="259"/>
      <c r="B44" s="136"/>
      <c r="C44" s="137"/>
      <c r="D44" s="138" t="str">
        <f t="shared" ref="D44:D54" si="102">IF(C44&lt;1,"",IF(C44&lt;140.9,-140,IF(C44&lt;148.9,-148,IF(C44&lt;158.9,-158,IF(C44&gt;158,"+158")))))</f>
        <v/>
      </c>
      <c r="E44" s="134"/>
      <c r="F44" s="67"/>
      <c r="G44" s="43"/>
      <c r="H44" s="43"/>
      <c r="I44" s="44">
        <f t="shared" si="53"/>
        <v>0</v>
      </c>
      <c r="J44" s="45"/>
      <c r="K44" s="46"/>
      <c r="L44" s="82"/>
      <c r="M44" s="83" t="str">
        <f t="shared" si="54"/>
        <v/>
      </c>
      <c r="N44" s="48"/>
      <c r="O44" s="82"/>
      <c r="P44" s="47" t="str">
        <f t="shared" si="55"/>
        <v/>
      </c>
      <c r="Q44" s="49"/>
      <c r="R44" s="50"/>
      <c r="S44" s="51"/>
      <c r="T44" s="52">
        <f t="shared" si="56"/>
        <v>0</v>
      </c>
      <c r="U44" s="46"/>
      <c r="V44" s="82"/>
      <c r="W44" s="83" t="str">
        <f t="shared" si="57"/>
        <v/>
      </c>
      <c r="X44" s="48"/>
      <c r="Y44" s="82"/>
      <c r="Z44" s="47" t="str">
        <f t="shared" si="58"/>
        <v/>
      </c>
      <c r="AA44" s="49"/>
      <c r="AB44" s="50"/>
      <c r="AC44" s="51" t="str">
        <f t="shared" si="59"/>
        <v/>
      </c>
      <c r="AD44" s="53">
        <f t="shared" si="60"/>
        <v>0</v>
      </c>
      <c r="AE44" s="54">
        <f t="shared" si="61"/>
        <v>0</v>
      </c>
      <c r="AF44" s="55"/>
      <c r="AG44" s="56"/>
      <c r="AH44" s="57">
        <f t="shared" si="62"/>
        <v>0</v>
      </c>
      <c r="AI44" s="60">
        <f t="shared" si="63"/>
        <v>0</v>
      </c>
      <c r="AJ44" s="55"/>
      <c r="AK44" s="56"/>
      <c r="AL44" s="56"/>
      <c r="AM44" s="57">
        <f t="shared" si="64"/>
        <v>0</v>
      </c>
      <c r="AN44" s="58">
        <f t="shared" si="65"/>
        <v>0</v>
      </c>
      <c r="AO44" s="61"/>
      <c r="AP44" s="62">
        <f t="shared" si="66"/>
        <v>0</v>
      </c>
      <c r="AQ44" s="61"/>
      <c r="AR44" s="58">
        <f t="shared" si="67"/>
        <v>0</v>
      </c>
      <c r="AS44" s="84"/>
      <c r="AT44" s="64"/>
      <c r="AU44" s="160">
        <f t="shared" si="52"/>
        <v>0</v>
      </c>
      <c r="AV44" s="260" t="str">
        <f t="shared" si="68"/>
        <v>0</v>
      </c>
    </row>
    <row r="45" spans="1:48" ht="13.5" hidden="1" outlineLevel="1" thickBot="1" x14ac:dyDescent="0.25">
      <c r="A45" s="259"/>
      <c r="B45" s="136"/>
      <c r="C45" s="137"/>
      <c r="D45" s="138" t="str">
        <f t="shared" si="102"/>
        <v/>
      </c>
      <c r="E45" s="134"/>
      <c r="F45" s="67"/>
      <c r="G45" s="43"/>
      <c r="H45" s="43"/>
      <c r="I45" s="44">
        <f t="shared" si="53"/>
        <v>0</v>
      </c>
      <c r="J45" s="45"/>
      <c r="K45" s="46"/>
      <c r="L45" s="82"/>
      <c r="M45" s="83" t="str">
        <f t="shared" si="54"/>
        <v/>
      </c>
      <c r="N45" s="48"/>
      <c r="O45" s="82"/>
      <c r="P45" s="47" t="str">
        <f t="shared" si="55"/>
        <v/>
      </c>
      <c r="Q45" s="49"/>
      <c r="R45" s="50"/>
      <c r="S45" s="51"/>
      <c r="T45" s="52">
        <f t="shared" si="56"/>
        <v>0</v>
      </c>
      <c r="U45" s="46"/>
      <c r="V45" s="82"/>
      <c r="W45" s="83" t="str">
        <f t="shared" si="57"/>
        <v/>
      </c>
      <c r="X45" s="48"/>
      <c r="Y45" s="82"/>
      <c r="Z45" s="47" t="str">
        <f t="shared" si="58"/>
        <v/>
      </c>
      <c r="AA45" s="49"/>
      <c r="AB45" s="50"/>
      <c r="AC45" s="51" t="str">
        <f t="shared" si="59"/>
        <v/>
      </c>
      <c r="AD45" s="53">
        <f t="shared" si="60"/>
        <v>0</v>
      </c>
      <c r="AE45" s="54">
        <f t="shared" si="61"/>
        <v>0</v>
      </c>
      <c r="AF45" s="55"/>
      <c r="AG45" s="56"/>
      <c r="AH45" s="57">
        <f t="shared" si="62"/>
        <v>0</v>
      </c>
      <c r="AI45" s="60">
        <f t="shared" si="63"/>
        <v>0</v>
      </c>
      <c r="AJ45" s="55"/>
      <c r="AK45" s="56"/>
      <c r="AL45" s="56"/>
      <c r="AM45" s="57">
        <f t="shared" si="64"/>
        <v>0</v>
      </c>
      <c r="AN45" s="58">
        <f t="shared" si="65"/>
        <v>0</v>
      </c>
      <c r="AO45" s="61"/>
      <c r="AP45" s="62">
        <f t="shared" si="66"/>
        <v>0</v>
      </c>
      <c r="AQ45" s="61"/>
      <c r="AR45" s="58">
        <f t="shared" si="67"/>
        <v>0</v>
      </c>
      <c r="AS45" s="84"/>
      <c r="AT45" s="64"/>
      <c r="AU45" s="160">
        <f t="shared" si="52"/>
        <v>0</v>
      </c>
      <c r="AV45" s="260" t="str">
        <f t="shared" si="68"/>
        <v>0</v>
      </c>
    </row>
    <row r="46" spans="1:48" ht="13.5" hidden="1" outlineLevel="1" thickBot="1" x14ac:dyDescent="0.25">
      <c r="A46" s="259"/>
      <c r="B46" s="136"/>
      <c r="C46" s="137"/>
      <c r="D46" s="138" t="str">
        <f t="shared" si="102"/>
        <v/>
      </c>
      <c r="E46" s="134"/>
      <c r="F46" s="67"/>
      <c r="G46" s="43"/>
      <c r="H46" s="43"/>
      <c r="I46" s="44">
        <f t="shared" si="53"/>
        <v>0</v>
      </c>
      <c r="J46" s="45"/>
      <c r="K46" s="46"/>
      <c r="L46" s="82"/>
      <c r="M46" s="83" t="str">
        <f t="shared" si="54"/>
        <v/>
      </c>
      <c r="N46" s="48"/>
      <c r="O46" s="82"/>
      <c r="P46" s="47" t="str">
        <f t="shared" si="55"/>
        <v/>
      </c>
      <c r="Q46" s="49"/>
      <c r="R46" s="50"/>
      <c r="S46" s="51"/>
      <c r="T46" s="52">
        <f t="shared" si="56"/>
        <v>0</v>
      </c>
      <c r="U46" s="46"/>
      <c r="V46" s="82"/>
      <c r="W46" s="83" t="str">
        <f t="shared" si="57"/>
        <v/>
      </c>
      <c r="X46" s="48"/>
      <c r="Y46" s="82"/>
      <c r="Z46" s="47" t="str">
        <f t="shared" si="58"/>
        <v/>
      </c>
      <c r="AA46" s="49"/>
      <c r="AB46" s="50"/>
      <c r="AC46" s="51" t="str">
        <f t="shared" si="59"/>
        <v/>
      </c>
      <c r="AD46" s="53">
        <f t="shared" si="60"/>
        <v>0</v>
      </c>
      <c r="AE46" s="54">
        <f t="shared" si="61"/>
        <v>0</v>
      </c>
      <c r="AF46" s="55"/>
      <c r="AG46" s="56"/>
      <c r="AH46" s="57">
        <f t="shared" si="62"/>
        <v>0</v>
      </c>
      <c r="AI46" s="60">
        <f t="shared" si="63"/>
        <v>0</v>
      </c>
      <c r="AJ46" s="55"/>
      <c r="AK46" s="56"/>
      <c r="AL46" s="56"/>
      <c r="AM46" s="57">
        <f t="shared" si="64"/>
        <v>0</v>
      </c>
      <c r="AN46" s="58">
        <f t="shared" si="65"/>
        <v>0</v>
      </c>
      <c r="AO46" s="61"/>
      <c r="AP46" s="62">
        <f t="shared" si="66"/>
        <v>0</v>
      </c>
      <c r="AQ46" s="61"/>
      <c r="AR46" s="58">
        <f t="shared" si="67"/>
        <v>0</v>
      </c>
      <c r="AS46" s="84"/>
      <c r="AT46" s="64"/>
      <c r="AU46" s="160">
        <f t="shared" si="52"/>
        <v>0</v>
      </c>
      <c r="AV46" s="260" t="str">
        <f t="shared" si="68"/>
        <v>0</v>
      </c>
    </row>
    <row r="47" spans="1:48" ht="13.5" hidden="1" outlineLevel="1" thickBot="1" x14ac:dyDescent="0.25">
      <c r="A47" s="259"/>
      <c r="B47" s="136"/>
      <c r="C47" s="137"/>
      <c r="D47" s="138" t="str">
        <f t="shared" si="102"/>
        <v/>
      </c>
      <c r="E47" s="134"/>
      <c r="F47" s="67"/>
      <c r="G47" s="43"/>
      <c r="H47" s="43"/>
      <c r="I47" s="44">
        <f t="shared" si="53"/>
        <v>0</v>
      </c>
      <c r="J47" s="45"/>
      <c r="K47" s="46"/>
      <c r="L47" s="82"/>
      <c r="M47" s="83" t="str">
        <f t="shared" si="54"/>
        <v/>
      </c>
      <c r="N47" s="48"/>
      <c r="O47" s="82"/>
      <c r="P47" s="47" t="str">
        <f t="shared" si="55"/>
        <v/>
      </c>
      <c r="Q47" s="49"/>
      <c r="R47" s="50"/>
      <c r="S47" s="51"/>
      <c r="T47" s="52">
        <f t="shared" si="56"/>
        <v>0</v>
      </c>
      <c r="U47" s="46"/>
      <c r="V47" s="82"/>
      <c r="W47" s="83" t="str">
        <f t="shared" si="57"/>
        <v/>
      </c>
      <c r="X47" s="48"/>
      <c r="Y47" s="82"/>
      <c r="Z47" s="47" t="str">
        <f t="shared" si="58"/>
        <v/>
      </c>
      <c r="AA47" s="49"/>
      <c r="AB47" s="50"/>
      <c r="AC47" s="51" t="str">
        <f t="shared" si="59"/>
        <v/>
      </c>
      <c r="AD47" s="53">
        <f t="shared" si="60"/>
        <v>0</v>
      </c>
      <c r="AE47" s="54">
        <f t="shared" si="61"/>
        <v>0</v>
      </c>
      <c r="AF47" s="55"/>
      <c r="AG47" s="56"/>
      <c r="AH47" s="57">
        <f t="shared" si="62"/>
        <v>0</v>
      </c>
      <c r="AI47" s="60">
        <f t="shared" si="63"/>
        <v>0</v>
      </c>
      <c r="AJ47" s="55"/>
      <c r="AK47" s="56"/>
      <c r="AL47" s="56"/>
      <c r="AM47" s="57">
        <f t="shared" si="64"/>
        <v>0</v>
      </c>
      <c r="AN47" s="58">
        <f t="shared" si="65"/>
        <v>0</v>
      </c>
      <c r="AO47" s="61"/>
      <c r="AP47" s="62">
        <f t="shared" si="66"/>
        <v>0</v>
      </c>
      <c r="AQ47" s="61"/>
      <c r="AR47" s="58">
        <f t="shared" si="67"/>
        <v>0</v>
      </c>
      <c r="AS47" s="84"/>
      <c r="AT47" s="64"/>
      <c r="AU47" s="160">
        <f t="shared" si="52"/>
        <v>0</v>
      </c>
      <c r="AV47" s="260" t="str">
        <f t="shared" si="68"/>
        <v>0</v>
      </c>
    </row>
    <row r="48" spans="1:48" ht="13.5" hidden="1" outlineLevel="1" thickBot="1" x14ac:dyDescent="0.25">
      <c r="A48" s="259"/>
      <c r="B48" s="136"/>
      <c r="C48" s="137"/>
      <c r="D48" s="138" t="str">
        <f t="shared" si="102"/>
        <v/>
      </c>
      <c r="E48" s="134"/>
      <c r="F48" s="67"/>
      <c r="G48" s="43"/>
      <c r="H48" s="43"/>
      <c r="I48" s="44">
        <f t="shared" si="53"/>
        <v>0</v>
      </c>
      <c r="J48" s="45"/>
      <c r="K48" s="46"/>
      <c r="L48" s="82"/>
      <c r="M48" s="83" t="str">
        <f t="shared" si="54"/>
        <v/>
      </c>
      <c r="N48" s="48"/>
      <c r="O48" s="82"/>
      <c r="P48" s="47" t="str">
        <f t="shared" si="55"/>
        <v/>
      </c>
      <c r="Q48" s="49"/>
      <c r="R48" s="50"/>
      <c r="S48" s="51"/>
      <c r="T48" s="52">
        <f t="shared" si="56"/>
        <v>0</v>
      </c>
      <c r="U48" s="46"/>
      <c r="V48" s="82"/>
      <c r="W48" s="83" t="str">
        <f t="shared" si="57"/>
        <v/>
      </c>
      <c r="X48" s="48"/>
      <c r="Y48" s="82"/>
      <c r="Z48" s="47" t="str">
        <f t="shared" si="58"/>
        <v/>
      </c>
      <c r="AA48" s="49"/>
      <c r="AB48" s="50"/>
      <c r="AC48" s="51" t="str">
        <f t="shared" si="59"/>
        <v/>
      </c>
      <c r="AD48" s="53">
        <f t="shared" si="60"/>
        <v>0</v>
      </c>
      <c r="AE48" s="54">
        <f t="shared" si="61"/>
        <v>0</v>
      </c>
      <c r="AF48" s="55"/>
      <c r="AG48" s="56"/>
      <c r="AH48" s="57">
        <f>MAX(AF48:AG48)</f>
        <v>0</v>
      </c>
      <c r="AI48" s="60">
        <f t="shared" si="63"/>
        <v>0</v>
      </c>
      <c r="AJ48" s="55"/>
      <c r="AK48" s="56"/>
      <c r="AL48" s="56"/>
      <c r="AM48" s="57">
        <f t="shared" si="64"/>
        <v>0</v>
      </c>
      <c r="AN48" s="58">
        <f t="shared" si="65"/>
        <v>0</v>
      </c>
      <c r="AO48" s="61"/>
      <c r="AP48" s="62">
        <f t="shared" si="66"/>
        <v>0</v>
      </c>
      <c r="AQ48" s="61"/>
      <c r="AR48" s="58">
        <f t="shared" si="67"/>
        <v>0</v>
      </c>
      <c r="AS48" s="84"/>
      <c r="AT48" s="64"/>
      <c r="AU48" s="160">
        <f t="shared" si="52"/>
        <v>0</v>
      </c>
      <c r="AV48" s="260" t="str">
        <f t="shared" si="68"/>
        <v>0</v>
      </c>
    </row>
    <row r="49" spans="1:48" ht="13.5" hidden="1" outlineLevel="1" thickBot="1" x14ac:dyDescent="0.25">
      <c r="A49" s="259"/>
      <c r="B49" s="136"/>
      <c r="C49" s="137"/>
      <c r="D49" s="138" t="str">
        <f t="shared" si="102"/>
        <v/>
      </c>
      <c r="E49" s="134"/>
      <c r="F49" s="67"/>
      <c r="G49" s="43"/>
      <c r="H49" s="43"/>
      <c r="I49" s="44">
        <f t="shared" si="53"/>
        <v>0</v>
      </c>
      <c r="J49" s="45"/>
      <c r="K49" s="46"/>
      <c r="L49" s="82"/>
      <c r="M49" s="83" t="str">
        <f t="shared" si="54"/>
        <v/>
      </c>
      <c r="N49" s="48"/>
      <c r="O49" s="82"/>
      <c r="P49" s="47" t="str">
        <f t="shared" si="55"/>
        <v/>
      </c>
      <c r="Q49" s="49"/>
      <c r="R49" s="50"/>
      <c r="S49" s="51"/>
      <c r="T49" s="52">
        <f t="shared" si="56"/>
        <v>0</v>
      </c>
      <c r="U49" s="46"/>
      <c r="V49" s="82"/>
      <c r="W49" s="83" t="str">
        <f t="shared" si="57"/>
        <v/>
      </c>
      <c r="X49" s="48"/>
      <c r="Y49" s="82"/>
      <c r="Z49" s="47" t="str">
        <f t="shared" si="58"/>
        <v/>
      </c>
      <c r="AA49" s="49"/>
      <c r="AB49" s="50"/>
      <c r="AC49" s="51" t="str">
        <f t="shared" si="59"/>
        <v/>
      </c>
      <c r="AD49" s="53">
        <f t="shared" si="60"/>
        <v>0</v>
      </c>
      <c r="AE49" s="54">
        <f t="shared" si="61"/>
        <v>0</v>
      </c>
      <c r="AF49" s="55"/>
      <c r="AG49" s="56"/>
      <c r="AH49" s="57">
        <f t="shared" ref="AH49:AH54" si="103">MAX(AF49:AG49)</f>
        <v>0</v>
      </c>
      <c r="AI49" s="60">
        <f t="shared" si="63"/>
        <v>0</v>
      </c>
      <c r="AJ49" s="55"/>
      <c r="AK49" s="56"/>
      <c r="AL49" s="56"/>
      <c r="AM49" s="57">
        <f t="shared" si="64"/>
        <v>0</v>
      </c>
      <c r="AN49" s="58">
        <f t="shared" si="65"/>
        <v>0</v>
      </c>
      <c r="AO49" s="61"/>
      <c r="AP49" s="62">
        <f t="shared" si="66"/>
        <v>0</v>
      </c>
      <c r="AQ49" s="61"/>
      <c r="AR49" s="58">
        <f t="shared" si="67"/>
        <v>0</v>
      </c>
      <c r="AS49" s="84"/>
      <c r="AT49" s="64"/>
      <c r="AU49" s="160">
        <f t="shared" si="52"/>
        <v>0</v>
      </c>
      <c r="AV49" s="260" t="str">
        <f t="shared" si="68"/>
        <v>0</v>
      </c>
    </row>
    <row r="50" spans="1:48" ht="13.5" hidden="1" outlineLevel="1" thickBot="1" x14ac:dyDescent="0.25">
      <c r="A50" s="259"/>
      <c r="B50" s="136"/>
      <c r="C50" s="137"/>
      <c r="D50" s="138" t="str">
        <f t="shared" si="102"/>
        <v/>
      </c>
      <c r="E50" s="134"/>
      <c r="F50" s="67"/>
      <c r="G50" s="43"/>
      <c r="H50" s="43"/>
      <c r="I50" s="44">
        <f t="shared" si="53"/>
        <v>0</v>
      </c>
      <c r="J50" s="45"/>
      <c r="K50" s="46"/>
      <c r="L50" s="82"/>
      <c r="M50" s="83" t="str">
        <f t="shared" si="54"/>
        <v/>
      </c>
      <c r="N50" s="48"/>
      <c r="O50" s="82"/>
      <c r="P50" s="47" t="str">
        <f t="shared" si="55"/>
        <v/>
      </c>
      <c r="Q50" s="49"/>
      <c r="R50" s="50"/>
      <c r="S50" s="51"/>
      <c r="T50" s="52">
        <f t="shared" si="56"/>
        <v>0</v>
      </c>
      <c r="U50" s="46"/>
      <c r="V50" s="82"/>
      <c r="W50" s="83" t="str">
        <f t="shared" si="57"/>
        <v/>
      </c>
      <c r="X50" s="48"/>
      <c r="Y50" s="82"/>
      <c r="Z50" s="47" t="str">
        <f t="shared" si="58"/>
        <v/>
      </c>
      <c r="AA50" s="49"/>
      <c r="AB50" s="50"/>
      <c r="AC50" s="51" t="str">
        <f t="shared" si="59"/>
        <v/>
      </c>
      <c r="AD50" s="53">
        <f t="shared" si="60"/>
        <v>0</v>
      </c>
      <c r="AE50" s="54">
        <f t="shared" si="61"/>
        <v>0</v>
      </c>
      <c r="AF50" s="55"/>
      <c r="AG50" s="56"/>
      <c r="AH50" s="57">
        <f t="shared" si="103"/>
        <v>0</v>
      </c>
      <c r="AI50" s="60">
        <f t="shared" si="63"/>
        <v>0</v>
      </c>
      <c r="AJ50" s="55"/>
      <c r="AK50" s="56"/>
      <c r="AL50" s="56"/>
      <c r="AM50" s="57">
        <f t="shared" si="64"/>
        <v>0</v>
      </c>
      <c r="AN50" s="58">
        <f t="shared" si="65"/>
        <v>0</v>
      </c>
      <c r="AO50" s="61"/>
      <c r="AP50" s="62">
        <f t="shared" si="66"/>
        <v>0</v>
      </c>
      <c r="AQ50" s="61"/>
      <c r="AR50" s="58">
        <f t="shared" si="67"/>
        <v>0</v>
      </c>
      <c r="AS50" s="84"/>
      <c r="AT50" s="64"/>
      <c r="AU50" s="160">
        <f t="shared" si="52"/>
        <v>0</v>
      </c>
      <c r="AV50" s="260" t="str">
        <f t="shared" si="68"/>
        <v>0</v>
      </c>
    </row>
    <row r="51" spans="1:48" ht="13.5" hidden="1" outlineLevel="1" thickBot="1" x14ac:dyDescent="0.25">
      <c r="A51" s="259"/>
      <c r="B51" s="136"/>
      <c r="C51" s="137"/>
      <c r="D51" s="138" t="str">
        <f t="shared" si="102"/>
        <v/>
      </c>
      <c r="E51" s="134"/>
      <c r="F51" s="67"/>
      <c r="G51" s="43"/>
      <c r="H51" s="43"/>
      <c r="I51" s="44">
        <f t="shared" si="53"/>
        <v>0</v>
      </c>
      <c r="J51" s="45"/>
      <c r="K51" s="46"/>
      <c r="L51" s="82"/>
      <c r="M51" s="83" t="str">
        <f t="shared" si="54"/>
        <v/>
      </c>
      <c r="N51" s="48"/>
      <c r="O51" s="82"/>
      <c r="P51" s="47" t="str">
        <f t="shared" si="55"/>
        <v/>
      </c>
      <c r="Q51" s="49"/>
      <c r="R51" s="50"/>
      <c r="S51" s="51"/>
      <c r="T51" s="52">
        <f t="shared" si="56"/>
        <v>0</v>
      </c>
      <c r="U51" s="46"/>
      <c r="V51" s="82"/>
      <c r="W51" s="83" t="str">
        <f t="shared" si="57"/>
        <v/>
      </c>
      <c r="X51" s="48"/>
      <c r="Y51" s="82"/>
      <c r="Z51" s="47" t="str">
        <f t="shared" si="58"/>
        <v/>
      </c>
      <c r="AA51" s="49"/>
      <c r="AB51" s="50"/>
      <c r="AC51" s="51" t="str">
        <f t="shared" si="59"/>
        <v/>
      </c>
      <c r="AD51" s="53">
        <f t="shared" si="60"/>
        <v>0</v>
      </c>
      <c r="AE51" s="54">
        <f t="shared" si="61"/>
        <v>0</v>
      </c>
      <c r="AF51" s="55"/>
      <c r="AG51" s="56"/>
      <c r="AH51" s="57">
        <f t="shared" si="103"/>
        <v>0</v>
      </c>
      <c r="AI51" s="60">
        <f t="shared" si="63"/>
        <v>0</v>
      </c>
      <c r="AJ51" s="55"/>
      <c r="AK51" s="56"/>
      <c r="AL51" s="56"/>
      <c r="AM51" s="57">
        <f t="shared" si="64"/>
        <v>0</v>
      </c>
      <c r="AN51" s="58">
        <f t="shared" si="65"/>
        <v>0</v>
      </c>
      <c r="AO51" s="61"/>
      <c r="AP51" s="62">
        <f t="shared" si="66"/>
        <v>0</v>
      </c>
      <c r="AQ51" s="61"/>
      <c r="AR51" s="58">
        <f t="shared" si="67"/>
        <v>0</v>
      </c>
      <c r="AS51" s="84"/>
      <c r="AT51" s="64"/>
      <c r="AU51" s="160">
        <f t="shared" si="52"/>
        <v>0</v>
      </c>
      <c r="AV51" s="260" t="str">
        <f t="shared" si="68"/>
        <v>0</v>
      </c>
    </row>
    <row r="52" spans="1:48" ht="13.5" hidden="1" outlineLevel="1" thickBot="1" x14ac:dyDescent="0.25">
      <c r="A52" s="262"/>
      <c r="B52" s="136"/>
      <c r="C52" s="137"/>
      <c r="D52" s="138" t="str">
        <f t="shared" si="102"/>
        <v/>
      </c>
      <c r="E52" s="134"/>
      <c r="F52" s="67"/>
      <c r="G52" s="43"/>
      <c r="H52" s="43"/>
      <c r="I52" s="44">
        <f t="shared" si="53"/>
        <v>0</v>
      </c>
      <c r="J52" s="45"/>
      <c r="K52" s="46"/>
      <c r="L52" s="82"/>
      <c r="M52" s="83" t="str">
        <f t="shared" si="54"/>
        <v/>
      </c>
      <c r="N52" s="48"/>
      <c r="O52" s="82"/>
      <c r="P52" s="47" t="str">
        <f t="shared" si="55"/>
        <v/>
      </c>
      <c r="Q52" s="49"/>
      <c r="R52" s="50"/>
      <c r="S52" s="51"/>
      <c r="T52" s="52">
        <f t="shared" si="56"/>
        <v>0</v>
      </c>
      <c r="U52" s="46"/>
      <c r="V52" s="82"/>
      <c r="W52" s="83" t="str">
        <f t="shared" si="57"/>
        <v/>
      </c>
      <c r="X52" s="48"/>
      <c r="Y52" s="82"/>
      <c r="Z52" s="47" t="str">
        <f t="shared" si="58"/>
        <v/>
      </c>
      <c r="AA52" s="49"/>
      <c r="AB52" s="50"/>
      <c r="AC52" s="51"/>
      <c r="AD52" s="53">
        <f t="shared" si="60"/>
        <v>0</v>
      </c>
      <c r="AE52" s="54">
        <f t="shared" si="61"/>
        <v>0</v>
      </c>
      <c r="AF52" s="55"/>
      <c r="AG52" s="56"/>
      <c r="AH52" s="57">
        <f t="shared" si="103"/>
        <v>0</v>
      </c>
      <c r="AI52" s="60">
        <f t="shared" si="63"/>
        <v>0</v>
      </c>
      <c r="AJ52" s="55"/>
      <c r="AK52" s="56"/>
      <c r="AL52" s="56"/>
      <c r="AM52" s="57">
        <f t="shared" si="64"/>
        <v>0</v>
      </c>
      <c r="AN52" s="58">
        <f t="shared" si="65"/>
        <v>0</v>
      </c>
      <c r="AO52" s="61"/>
      <c r="AP52" s="62">
        <f t="shared" si="66"/>
        <v>0</v>
      </c>
      <c r="AQ52" s="61"/>
      <c r="AR52" s="58">
        <f t="shared" si="67"/>
        <v>0</v>
      </c>
      <c r="AS52" s="84"/>
      <c r="AT52" s="64"/>
      <c r="AU52" s="160">
        <f t="shared" si="52"/>
        <v>0</v>
      </c>
      <c r="AV52" s="260" t="str">
        <f t="shared" si="68"/>
        <v>0</v>
      </c>
    </row>
    <row r="53" spans="1:48" ht="13.5" hidden="1" outlineLevel="1" thickBot="1" x14ac:dyDescent="0.25">
      <c r="A53" s="259"/>
      <c r="B53" s="136"/>
      <c r="C53" s="137"/>
      <c r="D53" s="138" t="str">
        <f t="shared" si="102"/>
        <v/>
      </c>
      <c r="E53" s="134"/>
      <c r="F53" s="67"/>
      <c r="G53" s="43"/>
      <c r="H53" s="43"/>
      <c r="I53" s="44">
        <f t="shared" si="53"/>
        <v>0</v>
      </c>
      <c r="J53" s="45"/>
      <c r="K53" s="46"/>
      <c r="L53" s="82"/>
      <c r="M53" s="83" t="str">
        <f t="shared" si="54"/>
        <v/>
      </c>
      <c r="N53" s="48"/>
      <c r="O53" s="82"/>
      <c r="P53" s="47" t="str">
        <f t="shared" si="55"/>
        <v/>
      </c>
      <c r="Q53" s="49"/>
      <c r="R53" s="50"/>
      <c r="S53" s="51"/>
      <c r="T53" s="52">
        <f t="shared" si="56"/>
        <v>0</v>
      </c>
      <c r="U53" s="46"/>
      <c r="V53" s="82"/>
      <c r="W53" s="83" t="str">
        <f t="shared" si="57"/>
        <v/>
      </c>
      <c r="X53" s="48"/>
      <c r="Y53" s="82"/>
      <c r="Z53" s="47" t="str">
        <f t="shared" si="58"/>
        <v/>
      </c>
      <c r="AA53" s="49"/>
      <c r="AB53" s="50"/>
      <c r="AC53" s="51" t="str">
        <f>IF((AB53)&lt;1,"",(AA53*45/F53)+(AB53*10))</f>
        <v/>
      </c>
      <c r="AD53" s="53">
        <f t="shared" si="60"/>
        <v>0</v>
      </c>
      <c r="AE53" s="54">
        <f t="shared" si="61"/>
        <v>0</v>
      </c>
      <c r="AF53" s="55"/>
      <c r="AG53" s="56"/>
      <c r="AH53" s="57">
        <f t="shared" si="103"/>
        <v>0</v>
      </c>
      <c r="AI53" s="60">
        <f t="shared" si="63"/>
        <v>0</v>
      </c>
      <c r="AJ53" s="55"/>
      <c r="AK53" s="56"/>
      <c r="AL53" s="56"/>
      <c r="AM53" s="57">
        <f t="shared" si="64"/>
        <v>0</v>
      </c>
      <c r="AN53" s="58">
        <f t="shared" si="65"/>
        <v>0</v>
      </c>
      <c r="AO53" s="61"/>
      <c r="AP53" s="62">
        <f t="shared" si="66"/>
        <v>0</v>
      </c>
      <c r="AQ53" s="61"/>
      <c r="AR53" s="58">
        <f t="shared" si="67"/>
        <v>0</v>
      </c>
      <c r="AS53" s="84"/>
      <c r="AT53" s="64"/>
      <c r="AU53" s="160">
        <f t="shared" si="52"/>
        <v>0</v>
      </c>
      <c r="AV53" s="260" t="str">
        <f t="shared" si="68"/>
        <v>0</v>
      </c>
    </row>
    <row r="54" spans="1:48" ht="13.5" hidden="1" outlineLevel="1" thickBot="1" x14ac:dyDescent="0.25">
      <c r="A54" s="263"/>
      <c r="B54" s="211"/>
      <c r="C54" s="264"/>
      <c r="D54" s="265" t="str">
        <f t="shared" si="102"/>
        <v/>
      </c>
      <c r="E54" s="266"/>
      <c r="F54" s="267"/>
      <c r="G54" s="268"/>
      <c r="H54" s="268"/>
      <c r="I54" s="269">
        <f t="shared" si="53"/>
        <v>0</v>
      </c>
      <c r="J54" s="270"/>
      <c r="K54" s="271"/>
      <c r="L54" s="272"/>
      <c r="M54" s="273" t="str">
        <f t="shared" si="54"/>
        <v/>
      </c>
      <c r="N54" s="274"/>
      <c r="O54" s="272"/>
      <c r="P54" s="275" t="str">
        <f t="shared" si="55"/>
        <v/>
      </c>
      <c r="Q54" s="276"/>
      <c r="R54" s="277"/>
      <c r="S54" s="278"/>
      <c r="T54" s="279">
        <f t="shared" si="56"/>
        <v>0</v>
      </c>
      <c r="U54" s="271"/>
      <c r="V54" s="272"/>
      <c r="W54" s="273" t="str">
        <f t="shared" si="57"/>
        <v/>
      </c>
      <c r="X54" s="274"/>
      <c r="Y54" s="272"/>
      <c r="Z54" s="275" t="str">
        <f t="shared" si="58"/>
        <v/>
      </c>
      <c r="AA54" s="276"/>
      <c r="AB54" s="277"/>
      <c r="AC54" s="278" t="str">
        <f>IF((AB54)&lt;1,"",(AA54*45/F54)+(AB54*10))</f>
        <v/>
      </c>
      <c r="AD54" s="280">
        <f t="shared" si="60"/>
        <v>0</v>
      </c>
      <c r="AE54" s="281">
        <f t="shared" si="61"/>
        <v>0</v>
      </c>
      <c r="AF54" s="282"/>
      <c r="AG54" s="283"/>
      <c r="AH54" s="284">
        <f t="shared" si="103"/>
        <v>0</v>
      </c>
      <c r="AI54" s="285">
        <f t="shared" si="63"/>
        <v>0</v>
      </c>
      <c r="AJ54" s="282"/>
      <c r="AK54" s="283"/>
      <c r="AL54" s="283"/>
      <c r="AM54" s="284">
        <f t="shared" si="64"/>
        <v>0</v>
      </c>
      <c r="AN54" s="286">
        <f t="shared" si="65"/>
        <v>0</v>
      </c>
      <c r="AO54" s="287"/>
      <c r="AP54" s="288">
        <f t="shared" si="66"/>
        <v>0</v>
      </c>
      <c r="AQ54" s="287"/>
      <c r="AR54" s="286">
        <f t="shared" si="67"/>
        <v>0</v>
      </c>
      <c r="AS54" s="289"/>
      <c r="AT54" s="290"/>
      <c r="AU54" s="160">
        <f t="shared" si="52"/>
        <v>0</v>
      </c>
      <c r="AV54" s="291" t="str">
        <f t="shared" si="68"/>
        <v>0</v>
      </c>
    </row>
    <row r="55" spans="1:48" ht="42.75" customHeight="1" collapsed="1" thickBot="1" x14ac:dyDescent="0.25">
      <c r="I55" s="10"/>
      <c r="J55" s="10"/>
    </row>
    <row r="56" spans="1:48" s="10" customFormat="1" ht="14.25" customHeight="1" thickBot="1" x14ac:dyDescent="0.25">
      <c r="A56" s="7" t="s">
        <v>43</v>
      </c>
      <c r="B56" s="76" t="s">
        <v>44</v>
      </c>
      <c r="C56" s="8"/>
      <c r="D56" s="8"/>
      <c r="F56" s="11"/>
      <c r="G56" s="11"/>
      <c r="H56" s="11"/>
      <c r="K56" s="313" t="s">
        <v>6</v>
      </c>
      <c r="L56" s="313"/>
      <c r="M56" s="313"/>
      <c r="N56" s="313"/>
      <c r="O56" s="313"/>
      <c r="P56" s="313"/>
      <c r="Q56" s="313"/>
      <c r="R56" s="313"/>
      <c r="S56" s="12"/>
      <c r="T56" s="12"/>
      <c r="U56" s="313" t="s">
        <v>7</v>
      </c>
      <c r="V56" s="313"/>
      <c r="W56" s="313"/>
      <c r="X56" s="313"/>
      <c r="Y56" s="313"/>
      <c r="Z56" s="313"/>
      <c r="AA56" s="313"/>
      <c r="AB56" s="313"/>
      <c r="AF56" s="313" t="s">
        <v>8</v>
      </c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</row>
    <row r="57" spans="1:48" s="10" customFormat="1" ht="43.5" thickBot="1" x14ac:dyDescent="0.25">
      <c r="A57" s="16" t="s">
        <v>38</v>
      </c>
      <c r="B57" s="21" t="s">
        <v>39</v>
      </c>
      <c r="C57" s="77" t="s">
        <v>40</v>
      </c>
      <c r="D57" s="18" t="s">
        <v>41</v>
      </c>
      <c r="E57" s="18" t="s">
        <v>10</v>
      </c>
      <c r="F57" s="19" t="s">
        <v>11</v>
      </c>
      <c r="G57" s="88" t="s">
        <v>78</v>
      </c>
      <c r="H57" s="20"/>
      <c r="I57" s="330" t="s">
        <v>12</v>
      </c>
      <c r="J57" s="331" t="s">
        <v>13</v>
      </c>
      <c r="K57" s="319" t="s">
        <v>14</v>
      </c>
      <c r="L57" s="319"/>
      <c r="M57" s="21"/>
      <c r="N57" s="332" t="s">
        <v>15</v>
      </c>
      <c r="O57" s="332"/>
      <c r="P57" s="21"/>
      <c r="Q57" s="320" t="s">
        <v>45</v>
      </c>
      <c r="R57" s="320"/>
      <c r="S57" s="12"/>
      <c r="T57" s="12"/>
      <c r="U57" s="319" t="s">
        <v>14</v>
      </c>
      <c r="V57" s="319"/>
      <c r="W57" s="21"/>
      <c r="X57" s="332" t="s">
        <v>15</v>
      </c>
      <c r="Y57" s="332"/>
      <c r="Z57" s="21"/>
      <c r="AA57" s="320" t="s">
        <v>45</v>
      </c>
      <c r="AB57" s="320"/>
      <c r="AC57" s="12"/>
      <c r="AD57" s="12"/>
      <c r="AE57" s="334" t="s">
        <v>16</v>
      </c>
      <c r="AF57" s="314" t="s">
        <v>17</v>
      </c>
      <c r="AG57" s="314"/>
      <c r="AH57" s="314"/>
      <c r="AI57" s="314"/>
      <c r="AJ57" s="312"/>
      <c r="AK57" s="312"/>
      <c r="AL57" s="312"/>
      <c r="AM57" s="312"/>
      <c r="AN57" s="312"/>
      <c r="AO57" s="314" t="s">
        <v>18</v>
      </c>
      <c r="AP57" s="314"/>
      <c r="AQ57" s="322" t="s">
        <v>46</v>
      </c>
      <c r="AR57" s="322"/>
      <c r="AS57" s="314"/>
      <c r="AT57" s="314"/>
      <c r="AU57" s="314"/>
      <c r="AV57" s="314"/>
    </row>
    <row r="58" spans="1:48" s="10" customFormat="1" ht="11.25" customHeight="1" thickBot="1" x14ac:dyDescent="0.25">
      <c r="A58" s="22" t="s">
        <v>20</v>
      </c>
      <c r="B58" s="23" t="s">
        <v>21</v>
      </c>
      <c r="C58" s="24" t="s">
        <v>42</v>
      </c>
      <c r="D58" s="25"/>
      <c r="E58" s="25"/>
      <c r="F58" s="26" t="s">
        <v>23</v>
      </c>
      <c r="G58" s="27" t="s">
        <v>47</v>
      </c>
      <c r="H58" s="27"/>
      <c r="I58" s="328"/>
      <c r="J58" s="318"/>
      <c r="K58" s="28" t="s">
        <v>24</v>
      </c>
      <c r="L58" s="145" t="s">
        <v>25</v>
      </c>
      <c r="M58" s="144" t="s">
        <v>26</v>
      </c>
      <c r="N58" s="144" t="s">
        <v>24</v>
      </c>
      <c r="O58" s="145" t="s">
        <v>25</v>
      </c>
      <c r="P58" s="144" t="s">
        <v>26</v>
      </c>
      <c r="Q58" s="144" t="s">
        <v>24</v>
      </c>
      <c r="R58" s="31" t="s">
        <v>25</v>
      </c>
      <c r="S58" s="32" t="s">
        <v>26</v>
      </c>
      <c r="T58" s="35" t="s">
        <v>27</v>
      </c>
      <c r="U58" s="28" t="s">
        <v>24</v>
      </c>
      <c r="V58" s="145" t="s">
        <v>25</v>
      </c>
      <c r="W58" s="144" t="s">
        <v>26</v>
      </c>
      <c r="X58" s="144" t="s">
        <v>24</v>
      </c>
      <c r="Y58" s="145" t="s">
        <v>25</v>
      </c>
      <c r="Z58" s="144" t="s">
        <v>26</v>
      </c>
      <c r="AA58" s="144" t="s">
        <v>24</v>
      </c>
      <c r="AB58" s="31" t="s">
        <v>25</v>
      </c>
      <c r="AC58" s="32" t="s">
        <v>26</v>
      </c>
      <c r="AD58" s="35" t="s">
        <v>27</v>
      </c>
      <c r="AE58" s="326"/>
      <c r="AF58" s="36" t="s">
        <v>28</v>
      </c>
      <c r="AG58" s="146" t="s">
        <v>29</v>
      </c>
      <c r="AH58" s="146"/>
      <c r="AI58" s="147" t="s">
        <v>25</v>
      </c>
      <c r="AJ58" s="22" t="s">
        <v>28</v>
      </c>
      <c r="AK58" s="146" t="s">
        <v>29</v>
      </c>
      <c r="AL58" s="146" t="s">
        <v>30</v>
      </c>
      <c r="AM58" s="146"/>
      <c r="AN58" s="228" t="s">
        <v>25</v>
      </c>
      <c r="AO58" s="22" t="s">
        <v>31</v>
      </c>
      <c r="AP58" s="147" t="s">
        <v>25</v>
      </c>
      <c r="AQ58" s="22" t="s">
        <v>31</v>
      </c>
      <c r="AR58" s="147" t="s">
        <v>25</v>
      </c>
      <c r="AS58" s="22" t="s">
        <v>28</v>
      </c>
      <c r="AT58" s="146" t="s">
        <v>29</v>
      </c>
      <c r="AU58" s="146" t="s">
        <v>32</v>
      </c>
      <c r="AV58" s="147" t="s">
        <v>25</v>
      </c>
    </row>
    <row r="59" spans="1:48" ht="13.5" thickBot="1" x14ac:dyDescent="0.25">
      <c r="A59" s="230"/>
      <c r="B59" s="231"/>
      <c r="C59" s="231"/>
      <c r="D59" s="232" t="str">
        <f t="shared" ref="D59:D87" si="104">IF(C59&lt;1,"",IF(C59&lt;150.9,-150,IF(C59&lt;158.9,-158,IF(C59&lt;168.9,-168,IF(C59&gt;168,"+168")))))</f>
        <v/>
      </c>
      <c r="E59" s="198"/>
      <c r="F59" s="292"/>
      <c r="G59" s="235"/>
      <c r="H59" s="235"/>
      <c r="I59" s="236">
        <f>SUM(AE59+AI59+AN59+AP59+AR59+AV59)</f>
        <v>0</v>
      </c>
      <c r="J59" s="237"/>
      <c r="K59" s="238"/>
      <c r="L59" s="239"/>
      <c r="M59" s="293" t="str">
        <f t="shared" ref="M59:M87" si="105">IF((L59)&lt;1,"",(K59*55/F59)+(L59*10))</f>
        <v/>
      </c>
      <c r="N59" s="241"/>
      <c r="O59" s="239"/>
      <c r="P59" s="293" t="str">
        <f t="shared" ref="P59:P87" si="106">IF((O59)&lt;1,"",(N59*55/F59)+(O59*10))</f>
        <v/>
      </c>
      <c r="Q59" s="241"/>
      <c r="R59" s="239"/>
      <c r="S59" s="245" t="str">
        <f t="shared" ref="S59:S87" si="107">IF((R59)&lt;1,"",(Q59*55/F59)+(R59*10))</f>
        <v/>
      </c>
      <c r="T59" s="294">
        <f t="shared" ref="T59:T87" si="108">MAX(M59,P59,S59)</f>
        <v>0</v>
      </c>
      <c r="U59" s="238"/>
      <c r="V59" s="239"/>
      <c r="W59" s="293" t="str">
        <f t="shared" ref="W59:W87" si="109">IF((V59)&lt;1,"",(U59*45/F59)+(V59*10))</f>
        <v/>
      </c>
      <c r="X59" s="241"/>
      <c r="Y59" s="239"/>
      <c r="Z59" s="293" t="str">
        <f t="shared" ref="Z59:Z87" si="110">IF((Y59)&lt;1,"",(X59*45/F59)+(Y59*10))</f>
        <v/>
      </c>
      <c r="AA59" s="241"/>
      <c r="AB59" s="295"/>
      <c r="AC59" s="245" t="str">
        <f t="shared" ref="AC59:AC87" si="111">IF((AB59)&lt;1,"",(AA59*45/F59)+(AB59*10))</f>
        <v/>
      </c>
      <c r="AD59" s="293">
        <f t="shared" ref="AD59:AD87" si="112">MAX(W59,Z59,AC59)</f>
        <v>0</v>
      </c>
      <c r="AE59" s="248">
        <f t="shared" ref="AE59:AE87" si="113">SUM(T59,AD59)</f>
        <v>0</v>
      </c>
      <c r="AF59" s="249"/>
      <c r="AG59" s="250"/>
      <c r="AH59" s="251">
        <f t="shared" ref="AH59:AH87" si="114">MAX(AF59:AG59)</f>
        <v>0</v>
      </c>
      <c r="AI59" s="253">
        <f t="shared" ref="AI59:AI87" si="115">(AH59*20)*0.66</f>
        <v>0</v>
      </c>
      <c r="AJ59" s="249"/>
      <c r="AK59" s="250"/>
      <c r="AL59" s="250"/>
      <c r="AM59" s="251">
        <f t="shared" ref="AM59:AM87" si="116">MAX(AJ59:AL59)</f>
        <v>0</v>
      </c>
      <c r="AN59" s="253">
        <f t="shared" ref="AN59:AN87" si="117">IF((AM59)=0,"0",(AM59*750/F59))*0.66</f>
        <v>0</v>
      </c>
      <c r="AO59" s="254"/>
      <c r="AP59" s="255">
        <f>AO59*2*0.66</f>
        <v>0</v>
      </c>
      <c r="AQ59" s="254"/>
      <c r="AR59" s="253">
        <f t="shared" ref="AR59:AR64" si="118">IF(G59="",(AQ59*6)*0.66,(AQ59*4)*0.66)</f>
        <v>0</v>
      </c>
      <c r="AS59" s="296"/>
      <c r="AT59" s="257"/>
      <c r="AU59" s="160">
        <f t="shared" ref="AU59:AU87" si="119">MIN(AS59:AT59)</f>
        <v>0</v>
      </c>
      <c r="AV59" s="258" t="str">
        <f t="shared" ref="AV59:AV87" si="120">IF((AU59)=0,"0",((14-AU59)*20+100)*0.66)</f>
        <v>0</v>
      </c>
    </row>
    <row r="60" spans="1:48" ht="13.5" thickBot="1" x14ac:dyDescent="0.25">
      <c r="A60" s="259"/>
      <c r="B60" s="137"/>
      <c r="C60" s="137"/>
      <c r="D60" s="138" t="str">
        <f>IF(C60&lt;1,"",IF(C60&lt;150.9,-150,IF(C60&lt;158.9,-158,IF(C60&lt;168.9,-168,IF(C60&gt;168,"+168")))))</f>
        <v/>
      </c>
      <c r="E60" s="136"/>
      <c r="F60" s="139"/>
      <c r="G60" s="43"/>
      <c r="H60" s="43"/>
      <c r="I60" s="44">
        <f t="shared" ref="I60:I87" si="121">SUM(AE60+AI60+AN60+AP60+AR60+AV60)</f>
        <v>0</v>
      </c>
      <c r="J60" s="45"/>
      <c r="K60" s="46"/>
      <c r="L60" s="82"/>
      <c r="M60" s="59" t="str">
        <f t="shared" si="105"/>
        <v/>
      </c>
      <c r="N60" s="48"/>
      <c r="O60" s="82"/>
      <c r="P60" s="59" t="str">
        <f t="shared" si="106"/>
        <v/>
      </c>
      <c r="Q60" s="48"/>
      <c r="R60" s="82"/>
      <c r="S60" s="51" t="str">
        <f t="shared" si="107"/>
        <v/>
      </c>
      <c r="T60" s="95">
        <f t="shared" si="108"/>
        <v>0</v>
      </c>
      <c r="U60" s="46"/>
      <c r="V60" s="82"/>
      <c r="W60" s="59" t="str">
        <f t="shared" si="109"/>
        <v/>
      </c>
      <c r="X60" s="48"/>
      <c r="Y60" s="82"/>
      <c r="Z60" s="59" t="str">
        <f t="shared" si="110"/>
        <v/>
      </c>
      <c r="AA60" s="48"/>
      <c r="AB60" s="96"/>
      <c r="AC60" s="51" t="str">
        <f t="shared" si="111"/>
        <v/>
      </c>
      <c r="AD60" s="59">
        <f t="shared" si="112"/>
        <v>0</v>
      </c>
      <c r="AE60" s="54">
        <f t="shared" si="113"/>
        <v>0</v>
      </c>
      <c r="AF60" s="55"/>
      <c r="AG60" s="56"/>
      <c r="AH60" s="57">
        <f t="shared" si="114"/>
        <v>0</v>
      </c>
      <c r="AI60" s="58">
        <f t="shared" si="115"/>
        <v>0</v>
      </c>
      <c r="AJ60" s="55"/>
      <c r="AK60" s="56"/>
      <c r="AL60" s="56"/>
      <c r="AM60" s="57">
        <f t="shared" si="116"/>
        <v>0</v>
      </c>
      <c r="AN60" s="58">
        <f t="shared" si="117"/>
        <v>0</v>
      </c>
      <c r="AO60" s="61"/>
      <c r="AP60" s="62">
        <f t="shared" ref="AP60:AP87" si="122">AO60*2*0.66</f>
        <v>0</v>
      </c>
      <c r="AQ60" s="61"/>
      <c r="AR60" s="58">
        <f t="shared" si="118"/>
        <v>0</v>
      </c>
      <c r="AS60" s="63"/>
      <c r="AT60" s="64"/>
      <c r="AU60" s="160">
        <f t="shared" si="119"/>
        <v>0</v>
      </c>
      <c r="AV60" s="260" t="str">
        <f t="shared" si="120"/>
        <v>0</v>
      </c>
    </row>
    <row r="61" spans="1:48" ht="13.5" thickBot="1" x14ac:dyDescent="0.25">
      <c r="A61" s="259"/>
      <c r="B61" s="137"/>
      <c r="C61" s="137"/>
      <c r="D61" s="138" t="str">
        <f t="shared" ref="D61:D67" si="123">IF(C61&lt;1,"",IF(C61&lt;150.9,-150,IF(C61&lt;158.9,-158,IF(C61&lt;168.9,-168,IF(C61&gt;168,"+168")))))</f>
        <v/>
      </c>
      <c r="E61" s="136"/>
      <c r="F61" s="139"/>
      <c r="G61" s="43"/>
      <c r="H61" s="43"/>
      <c r="I61" s="44">
        <f t="shared" si="121"/>
        <v>0</v>
      </c>
      <c r="J61" s="45"/>
      <c r="K61" s="46"/>
      <c r="L61" s="82"/>
      <c r="M61" s="59" t="str">
        <f t="shared" si="105"/>
        <v/>
      </c>
      <c r="N61" s="48"/>
      <c r="O61" s="82"/>
      <c r="P61" s="59" t="str">
        <f t="shared" si="106"/>
        <v/>
      </c>
      <c r="Q61" s="48"/>
      <c r="R61" s="82"/>
      <c r="S61" s="51" t="str">
        <f t="shared" si="107"/>
        <v/>
      </c>
      <c r="T61" s="95">
        <f t="shared" si="108"/>
        <v>0</v>
      </c>
      <c r="U61" s="46"/>
      <c r="V61" s="82"/>
      <c r="W61" s="59" t="str">
        <f t="shared" si="109"/>
        <v/>
      </c>
      <c r="X61" s="48"/>
      <c r="Y61" s="82"/>
      <c r="Z61" s="59" t="str">
        <f t="shared" si="110"/>
        <v/>
      </c>
      <c r="AA61" s="48"/>
      <c r="AB61" s="96"/>
      <c r="AC61" s="51" t="str">
        <f t="shared" si="111"/>
        <v/>
      </c>
      <c r="AD61" s="59">
        <f t="shared" si="112"/>
        <v>0</v>
      </c>
      <c r="AE61" s="54">
        <f t="shared" si="113"/>
        <v>0</v>
      </c>
      <c r="AF61" s="55"/>
      <c r="AG61" s="56"/>
      <c r="AH61" s="57">
        <f t="shared" si="114"/>
        <v>0</v>
      </c>
      <c r="AI61" s="58">
        <f t="shared" si="115"/>
        <v>0</v>
      </c>
      <c r="AJ61" s="55"/>
      <c r="AK61" s="56"/>
      <c r="AL61" s="56"/>
      <c r="AM61" s="57">
        <f t="shared" si="116"/>
        <v>0</v>
      </c>
      <c r="AN61" s="58">
        <f t="shared" si="117"/>
        <v>0</v>
      </c>
      <c r="AO61" s="61"/>
      <c r="AP61" s="62">
        <f t="shared" si="122"/>
        <v>0</v>
      </c>
      <c r="AQ61" s="61"/>
      <c r="AR61" s="58">
        <f t="shared" si="118"/>
        <v>0</v>
      </c>
      <c r="AS61" s="63"/>
      <c r="AT61" s="64"/>
      <c r="AU61" s="160">
        <f t="shared" si="119"/>
        <v>0</v>
      </c>
      <c r="AV61" s="260" t="str">
        <f t="shared" si="120"/>
        <v>0</v>
      </c>
    </row>
    <row r="62" spans="1:48" ht="13.5" thickBot="1" x14ac:dyDescent="0.25">
      <c r="A62" s="259" t="s">
        <v>115</v>
      </c>
      <c r="B62" s="137" t="s">
        <v>80</v>
      </c>
      <c r="C62" s="137">
        <v>156</v>
      </c>
      <c r="D62" s="138">
        <f>IF(C62&lt;1,"",IF(C62&lt;150.9,-150,IF(C62&lt;158.9,-158,IF(C62&lt;168.9,-168,IF(C62&gt;168,"+168")))))</f>
        <v>-158</v>
      </c>
      <c r="E62" s="136" t="s">
        <v>86</v>
      </c>
      <c r="F62" s="139">
        <v>50.2</v>
      </c>
      <c r="G62" s="43" t="s">
        <v>47</v>
      </c>
      <c r="H62" s="43"/>
      <c r="I62" s="44">
        <f t="shared" si="121"/>
        <v>504.71097211155382</v>
      </c>
      <c r="J62" s="45">
        <v>1</v>
      </c>
      <c r="K62" s="46">
        <v>30</v>
      </c>
      <c r="L62" s="82">
        <v>7.5</v>
      </c>
      <c r="M62" s="59">
        <f t="shared" si="105"/>
        <v>107.86852589641434</v>
      </c>
      <c r="N62" s="48">
        <v>33</v>
      </c>
      <c r="O62" s="82">
        <v>8</v>
      </c>
      <c r="P62" s="59">
        <f t="shared" si="106"/>
        <v>116.15537848605578</v>
      </c>
      <c r="Q62" s="48">
        <v>35</v>
      </c>
      <c r="R62" s="82">
        <v>8</v>
      </c>
      <c r="S62" s="51">
        <f t="shared" si="107"/>
        <v>118.34661354581672</v>
      </c>
      <c r="T62" s="95">
        <f t="shared" si="108"/>
        <v>118.34661354581672</v>
      </c>
      <c r="U62" s="46">
        <v>40</v>
      </c>
      <c r="V62" s="82">
        <v>7</v>
      </c>
      <c r="W62" s="59">
        <f t="shared" si="109"/>
        <v>105.85657370517927</v>
      </c>
      <c r="X62" s="48">
        <v>43</v>
      </c>
      <c r="Y62" s="82">
        <v>7.5</v>
      </c>
      <c r="Z62" s="59">
        <f t="shared" si="110"/>
        <v>113.54581673306772</v>
      </c>
      <c r="AA62" s="48">
        <v>45</v>
      </c>
      <c r="AB62" s="96">
        <v>7.5</v>
      </c>
      <c r="AC62" s="51">
        <f t="shared" si="111"/>
        <v>115.33864541832669</v>
      </c>
      <c r="AD62" s="59">
        <f t="shared" si="112"/>
        <v>115.33864541832669</v>
      </c>
      <c r="AE62" s="54">
        <f t="shared" si="113"/>
        <v>233.68525896414343</v>
      </c>
      <c r="AF62" s="55">
        <v>6.32</v>
      </c>
      <c r="AG62" s="56">
        <v>6.65</v>
      </c>
      <c r="AH62" s="57">
        <f t="shared" si="114"/>
        <v>6.65</v>
      </c>
      <c r="AI62" s="58">
        <f t="shared" si="115"/>
        <v>87.78</v>
      </c>
      <c r="AJ62" s="55">
        <v>8.3000000000000007</v>
      </c>
      <c r="AK62" s="56">
        <v>6.16</v>
      </c>
      <c r="AL62" s="56">
        <v>8.4499999999999993</v>
      </c>
      <c r="AM62" s="57">
        <f t="shared" si="116"/>
        <v>8.4499999999999993</v>
      </c>
      <c r="AN62" s="58">
        <f t="shared" si="117"/>
        <v>83.32171314741035</v>
      </c>
      <c r="AO62" s="61"/>
      <c r="AP62" s="62">
        <f t="shared" si="122"/>
        <v>0</v>
      </c>
      <c r="AQ62" s="61">
        <v>18</v>
      </c>
      <c r="AR62" s="58">
        <f t="shared" si="118"/>
        <v>47.52</v>
      </c>
      <c r="AS62" s="63">
        <v>15.17</v>
      </c>
      <c r="AT62" s="64">
        <v>15.03</v>
      </c>
      <c r="AU62" s="160">
        <f t="shared" si="119"/>
        <v>15.03</v>
      </c>
      <c r="AV62" s="260">
        <f t="shared" si="120"/>
        <v>52.404000000000003</v>
      </c>
    </row>
    <row r="63" spans="1:48" ht="13.5" thickBot="1" x14ac:dyDescent="0.25">
      <c r="A63" s="259" t="s">
        <v>116</v>
      </c>
      <c r="B63" s="137" t="s">
        <v>33</v>
      </c>
      <c r="C63" s="137">
        <v>156</v>
      </c>
      <c r="D63" s="138">
        <f>IF(C63&lt;1,"",IF(C63&lt;150.9,-150,IF(C63&lt;158.9,-158,IF(C63&lt;168.9,-168,IF(C63&gt;168,"+168")))))</f>
        <v>-158</v>
      </c>
      <c r="E63" s="136" t="s">
        <v>86</v>
      </c>
      <c r="F63" s="139">
        <v>42.9</v>
      </c>
      <c r="G63" s="43" t="s">
        <v>47</v>
      </c>
      <c r="H63" s="43"/>
      <c r="I63" s="44">
        <f t="shared" si="121"/>
        <v>393.35998135198139</v>
      </c>
      <c r="J63" s="45">
        <v>2</v>
      </c>
      <c r="K63" s="46">
        <v>12</v>
      </c>
      <c r="L63" s="82">
        <v>7</v>
      </c>
      <c r="M63" s="59">
        <f t="shared" si="105"/>
        <v>85.384615384615387</v>
      </c>
      <c r="N63" s="48">
        <v>15</v>
      </c>
      <c r="O63" s="82">
        <v>7</v>
      </c>
      <c r="P63" s="59">
        <f t="shared" si="106"/>
        <v>89.230769230769226</v>
      </c>
      <c r="Q63" s="48">
        <v>19</v>
      </c>
      <c r="R63" s="82">
        <v>7.5</v>
      </c>
      <c r="S63" s="51">
        <f t="shared" si="107"/>
        <v>99.358974358974365</v>
      </c>
      <c r="T63" s="95">
        <f t="shared" si="108"/>
        <v>99.358974358974365</v>
      </c>
      <c r="U63" s="46">
        <v>20</v>
      </c>
      <c r="V63" s="82">
        <v>7.5</v>
      </c>
      <c r="W63" s="59">
        <f t="shared" si="109"/>
        <v>95.979020979020987</v>
      </c>
      <c r="X63" s="48">
        <v>25</v>
      </c>
      <c r="Y63" s="82">
        <v>7.5</v>
      </c>
      <c r="Z63" s="59">
        <f t="shared" si="110"/>
        <v>101.22377622377623</v>
      </c>
      <c r="AA63" s="48">
        <v>28</v>
      </c>
      <c r="AB63" s="96">
        <v>0</v>
      </c>
      <c r="AC63" s="51" t="str">
        <f t="shared" si="111"/>
        <v/>
      </c>
      <c r="AD63" s="59">
        <f t="shared" si="112"/>
        <v>101.22377622377623</v>
      </c>
      <c r="AE63" s="54">
        <f t="shared" si="113"/>
        <v>200.58275058275058</v>
      </c>
      <c r="AF63" s="55">
        <v>4.53</v>
      </c>
      <c r="AG63" s="56">
        <v>4.66</v>
      </c>
      <c r="AH63" s="57">
        <f t="shared" si="114"/>
        <v>4.66</v>
      </c>
      <c r="AI63" s="58">
        <f t="shared" si="115"/>
        <v>61.512000000000008</v>
      </c>
      <c r="AJ63" s="55">
        <v>4.7</v>
      </c>
      <c r="AK63" s="56">
        <v>4.76</v>
      </c>
      <c r="AL63" s="56">
        <v>5.05</v>
      </c>
      <c r="AM63" s="57">
        <f t="shared" si="116"/>
        <v>5.05</v>
      </c>
      <c r="AN63" s="58">
        <f t="shared" si="117"/>
        <v>58.269230769230774</v>
      </c>
      <c r="AO63" s="61"/>
      <c r="AP63" s="62">
        <f t="shared" si="122"/>
        <v>0</v>
      </c>
      <c r="AQ63" s="61">
        <v>15</v>
      </c>
      <c r="AR63" s="58">
        <f>IF(G63="",(AQ63*6)*0.66,(AQ63*4)*0.66)</f>
        <v>39.6</v>
      </c>
      <c r="AS63" s="63">
        <v>16.47</v>
      </c>
      <c r="AT63" s="64">
        <v>16.600000000000001</v>
      </c>
      <c r="AU63" s="160">
        <f t="shared" si="119"/>
        <v>16.47</v>
      </c>
      <c r="AV63" s="260">
        <f t="shared" si="120"/>
        <v>33.396000000000015</v>
      </c>
    </row>
    <row r="64" spans="1:48" ht="13.5" thickBot="1" x14ac:dyDescent="0.25">
      <c r="A64" s="259" t="s">
        <v>112</v>
      </c>
      <c r="B64" s="137" t="s">
        <v>35</v>
      </c>
      <c r="C64" s="137">
        <v>159</v>
      </c>
      <c r="D64" s="138">
        <f>IF(C64&lt;1,"",IF(C64&lt;150.9,-150,IF(C64&lt;158.9,-158,IF(C64&lt;168.9,-168,IF(C64&gt;168,"+168")))))</f>
        <v>-168</v>
      </c>
      <c r="E64" s="136" t="s">
        <v>86</v>
      </c>
      <c r="F64" s="139">
        <v>45</v>
      </c>
      <c r="G64" s="43" t="s">
        <v>47</v>
      </c>
      <c r="H64" s="43"/>
      <c r="I64" s="44">
        <f t="shared" ref="I64:I74" si="124">SUM(AE64+AI64+AN64+AP64+AR64+AV64)</f>
        <v>401.5093333333333</v>
      </c>
      <c r="J64" s="45">
        <v>3</v>
      </c>
      <c r="K64" s="46">
        <v>18</v>
      </c>
      <c r="L64" s="82">
        <v>6.5</v>
      </c>
      <c r="M64" s="59">
        <f t="shared" si="105"/>
        <v>87</v>
      </c>
      <c r="N64" s="48">
        <v>21</v>
      </c>
      <c r="O64" s="82">
        <v>7.5</v>
      </c>
      <c r="P64" s="59">
        <f t="shared" si="106"/>
        <v>100.66666666666667</v>
      </c>
      <c r="Q64" s="48">
        <v>24</v>
      </c>
      <c r="R64" s="82">
        <v>8</v>
      </c>
      <c r="S64" s="51">
        <f t="shared" si="107"/>
        <v>109.33333333333333</v>
      </c>
      <c r="T64" s="95">
        <f t="shared" si="108"/>
        <v>109.33333333333333</v>
      </c>
      <c r="U64" s="46">
        <v>26</v>
      </c>
      <c r="V64" s="82">
        <v>7</v>
      </c>
      <c r="W64" s="59">
        <f t="shared" si="109"/>
        <v>96</v>
      </c>
      <c r="X64" s="48">
        <v>28</v>
      </c>
      <c r="Y64" s="82">
        <v>7</v>
      </c>
      <c r="Z64" s="59">
        <f t="shared" si="110"/>
        <v>98</v>
      </c>
      <c r="AA64" s="48">
        <v>30</v>
      </c>
      <c r="AB64" s="96">
        <v>7.5</v>
      </c>
      <c r="AC64" s="51">
        <f t="shared" si="111"/>
        <v>105</v>
      </c>
      <c r="AD64" s="59">
        <f t="shared" si="112"/>
        <v>105</v>
      </c>
      <c r="AE64" s="54">
        <f t="shared" si="113"/>
        <v>214.33333333333331</v>
      </c>
      <c r="AF64" s="55">
        <v>5.52</v>
      </c>
      <c r="AG64" s="56">
        <v>5.68</v>
      </c>
      <c r="AH64" s="57">
        <f t="shared" si="114"/>
        <v>5.68</v>
      </c>
      <c r="AI64" s="58">
        <f t="shared" si="115"/>
        <v>74.975999999999999</v>
      </c>
      <c r="AJ64" s="55">
        <v>7.8</v>
      </c>
      <c r="AK64" s="56">
        <v>6.96</v>
      </c>
      <c r="AL64" s="56">
        <v>7.6</v>
      </c>
      <c r="AM64" s="57">
        <f t="shared" si="116"/>
        <v>7.8</v>
      </c>
      <c r="AN64" s="58">
        <f t="shared" si="117"/>
        <v>85.8</v>
      </c>
      <c r="AO64" s="61"/>
      <c r="AP64" s="62">
        <f t="shared" si="122"/>
        <v>0</v>
      </c>
      <c r="AQ64" s="61">
        <v>10</v>
      </c>
      <c r="AR64" s="58">
        <f t="shared" si="118"/>
        <v>26.400000000000002</v>
      </c>
      <c r="AS64" s="63"/>
      <c r="AT64" s="64"/>
      <c r="AU64" s="160">
        <f t="shared" si="119"/>
        <v>0</v>
      </c>
      <c r="AV64" s="260" t="str">
        <f t="shared" si="120"/>
        <v>0</v>
      </c>
    </row>
    <row r="65" spans="1:48" ht="13.5" thickBot="1" x14ac:dyDescent="0.25">
      <c r="A65" s="259" t="s">
        <v>113</v>
      </c>
      <c r="B65" s="137" t="s">
        <v>35</v>
      </c>
      <c r="C65" s="137">
        <v>159</v>
      </c>
      <c r="D65" s="138">
        <f>IF(C65&lt;1,"",IF(C65&lt;150.9,-150,IF(C65&lt;158.9,-158,IF(C65&lt;168.9,-168,IF(C65&gt;168,"+168")))))</f>
        <v>-168</v>
      </c>
      <c r="E65" s="136" t="s">
        <v>86</v>
      </c>
      <c r="F65" s="139">
        <v>53.9</v>
      </c>
      <c r="G65" s="43"/>
      <c r="H65" s="43"/>
      <c r="I65" s="44">
        <f t="shared" ref="I65:I73" si="125">SUM(AE65+AI65+AN65+AP65+AR65+AV65)</f>
        <v>521.1894768089054</v>
      </c>
      <c r="J65" s="45">
        <v>1</v>
      </c>
      <c r="K65" s="46">
        <v>32</v>
      </c>
      <c r="L65" s="82">
        <v>8.5</v>
      </c>
      <c r="M65" s="59">
        <f t="shared" ref="M65:M73" si="126">IF((L65)&lt;1,"",(K65*55/F65)+(L65*10))</f>
        <v>117.65306122448979</v>
      </c>
      <c r="N65" s="48">
        <v>34</v>
      </c>
      <c r="O65" s="82">
        <v>8.5</v>
      </c>
      <c r="P65" s="59">
        <f t="shared" ref="P65:P73" si="127">IF((O65)&lt;1,"",(N65*55/F65)+(O65*10))</f>
        <v>119.69387755102041</v>
      </c>
      <c r="Q65" s="48">
        <v>37</v>
      </c>
      <c r="R65" s="82">
        <v>9</v>
      </c>
      <c r="S65" s="51">
        <f t="shared" ref="S65:S73" si="128">IF((R65)&lt;1,"",(Q65*55/F65)+(R65*10))</f>
        <v>127.75510204081633</v>
      </c>
      <c r="T65" s="95">
        <f t="shared" ref="T65:T73" si="129">MAX(M65,P65,S65)</f>
        <v>127.75510204081633</v>
      </c>
      <c r="U65" s="46">
        <v>42</v>
      </c>
      <c r="V65" s="82">
        <v>8</v>
      </c>
      <c r="W65" s="59">
        <f t="shared" ref="W65:W73" si="130">IF((V65)&lt;1,"",(U65*45/F65)+(V65*10))</f>
        <v>115.06493506493507</v>
      </c>
      <c r="X65" s="48">
        <v>45</v>
      </c>
      <c r="Y65" s="82">
        <v>8.5</v>
      </c>
      <c r="Z65" s="59">
        <f t="shared" ref="Z65:Z73" si="131">IF((Y65)&lt;1,"",(X65*45/F65)+(Y65*10))</f>
        <v>122.569573283859</v>
      </c>
      <c r="AA65" s="48">
        <v>48</v>
      </c>
      <c r="AB65" s="96">
        <v>8.5</v>
      </c>
      <c r="AC65" s="51">
        <f t="shared" ref="AC65:AC73" si="132">IF((AB65)&lt;1,"",(AA65*45/F65)+(AB65*10))</f>
        <v>125.07421150278293</v>
      </c>
      <c r="AD65" s="59">
        <f t="shared" ref="AD65:AD73" si="133">MAX(W65,Z65,AC65)</f>
        <v>125.07421150278293</v>
      </c>
      <c r="AE65" s="54">
        <f t="shared" ref="AE65:AE73" si="134">SUM(T65,AD65)</f>
        <v>252.82931354359926</v>
      </c>
      <c r="AF65" s="55">
        <v>5.97</v>
      </c>
      <c r="AG65" s="56">
        <v>6.03</v>
      </c>
      <c r="AH65" s="57">
        <f t="shared" ref="AH65:AH73" si="135">MAX(AF65:AG65)</f>
        <v>6.03</v>
      </c>
      <c r="AI65" s="58">
        <f t="shared" ref="AI65:AI73" si="136">(AH65*20)*0.66</f>
        <v>79.596000000000004</v>
      </c>
      <c r="AJ65" s="55">
        <v>9.3000000000000007</v>
      </c>
      <c r="AK65" s="56">
        <v>9.15</v>
      </c>
      <c r="AL65" s="56">
        <v>8.48</v>
      </c>
      <c r="AM65" s="57">
        <f t="shared" ref="AM65:AM73" si="137">MAX(AJ65:AL65)</f>
        <v>9.3000000000000007</v>
      </c>
      <c r="AN65" s="58">
        <f t="shared" ref="AN65:AN73" si="138">IF((AM65)=0,"0",(AM65*750/F65))*0.66</f>
        <v>85.408163265306129</v>
      </c>
      <c r="AO65" s="61"/>
      <c r="AP65" s="62">
        <f t="shared" ref="AP65:AP73" si="139">AO65*2*0.66</f>
        <v>0</v>
      </c>
      <c r="AQ65" s="61">
        <v>12</v>
      </c>
      <c r="AR65" s="58">
        <f t="shared" ref="AR65:AR87" si="140">IF(G65="",(AQ65*6)*0.66,(AQ65*4)*0.66)</f>
        <v>47.52</v>
      </c>
      <c r="AS65" s="63">
        <v>14.77</v>
      </c>
      <c r="AT65" s="64">
        <v>15.06</v>
      </c>
      <c r="AU65" s="160">
        <f t="shared" si="119"/>
        <v>14.77</v>
      </c>
      <c r="AV65" s="260">
        <f t="shared" ref="AV65:AV73" si="141">IF((AU65)=0,"0",((14-AU65)*20+100)*0.66)</f>
        <v>55.836000000000006</v>
      </c>
    </row>
    <row r="66" spans="1:48" ht="13.5" thickBot="1" x14ac:dyDescent="0.25">
      <c r="A66" s="259" t="s">
        <v>114</v>
      </c>
      <c r="B66" s="137" t="s">
        <v>35</v>
      </c>
      <c r="C66" s="137">
        <v>162</v>
      </c>
      <c r="D66" s="138">
        <f>IF(C66&lt;1,"",IF(C66&lt;150.9,-150,IF(C66&lt;158.9,-158,IF(C66&lt;168.9,-168,IF(C66&gt;168,"+168")))))</f>
        <v>-168</v>
      </c>
      <c r="E66" s="136" t="s">
        <v>86</v>
      </c>
      <c r="F66" s="139">
        <v>76.7</v>
      </c>
      <c r="G66" s="43" t="s">
        <v>47</v>
      </c>
      <c r="H66" s="43"/>
      <c r="I66" s="44">
        <f t="shared" si="125"/>
        <v>406.63570273794005</v>
      </c>
      <c r="J66" s="45">
        <v>2</v>
      </c>
      <c r="K66" s="46">
        <v>32</v>
      </c>
      <c r="L66" s="82">
        <v>7.5</v>
      </c>
      <c r="M66" s="59">
        <f t="shared" si="126"/>
        <v>97.946544980443292</v>
      </c>
      <c r="N66" s="48">
        <v>35</v>
      </c>
      <c r="O66" s="82">
        <v>8</v>
      </c>
      <c r="P66" s="59">
        <f t="shared" si="127"/>
        <v>105.09778357235984</v>
      </c>
      <c r="Q66" s="48">
        <v>38</v>
      </c>
      <c r="R66" s="82">
        <v>7.5</v>
      </c>
      <c r="S66" s="51">
        <f t="shared" si="128"/>
        <v>102.2490221642764</v>
      </c>
      <c r="T66" s="95">
        <f t="shared" si="129"/>
        <v>105.09778357235984</v>
      </c>
      <c r="U66" s="46">
        <v>45</v>
      </c>
      <c r="V66" s="82">
        <v>8</v>
      </c>
      <c r="W66" s="59">
        <f t="shared" si="130"/>
        <v>106.40156453715775</v>
      </c>
      <c r="X66" s="48">
        <v>48</v>
      </c>
      <c r="Y66" s="82">
        <v>8</v>
      </c>
      <c r="Z66" s="59">
        <f t="shared" si="131"/>
        <v>108.16166883963494</v>
      </c>
      <c r="AA66" s="48">
        <v>50</v>
      </c>
      <c r="AB66" s="96">
        <v>8.5</v>
      </c>
      <c r="AC66" s="51">
        <f t="shared" si="132"/>
        <v>114.33507170795306</v>
      </c>
      <c r="AD66" s="59">
        <f t="shared" si="133"/>
        <v>114.33507170795306</v>
      </c>
      <c r="AE66" s="54">
        <f t="shared" si="134"/>
        <v>219.43285528031291</v>
      </c>
      <c r="AF66" s="55">
        <v>5.65</v>
      </c>
      <c r="AG66" s="56">
        <v>5.58</v>
      </c>
      <c r="AH66" s="57">
        <f t="shared" si="135"/>
        <v>5.65</v>
      </c>
      <c r="AI66" s="58">
        <f t="shared" si="136"/>
        <v>74.58</v>
      </c>
      <c r="AJ66" s="55">
        <v>7.5</v>
      </c>
      <c r="AK66" s="56">
        <v>8.06</v>
      </c>
      <c r="AL66" s="56">
        <v>8.84</v>
      </c>
      <c r="AM66" s="57">
        <f t="shared" si="137"/>
        <v>8.84</v>
      </c>
      <c r="AN66" s="58">
        <f t="shared" si="138"/>
        <v>57.050847457627114</v>
      </c>
      <c r="AO66" s="61"/>
      <c r="AP66" s="62">
        <f t="shared" si="139"/>
        <v>0</v>
      </c>
      <c r="AQ66" s="61">
        <v>8</v>
      </c>
      <c r="AR66" s="58">
        <f t="shared" si="140"/>
        <v>21.12</v>
      </c>
      <c r="AS66" s="63">
        <v>16.39</v>
      </c>
      <c r="AT66" s="64">
        <v>16.62</v>
      </c>
      <c r="AU66" s="160">
        <f t="shared" si="119"/>
        <v>16.39</v>
      </c>
      <c r="AV66" s="260">
        <f t="shared" si="141"/>
        <v>34.451999999999991</v>
      </c>
    </row>
    <row r="67" spans="1:48" ht="13.5" thickBot="1" x14ac:dyDescent="0.25">
      <c r="A67" s="259"/>
      <c r="B67" s="137"/>
      <c r="C67" s="137"/>
      <c r="D67" s="138" t="str">
        <f t="shared" si="123"/>
        <v/>
      </c>
      <c r="E67" s="136"/>
      <c r="F67" s="139"/>
      <c r="G67" s="43"/>
      <c r="H67" s="43"/>
      <c r="I67" s="44">
        <f t="shared" si="125"/>
        <v>0</v>
      </c>
      <c r="J67" s="45"/>
      <c r="K67" s="46"/>
      <c r="L67" s="82"/>
      <c r="M67" s="59" t="str">
        <f t="shared" si="126"/>
        <v/>
      </c>
      <c r="N67" s="48"/>
      <c r="O67" s="82"/>
      <c r="P67" s="59" t="str">
        <f t="shared" si="127"/>
        <v/>
      </c>
      <c r="Q67" s="48"/>
      <c r="R67" s="82"/>
      <c r="S67" s="51" t="str">
        <f t="shared" si="128"/>
        <v/>
      </c>
      <c r="T67" s="95">
        <f t="shared" si="129"/>
        <v>0</v>
      </c>
      <c r="U67" s="46"/>
      <c r="V67" s="82"/>
      <c r="W67" s="59" t="str">
        <f t="shared" si="130"/>
        <v/>
      </c>
      <c r="X67" s="48"/>
      <c r="Y67" s="82"/>
      <c r="Z67" s="59" t="str">
        <f t="shared" si="131"/>
        <v/>
      </c>
      <c r="AA67" s="48"/>
      <c r="AB67" s="96"/>
      <c r="AC67" s="51" t="str">
        <f t="shared" si="132"/>
        <v/>
      </c>
      <c r="AD67" s="59">
        <f t="shared" si="133"/>
        <v>0</v>
      </c>
      <c r="AE67" s="54">
        <f t="shared" si="134"/>
        <v>0</v>
      </c>
      <c r="AF67" s="55"/>
      <c r="AG67" s="56"/>
      <c r="AH67" s="57">
        <f t="shared" si="135"/>
        <v>0</v>
      </c>
      <c r="AI67" s="58">
        <f t="shared" si="136"/>
        <v>0</v>
      </c>
      <c r="AJ67" s="55"/>
      <c r="AK67" s="56"/>
      <c r="AL67" s="56"/>
      <c r="AM67" s="57">
        <f t="shared" si="137"/>
        <v>0</v>
      </c>
      <c r="AN67" s="58">
        <f t="shared" si="138"/>
        <v>0</v>
      </c>
      <c r="AO67" s="61"/>
      <c r="AP67" s="62">
        <f t="shared" si="139"/>
        <v>0</v>
      </c>
      <c r="AQ67" s="61"/>
      <c r="AR67" s="58">
        <f t="shared" si="140"/>
        <v>0</v>
      </c>
      <c r="AS67" s="63"/>
      <c r="AT67" s="64"/>
      <c r="AU67" s="160">
        <f t="shared" si="119"/>
        <v>0</v>
      </c>
      <c r="AV67" s="260" t="str">
        <f t="shared" si="141"/>
        <v>0</v>
      </c>
    </row>
    <row r="68" spans="1:48" ht="13.5" thickBot="1" x14ac:dyDescent="0.25">
      <c r="A68" s="259"/>
      <c r="B68" s="137"/>
      <c r="C68" s="137"/>
      <c r="D68" s="138" t="str">
        <f t="shared" ref="D68:D73" si="142">IF(C68&lt;1,"",IF(C68&lt;150.9,-150,IF(C68&lt;158.9,-158,IF(C68&lt;168.9,-168,IF(C68&gt;168,"+168")))))</f>
        <v/>
      </c>
      <c r="E68" s="136"/>
      <c r="F68" s="139"/>
      <c r="G68" s="43"/>
      <c r="H68" s="43"/>
      <c r="I68" s="44">
        <f>SUM(AE68+AI68+AN68+AP68+AR68+AV68)</f>
        <v>0</v>
      </c>
      <c r="J68" s="45"/>
      <c r="K68" s="46"/>
      <c r="L68" s="82"/>
      <c r="M68" s="59" t="str">
        <f>IF((L68)&lt;1,"",(K68*55/F68)+(L68*10))</f>
        <v/>
      </c>
      <c r="N68" s="48"/>
      <c r="O68" s="82"/>
      <c r="P68" s="59" t="str">
        <f>IF((O68)&lt;1,"",(N68*55/F68)+(O68*10))</f>
        <v/>
      </c>
      <c r="Q68" s="48"/>
      <c r="R68" s="82"/>
      <c r="S68" s="51" t="str">
        <f>IF((R68)&lt;1,"",(Q68*55/F68)+(R68*10))</f>
        <v/>
      </c>
      <c r="T68" s="95">
        <f>MAX(M68,P68,S68)</f>
        <v>0</v>
      </c>
      <c r="U68" s="46"/>
      <c r="V68" s="82"/>
      <c r="W68" s="59" t="str">
        <f>IF((V68)&lt;1,"",(U68*45/F68)+(V68*10))</f>
        <v/>
      </c>
      <c r="X68" s="48"/>
      <c r="Y68" s="82"/>
      <c r="Z68" s="59" t="str">
        <f>IF((Y68)&lt;1,"",(X68*45/F68)+(Y68*10))</f>
        <v/>
      </c>
      <c r="AA68" s="48"/>
      <c r="AB68" s="96"/>
      <c r="AC68" s="51" t="str">
        <f>IF((AB68)&lt;1,"",(AA68*45/F68)+(AB68*10))</f>
        <v/>
      </c>
      <c r="AD68" s="59">
        <f>MAX(W68,Z68,AC68)</f>
        <v>0</v>
      </c>
      <c r="AE68" s="54">
        <f>SUM(T68,AD68)</f>
        <v>0</v>
      </c>
      <c r="AF68" s="55"/>
      <c r="AG68" s="56"/>
      <c r="AH68" s="57">
        <f>MAX(AF68:AG68)</f>
        <v>0</v>
      </c>
      <c r="AI68" s="58">
        <f>(AH68*20)*0.66</f>
        <v>0</v>
      </c>
      <c r="AJ68" s="55"/>
      <c r="AK68" s="56"/>
      <c r="AL68" s="56"/>
      <c r="AM68" s="57">
        <f>MAX(AJ68:AL68)</f>
        <v>0</v>
      </c>
      <c r="AN68" s="58">
        <f>IF((AM68)=0,"0",(AM68*750/F68))*0.66</f>
        <v>0</v>
      </c>
      <c r="AO68" s="61"/>
      <c r="AP68" s="62">
        <f>AO68*2*0.66</f>
        <v>0</v>
      </c>
      <c r="AQ68" s="61"/>
      <c r="AR68" s="58">
        <f>IF(G68="",(AQ68*6)*0.66,(AQ68*4)*0.66)</f>
        <v>0</v>
      </c>
      <c r="AS68" s="63"/>
      <c r="AT68" s="64"/>
      <c r="AU68" s="160">
        <f t="shared" si="119"/>
        <v>0</v>
      </c>
      <c r="AV68" s="260" t="str">
        <f>IF((AU68)=0,"0",((14-AU68)*20+100)*0.66)</f>
        <v>0</v>
      </c>
    </row>
    <row r="69" spans="1:48" ht="13.5" thickBot="1" x14ac:dyDescent="0.25">
      <c r="A69" s="259" t="s">
        <v>119</v>
      </c>
      <c r="B69" s="137" t="s">
        <v>35</v>
      </c>
      <c r="C69" s="137">
        <v>146</v>
      </c>
      <c r="D69" s="138">
        <f t="shared" si="142"/>
        <v>-150</v>
      </c>
      <c r="E69" s="136" t="s">
        <v>87</v>
      </c>
      <c r="F69" s="139">
        <v>39.4</v>
      </c>
      <c r="G69" s="43"/>
      <c r="H69" s="43"/>
      <c r="I69" s="44">
        <f>SUM(AE69+AI69+AN69+AP69+AR69+AV69)</f>
        <v>558.21232487309646</v>
      </c>
      <c r="J69" s="45">
        <v>1</v>
      </c>
      <c r="K69" s="46">
        <v>32</v>
      </c>
      <c r="L69" s="82">
        <v>9</v>
      </c>
      <c r="M69" s="59">
        <f>IF((L69)&lt;1,"",(K69*55/F69)+(L69*10))</f>
        <v>134.67005076142132</v>
      </c>
      <c r="N69" s="48">
        <v>35</v>
      </c>
      <c r="O69" s="82">
        <v>9.5</v>
      </c>
      <c r="P69" s="59">
        <f>IF((O69)&lt;1,"",(N69*55/F69)+(O69*10))</f>
        <v>143.85786802030458</v>
      </c>
      <c r="Q69" s="48">
        <v>39</v>
      </c>
      <c r="R69" s="82">
        <v>0</v>
      </c>
      <c r="S69" s="51" t="str">
        <f>IF((R69)&lt;1,"",(Q69*55/F69)+(R69*10))</f>
        <v/>
      </c>
      <c r="T69" s="95">
        <f>MAX(M69,P69,S69)</f>
        <v>143.85786802030458</v>
      </c>
      <c r="U69" s="46">
        <v>40</v>
      </c>
      <c r="V69" s="82">
        <v>8.5</v>
      </c>
      <c r="W69" s="59">
        <f>IF((V69)&lt;1,"",(U69*45/F69)+(V69*10))</f>
        <v>130.68527918781726</v>
      </c>
      <c r="X69" s="48">
        <v>43</v>
      </c>
      <c r="Y69" s="82">
        <v>9</v>
      </c>
      <c r="Z69" s="59">
        <f>IF((Y69)&lt;1,"",(X69*45/F69)+(Y69*10))</f>
        <v>139.11167512690355</v>
      </c>
      <c r="AA69" s="48">
        <v>46</v>
      </c>
      <c r="AB69" s="96">
        <v>8.5</v>
      </c>
      <c r="AC69" s="51">
        <f>IF((AB69)&lt;1,"",(AA69*45/F69)+(AB69*10))</f>
        <v>137.53807106598984</v>
      </c>
      <c r="AD69" s="59">
        <f>MAX(W69,Z69,AC69)</f>
        <v>139.11167512690355</v>
      </c>
      <c r="AE69" s="54">
        <f>SUM(T69,AD69)</f>
        <v>282.96954314720813</v>
      </c>
      <c r="AF69" s="55">
        <v>6.12</v>
      </c>
      <c r="AG69" s="56">
        <v>6.15</v>
      </c>
      <c r="AH69" s="57">
        <f>MAX(AF69:AG69)</f>
        <v>6.15</v>
      </c>
      <c r="AI69" s="58">
        <f>(AH69*20)*0.66</f>
        <v>81.180000000000007</v>
      </c>
      <c r="AJ69" s="55">
        <v>6.6</v>
      </c>
      <c r="AK69" s="56">
        <v>6.6</v>
      </c>
      <c r="AL69" s="56">
        <v>6.17</v>
      </c>
      <c r="AM69" s="57">
        <f>MAX(AJ69:AL69)</f>
        <v>6.6</v>
      </c>
      <c r="AN69" s="58">
        <f>IF((AM69)=0,"0",(AM69*750/F69))*0.66</f>
        <v>82.918781725888337</v>
      </c>
      <c r="AO69" s="61"/>
      <c r="AP69" s="62">
        <f>AO69*2*0.66</f>
        <v>0</v>
      </c>
      <c r="AQ69" s="61">
        <v>14</v>
      </c>
      <c r="AR69" s="58">
        <f>IF(G69="",(AQ69*6)*0.66,(AQ69*4)*0.66)</f>
        <v>55.440000000000005</v>
      </c>
      <c r="AS69" s="63">
        <v>14.78</v>
      </c>
      <c r="AT69" s="64">
        <v>14.81</v>
      </c>
      <c r="AU69" s="160">
        <f t="shared" si="119"/>
        <v>14.78</v>
      </c>
      <c r="AV69" s="260">
        <f>IF((AU69)=0,"0",((14-AU69)*20+100)*0.66)</f>
        <v>55.704000000000008</v>
      </c>
    </row>
    <row r="70" spans="1:48" ht="13.5" thickBot="1" x14ac:dyDescent="0.25">
      <c r="A70" s="259" t="s">
        <v>117</v>
      </c>
      <c r="B70" s="137" t="s">
        <v>35</v>
      </c>
      <c r="C70" s="137">
        <v>152</v>
      </c>
      <c r="D70" s="138">
        <f t="shared" si="142"/>
        <v>-158</v>
      </c>
      <c r="E70" s="136" t="s">
        <v>87</v>
      </c>
      <c r="F70" s="139">
        <v>39.200000000000003</v>
      </c>
      <c r="G70" s="43" t="s">
        <v>47</v>
      </c>
      <c r="H70" s="43"/>
      <c r="I70" s="44">
        <f>SUM(AE70+AI70+AN70+AP70+AR70+AV70)</f>
        <v>489.21422448979592</v>
      </c>
      <c r="J70" s="45">
        <v>1</v>
      </c>
      <c r="K70" s="46">
        <v>21</v>
      </c>
      <c r="L70" s="82">
        <v>8</v>
      </c>
      <c r="M70" s="59">
        <f>IF((L70)&lt;1,"",(K70*55/F70)+(L70*10))</f>
        <v>109.46428571428571</v>
      </c>
      <c r="N70" s="48">
        <v>24</v>
      </c>
      <c r="O70" s="82">
        <v>8</v>
      </c>
      <c r="P70" s="59">
        <f>IF((O70)&lt;1,"",(N70*55/F70)+(O70*10))</f>
        <v>113.67346938775509</v>
      </c>
      <c r="Q70" s="48">
        <v>27</v>
      </c>
      <c r="R70" s="82">
        <v>8.5</v>
      </c>
      <c r="S70" s="51">
        <f>IF((R70)&lt;1,"",(Q70*55/F70)+(R70*10))</f>
        <v>122.88265306122449</v>
      </c>
      <c r="T70" s="95">
        <f>MAX(M70,P70,S70)</f>
        <v>122.88265306122449</v>
      </c>
      <c r="U70" s="46">
        <v>27</v>
      </c>
      <c r="V70" s="82">
        <v>8</v>
      </c>
      <c r="W70" s="59">
        <f>IF((V70)&lt;1,"",(U70*45/F70)+(V70*10))</f>
        <v>110.99489795918367</v>
      </c>
      <c r="X70" s="48">
        <v>30</v>
      </c>
      <c r="Y70" s="82">
        <v>8</v>
      </c>
      <c r="Z70" s="59">
        <f>IF((Y70)&lt;1,"",(X70*45/F70)+(Y70*10))</f>
        <v>114.43877551020408</v>
      </c>
      <c r="AA70" s="48">
        <v>33</v>
      </c>
      <c r="AB70" s="96">
        <v>8</v>
      </c>
      <c r="AC70" s="51">
        <f>IF((AB70)&lt;1,"",(AA70*45/F70)+(AB70*10))</f>
        <v>117.88265306122449</v>
      </c>
      <c r="AD70" s="59">
        <f>MAX(W70,Z70,AC70)</f>
        <v>117.88265306122449</v>
      </c>
      <c r="AE70" s="54">
        <f>SUM(T70,AD70)</f>
        <v>240.76530612244898</v>
      </c>
      <c r="AF70" s="55">
        <v>5.95</v>
      </c>
      <c r="AG70" s="56">
        <v>6.17</v>
      </c>
      <c r="AH70" s="57">
        <f>MAX(AF70:AG70)</f>
        <v>6.17</v>
      </c>
      <c r="AI70" s="58">
        <f>(AH70*20)*0.66</f>
        <v>81.444000000000003</v>
      </c>
      <c r="AJ70" s="55">
        <v>4.9000000000000004</v>
      </c>
      <c r="AK70" s="56">
        <v>5.26</v>
      </c>
      <c r="AL70" s="56">
        <v>5.16</v>
      </c>
      <c r="AM70" s="57">
        <f>MAX(AJ70:AL70)</f>
        <v>5.26</v>
      </c>
      <c r="AN70" s="58">
        <f>IF((AM70)=0,"0",(AM70*750/F70))*0.66</f>
        <v>66.420918367346943</v>
      </c>
      <c r="AO70" s="61"/>
      <c r="AP70" s="62">
        <f>AO70*2*0.66</f>
        <v>0</v>
      </c>
      <c r="AQ70" s="61">
        <v>18</v>
      </c>
      <c r="AR70" s="58">
        <f>IF(G70="",(AQ70*6)*0.66,(AQ70*4)*0.66)</f>
        <v>47.52</v>
      </c>
      <c r="AS70" s="63">
        <v>14.98</v>
      </c>
      <c r="AT70" s="64">
        <v>15.46</v>
      </c>
      <c r="AU70" s="160">
        <f t="shared" si="119"/>
        <v>14.98</v>
      </c>
      <c r="AV70" s="260">
        <f>IF((AU70)=0,"0",((14-AU70)*20+100)*0.66)</f>
        <v>53.064</v>
      </c>
    </row>
    <row r="71" spans="1:48" ht="13.5" thickBot="1" x14ac:dyDescent="0.25">
      <c r="A71" s="261" t="s">
        <v>121</v>
      </c>
      <c r="B71" s="136" t="s">
        <v>34</v>
      </c>
      <c r="C71" s="136">
        <v>158</v>
      </c>
      <c r="D71" s="138">
        <f t="shared" si="142"/>
        <v>-158</v>
      </c>
      <c r="E71" s="136" t="s">
        <v>87</v>
      </c>
      <c r="F71" s="139">
        <v>54.5</v>
      </c>
      <c r="G71" s="43" t="s">
        <v>47</v>
      </c>
      <c r="H71" s="43"/>
      <c r="I71" s="44">
        <f>SUM(AE71+AI71+AN71+AP71+AR71+AV71)</f>
        <v>388.91332110091747</v>
      </c>
      <c r="J71" s="45">
        <v>2</v>
      </c>
      <c r="K71" s="46">
        <v>27</v>
      </c>
      <c r="L71" s="82">
        <v>6.5</v>
      </c>
      <c r="M71" s="59">
        <f>IF((L71)&lt;1,"",(K71*55/F71)+(L71*10))</f>
        <v>92.247706422018354</v>
      </c>
      <c r="N71" s="48">
        <v>30</v>
      </c>
      <c r="O71" s="82">
        <v>6.5</v>
      </c>
      <c r="P71" s="59">
        <f>IF((O71)&lt;1,"",(N71*55/F71)+(O71*10))</f>
        <v>95.275229357798167</v>
      </c>
      <c r="Q71" s="48">
        <v>32</v>
      </c>
      <c r="R71" s="82">
        <v>6.5</v>
      </c>
      <c r="S71" s="51">
        <f>IF((R71)&lt;1,"",(Q71*55/F71)+(R71*10))</f>
        <v>97.293577981651367</v>
      </c>
      <c r="T71" s="95">
        <f>MAX(M71,P71,S71)</f>
        <v>97.293577981651367</v>
      </c>
      <c r="U71" s="46">
        <v>28</v>
      </c>
      <c r="V71" s="82">
        <v>7</v>
      </c>
      <c r="W71" s="59">
        <f>IF((V71)&lt;1,"",(U71*45/F71)+(V71*10))</f>
        <v>93.11926605504587</v>
      </c>
      <c r="X71" s="48">
        <v>32</v>
      </c>
      <c r="Y71" s="82">
        <v>7</v>
      </c>
      <c r="Z71" s="59">
        <f>IF((Y71)&lt;1,"",(X71*45/F71)+(Y71*10))</f>
        <v>96.422018348623851</v>
      </c>
      <c r="AA71" s="48">
        <v>35</v>
      </c>
      <c r="AB71" s="96">
        <v>0</v>
      </c>
      <c r="AC71" s="51" t="str">
        <f>IF((AB71)&lt;1,"",(AA71*45/F71)+(AB71*10))</f>
        <v/>
      </c>
      <c r="AD71" s="59">
        <f>MAX(W71,Z71,AC71)</f>
        <v>96.422018348623851</v>
      </c>
      <c r="AE71" s="54">
        <f>SUM(T71,AD71)</f>
        <v>193.71559633027522</v>
      </c>
      <c r="AF71" s="55">
        <v>5.7</v>
      </c>
      <c r="AG71" s="56">
        <v>5.73</v>
      </c>
      <c r="AH71" s="57">
        <f>MAX(AF71:AG71)</f>
        <v>5.73</v>
      </c>
      <c r="AI71" s="58">
        <f>(AH71*20)*0.66</f>
        <v>75.63600000000001</v>
      </c>
      <c r="AJ71" s="55">
        <v>4.4000000000000004</v>
      </c>
      <c r="AK71" s="56">
        <v>4.72</v>
      </c>
      <c r="AL71" s="56">
        <v>3.94</v>
      </c>
      <c r="AM71" s="57">
        <f>MAX(AJ71:AL71)</f>
        <v>4.72</v>
      </c>
      <c r="AN71" s="58">
        <f>IF((AM71)=0,"0",(AM71*750/F71))*0.66</f>
        <v>42.8697247706422</v>
      </c>
      <c r="AO71" s="61"/>
      <c r="AP71" s="62">
        <f>AO71*2*0.66</f>
        <v>0</v>
      </c>
      <c r="AQ71" s="61">
        <v>16</v>
      </c>
      <c r="AR71" s="58">
        <f>IF(G71="",(AQ71*6)*0.66,(AQ71*4)*0.66)</f>
        <v>42.24</v>
      </c>
      <c r="AS71" s="63">
        <v>16.850000000000001</v>
      </c>
      <c r="AT71" s="64">
        <v>16.39</v>
      </c>
      <c r="AU71" s="160">
        <f t="shared" si="119"/>
        <v>16.39</v>
      </c>
      <c r="AV71" s="260">
        <f>IF((AU71)=0,"0",((14-AU71)*20+100)*0.66)</f>
        <v>34.451999999999991</v>
      </c>
    </row>
    <row r="72" spans="1:48" ht="13.5" thickBot="1" x14ac:dyDescent="0.25">
      <c r="A72" s="259" t="s">
        <v>118</v>
      </c>
      <c r="B72" s="137" t="s">
        <v>33</v>
      </c>
      <c r="C72" s="137">
        <v>165</v>
      </c>
      <c r="D72" s="138">
        <f t="shared" si="142"/>
        <v>-168</v>
      </c>
      <c r="E72" s="136" t="s">
        <v>87</v>
      </c>
      <c r="F72" s="139">
        <v>45.5</v>
      </c>
      <c r="G72" s="306" t="s">
        <v>47</v>
      </c>
      <c r="H72" s="43"/>
      <c r="I72" s="44">
        <f>SUM(AE72+AI72+AN72+AP72+AR72+AV72)</f>
        <v>423.15925274725282</v>
      </c>
      <c r="J72" s="45">
        <v>2</v>
      </c>
      <c r="K72" s="46">
        <v>25</v>
      </c>
      <c r="L72" s="82">
        <v>7</v>
      </c>
      <c r="M72" s="59">
        <f>IF((L72)&lt;1,"",(K72*55/F72)+(L72*10))</f>
        <v>100.21978021978022</v>
      </c>
      <c r="N72" s="48">
        <v>28</v>
      </c>
      <c r="O72" s="82">
        <v>7</v>
      </c>
      <c r="P72" s="59">
        <f>IF((O72)&lt;1,"",(N72*55/F72)+(O72*10))</f>
        <v>103.84615384615384</v>
      </c>
      <c r="Q72" s="48">
        <v>30</v>
      </c>
      <c r="R72" s="82">
        <v>7</v>
      </c>
      <c r="S72" s="51">
        <f>IF((R72)&lt;1,"",(Q72*55/F72)+(R72*10))</f>
        <v>106.26373626373626</v>
      </c>
      <c r="T72" s="95">
        <f>MAX(M72,P72,S72)</f>
        <v>106.26373626373626</v>
      </c>
      <c r="U72" s="46">
        <v>33</v>
      </c>
      <c r="V72" s="82">
        <v>7</v>
      </c>
      <c r="W72" s="59">
        <f>IF((V72)&lt;1,"",(U72*45/F72)+(V72*10))</f>
        <v>102.63736263736263</v>
      </c>
      <c r="X72" s="48">
        <v>35</v>
      </c>
      <c r="Y72" s="82">
        <v>7</v>
      </c>
      <c r="Z72" s="59">
        <f>IF((Y72)&lt;1,"",(X72*45/F72)+(Y72*10))</f>
        <v>104.61538461538461</v>
      </c>
      <c r="AA72" s="48">
        <v>37</v>
      </c>
      <c r="AB72" s="96">
        <v>7</v>
      </c>
      <c r="AC72" s="51">
        <f>IF((AB72)&lt;1,"",(AA72*45/F72)+(AB72*10))</f>
        <v>106.5934065934066</v>
      </c>
      <c r="AD72" s="59">
        <f>MAX(W72,Z72,AC72)</f>
        <v>106.5934065934066</v>
      </c>
      <c r="AE72" s="54">
        <f>SUM(T72,AD72)</f>
        <v>212.85714285714286</v>
      </c>
      <c r="AF72" s="55">
        <v>5.97</v>
      </c>
      <c r="AG72" s="56">
        <v>5.59</v>
      </c>
      <c r="AH72" s="57">
        <f>MAX(AF72:AG72)</f>
        <v>5.97</v>
      </c>
      <c r="AI72" s="58">
        <f>(AH72*20)*0.66</f>
        <v>78.804000000000002</v>
      </c>
      <c r="AJ72" s="55">
        <v>5.45</v>
      </c>
      <c r="AK72" s="56">
        <v>5.79</v>
      </c>
      <c r="AL72" s="56">
        <v>4.8600000000000003</v>
      </c>
      <c r="AM72" s="57">
        <f>MAX(AJ72:AL72)</f>
        <v>5.79</v>
      </c>
      <c r="AN72" s="58">
        <f>IF((AM72)=0,"0",(AM72*750/F72))*0.66</f>
        <v>62.990109890109892</v>
      </c>
      <c r="AO72" s="61"/>
      <c r="AP72" s="62">
        <f>AO72*2*0.66</f>
        <v>0</v>
      </c>
      <c r="AQ72" s="61">
        <v>15</v>
      </c>
      <c r="AR72" s="58">
        <f>IF(G72="",(AQ72*6)*0.66,(AQ72*4)*0.66)</f>
        <v>39.6</v>
      </c>
      <c r="AS72" s="63">
        <v>17.57</v>
      </c>
      <c r="AT72" s="64">
        <v>16.809999999999999</v>
      </c>
      <c r="AU72" s="160">
        <f t="shared" si="119"/>
        <v>16.809999999999999</v>
      </c>
      <c r="AV72" s="260">
        <f>IF((AU72)=0,"0",((14-AU72)*20+100)*0.66)</f>
        <v>28.908000000000019</v>
      </c>
    </row>
    <row r="73" spans="1:48" ht="13.5" thickBot="1" x14ac:dyDescent="0.25">
      <c r="A73" s="259" t="s">
        <v>120</v>
      </c>
      <c r="B73" s="137" t="s">
        <v>35</v>
      </c>
      <c r="C73" s="137">
        <v>160</v>
      </c>
      <c r="D73" s="138">
        <f t="shared" si="142"/>
        <v>-168</v>
      </c>
      <c r="E73" s="136" t="s">
        <v>87</v>
      </c>
      <c r="F73" s="139">
        <v>49.3</v>
      </c>
      <c r="G73" s="43"/>
      <c r="H73" s="43"/>
      <c r="I73" s="44">
        <f t="shared" si="125"/>
        <v>573.06210953346863</v>
      </c>
      <c r="J73" s="45">
        <v>1</v>
      </c>
      <c r="K73" s="46">
        <v>37</v>
      </c>
      <c r="L73" s="82">
        <v>8.5</v>
      </c>
      <c r="M73" s="59">
        <f t="shared" si="126"/>
        <v>126.27789046653145</v>
      </c>
      <c r="N73" s="48">
        <v>40</v>
      </c>
      <c r="O73" s="82">
        <v>9</v>
      </c>
      <c r="P73" s="59">
        <f t="shared" si="127"/>
        <v>134.62474645030426</v>
      </c>
      <c r="Q73" s="48">
        <v>44</v>
      </c>
      <c r="R73" s="82">
        <v>9</v>
      </c>
      <c r="S73" s="51">
        <f t="shared" si="128"/>
        <v>139.08722109533468</v>
      </c>
      <c r="T73" s="95">
        <f t="shared" si="129"/>
        <v>139.08722109533468</v>
      </c>
      <c r="U73" s="46">
        <v>52</v>
      </c>
      <c r="V73" s="82">
        <v>8.5</v>
      </c>
      <c r="W73" s="59">
        <f t="shared" si="130"/>
        <v>132.46450304259633</v>
      </c>
      <c r="X73" s="48">
        <v>56</v>
      </c>
      <c r="Y73" s="82">
        <v>9</v>
      </c>
      <c r="Z73" s="59">
        <f t="shared" si="131"/>
        <v>141.1156186612576</v>
      </c>
      <c r="AA73" s="48">
        <v>58</v>
      </c>
      <c r="AB73" s="96">
        <v>8.5</v>
      </c>
      <c r="AC73" s="51">
        <f t="shared" si="132"/>
        <v>137.94117647058823</v>
      </c>
      <c r="AD73" s="59">
        <f t="shared" si="133"/>
        <v>141.1156186612576</v>
      </c>
      <c r="AE73" s="54">
        <f t="shared" si="134"/>
        <v>280.20283975659231</v>
      </c>
      <c r="AF73" s="55">
        <v>7</v>
      </c>
      <c r="AG73" s="56">
        <v>6.96</v>
      </c>
      <c r="AH73" s="57">
        <f t="shared" si="135"/>
        <v>7</v>
      </c>
      <c r="AI73" s="58">
        <f t="shared" si="136"/>
        <v>92.4</v>
      </c>
      <c r="AJ73" s="55">
        <v>7.1</v>
      </c>
      <c r="AK73" s="56">
        <v>7.87</v>
      </c>
      <c r="AL73" s="56">
        <v>7.24</v>
      </c>
      <c r="AM73" s="57">
        <f t="shared" si="137"/>
        <v>7.87</v>
      </c>
      <c r="AN73" s="58">
        <f t="shared" si="138"/>
        <v>79.019269776876271</v>
      </c>
      <c r="AO73" s="61"/>
      <c r="AP73" s="62">
        <f t="shared" si="139"/>
        <v>0</v>
      </c>
      <c r="AQ73" s="61">
        <v>14</v>
      </c>
      <c r="AR73" s="58">
        <f t="shared" si="140"/>
        <v>55.440000000000005</v>
      </c>
      <c r="AS73" s="63">
        <v>14.7</v>
      </c>
      <c r="AT73" s="64">
        <v>14</v>
      </c>
      <c r="AU73" s="160">
        <f t="shared" si="119"/>
        <v>14</v>
      </c>
      <c r="AV73" s="260">
        <f t="shared" si="141"/>
        <v>66</v>
      </c>
    </row>
    <row r="74" spans="1:48" ht="13.5" thickBot="1" x14ac:dyDescent="0.25">
      <c r="A74" s="261"/>
      <c r="B74" s="136"/>
      <c r="C74" s="136"/>
      <c r="D74" s="138" t="str">
        <f t="shared" si="104"/>
        <v/>
      </c>
      <c r="E74" s="136"/>
      <c r="F74" s="139"/>
      <c r="G74" s="43"/>
      <c r="H74" s="43"/>
      <c r="I74" s="44">
        <f t="shared" si="124"/>
        <v>0</v>
      </c>
      <c r="J74" s="45"/>
      <c r="K74" s="46"/>
      <c r="L74" s="82"/>
      <c r="M74" s="59" t="str">
        <f t="shared" si="105"/>
        <v/>
      </c>
      <c r="N74" s="48"/>
      <c r="O74" s="82"/>
      <c r="P74" s="59" t="str">
        <f t="shared" si="106"/>
        <v/>
      </c>
      <c r="Q74" s="48"/>
      <c r="R74" s="82"/>
      <c r="S74" s="51" t="str">
        <f t="shared" si="107"/>
        <v/>
      </c>
      <c r="T74" s="95">
        <f t="shared" si="108"/>
        <v>0</v>
      </c>
      <c r="U74" s="46"/>
      <c r="V74" s="82"/>
      <c r="W74" s="59" t="str">
        <f t="shared" si="109"/>
        <v/>
      </c>
      <c r="X74" s="48"/>
      <c r="Y74" s="82"/>
      <c r="Z74" s="59" t="str">
        <f t="shared" si="110"/>
        <v/>
      </c>
      <c r="AA74" s="48"/>
      <c r="AB74" s="96"/>
      <c r="AC74" s="51" t="str">
        <f t="shared" si="111"/>
        <v/>
      </c>
      <c r="AD74" s="59">
        <f t="shared" si="112"/>
        <v>0</v>
      </c>
      <c r="AE74" s="54">
        <f t="shared" si="113"/>
        <v>0</v>
      </c>
      <c r="AF74" s="55"/>
      <c r="AG74" s="56"/>
      <c r="AH74" s="57">
        <f t="shared" si="114"/>
        <v>0</v>
      </c>
      <c r="AI74" s="58">
        <f t="shared" si="115"/>
        <v>0</v>
      </c>
      <c r="AJ74" s="55"/>
      <c r="AK74" s="56"/>
      <c r="AL74" s="56"/>
      <c r="AM74" s="57">
        <f t="shared" si="116"/>
        <v>0</v>
      </c>
      <c r="AN74" s="58">
        <f t="shared" si="117"/>
        <v>0</v>
      </c>
      <c r="AO74" s="61"/>
      <c r="AP74" s="62">
        <f t="shared" si="122"/>
        <v>0</v>
      </c>
      <c r="AQ74" s="61"/>
      <c r="AR74" s="58">
        <f t="shared" si="140"/>
        <v>0</v>
      </c>
      <c r="AS74" s="63"/>
      <c r="AT74" s="64"/>
      <c r="AU74" s="160">
        <f t="shared" si="119"/>
        <v>0</v>
      </c>
      <c r="AV74" s="260" t="str">
        <f t="shared" si="120"/>
        <v>0</v>
      </c>
    </row>
    <row r="75" spans="1:48" ht="13.5" outlineLevel="1" thickBot="1" x14ac:dyDescent="0.25">
      <c r="A75" s="261" t="s">
        <v>123</v>
      </c>
      <c r="B75" s="136"/>
      <c r="C75" s="136"/>
      <c r="D75" s="138" t="str">
        <f t="shared" si="104"/>
        <v/>
      </c>
      <c r="E75" s="136"/>
      <c r="F75" s="139"/>
      <c r="G75" s="43" t="s">
        <v>47</v>
      </c>
      <c r="H75" s="43"/>
      <c r="I75" s="44" t="e">
        <f t="shared" si="121"/>
        <v>#DIV/0!</v>
      </c>
      <c r="J75" s="45"/>
      <c r="K75" s="46">
        <v>12</v>
      </c>
      <c r="L75" s="82">
        <v>5</v>
      </c>
      <c r="M75" s="59" t="e">
        <f t="shared" si="105"/>
        <v>#DIV/0!</v>
      </c>
      <c r="N75" s="48">
        <v>14</v>
      </c>
      <c r="O75" s="82">
        <v>0</v>
      </c>
      <c r="P75" s="59" t="str">
        <f t="shared" si="106"/>
        <v/>
      </c>
      <c r="Q75" s="48">
        <v>14</v>
      </c>
      <c r="R75" s="82">
        <v>5</v>
      </c>
      <c r="S75" s="51" t="e">
        <f t="shared" si="107"/>
        <v>#DIV/0!</v>
      </c>
      <c r="T75" s="95" t="e">
        <f t="shared" si="108"/>
        <v>#DIV/0!</v>
      </c>
      <c r="U75" s="46">
        <v>20</v>
      </c>
      <c r="V75" s="82">
        <v>4.5</v>
      </c>
      <c r="W75" s="59" t="e">
        <f t="shared" si="109"/>
        <v>#DIV/0!</v>
      </c>
      <c r="X75" s="48">
        <v>23</v>
      </c>
      <c r="Y75" s="82">
        <v>5</v>
      </c>
      <c r="Z75" s="59" t="e">
        <f t="shared" si="110"/>
        <v>#DIV/0!</v>
      </c>
      <c r="AA75" s="48">
        <v>25</v>
      </c>
      <c r="AB75" s="96">
        <v>5</v>
      </c>
      <c r="AC75" s="51" t="e">
        <f t="shared" si="111"/>
        <v>#DIV/0!</v>
      </c>
      <c r="AD75" s="59" t="e">
        <f t="shared" si="112"/>
        <v>#DIV/0!</v>
      </c>
      <c r="AE75" s="54" t="e">
        <f t="shared" si="113"/>
        <v>#DIV/0!</v>
      </c>
      <c r="AF75" s="55"/>
      <c r="AG75" s="56"/>
      <c r="AH75" s="57">
        <f t="shared" si="114"/>
        <v>0</v>
      </c>
      <c r="AI75" s="58">
        <f t="shared" si="115"/>
        <v>0</v>
      </c>
      <c r="AJ75" s="55"/>
      <c r="AK75" s="56"/>
      <c r="AL75" s="56"/>
      <c r="AM75" s="57">
        <f t="shared" si="116"/>
        <v>0</v>
      </c>
      <c r="AN75" s="58">
        <f t="shared" si="117"/>
        <v>0</v>
      </c>
      <c r="AO75" s="61"/>
      <c r="AP75" s="62">
        <f t="shared" si="122"/>
        <v>0</v>
      </c>
      <c r="AQ75" s="61"/>
      <c r="AR75" s="58">
        <f t="shared" si="140"/>
        <v>0</v>
      </c>
      <c r="AS75" s="63"/>
      <c r="AT75" s="64"/>
      <c r="AU75" s="160">
        <f t="shared" si="119"/>
        <v>0</v>
      </c>
      <c r="AV75" s="260" t="str">
        <f t="shared" si="120"/>
        <v>0</v>
      </c>
    </row>
    <row r="76" spans="1:48" ht="13.5" outlineLevel="1" thickBot="1" x14ac:dyDescent="0.25">
      <c r="A76" s="261" t="s">
        <v>124</v>
      </c>
      <c r="B76" s="136"/>
      <c r="C76" s="136"/>
      <c r="D76" s="138" t="str">
        <f t="shared" si="104"/>
        <v/>
      </c>
      <c r="E76" s="136"/>
      <c r="F76" s="139"/>
      <c r="G76" s="43" t="s">
        <v>47</v>
      </c>
      <c r="H76" s="43"/>
      <c r="I76" s="44" t="e">
        <f t="shared" si="121"/>
        <v>#DIV/0!</v>
      </c>
      <c r="J76" s="45"/>
      <c r="K76" s="46">
        <v>30</v>
      </c>
      <c r="L76" s="82">
        <v>5</v>
      </c>
      <c r="M76" s="59" t="e">
        <f t="shared" si="105"/>
        <v>#DIV/0!</v>
      </c>
      <c r="N76" s="48">
        <v>35</v>
      </c>
      <c r="O76" s="82">
        <v>5.5</v>
      </c>
      <c r="P76" s="59" t="e">
        <f t="shared" si="106"/>
        <v>#DIV/0!</v>
      </c>
      <c r="Q76" s="48">
        <v>40</v>
      </c>
      <c r="R76" s="82">
        <v>4.5</v>
      </c>
      <c r="S76" s="51" t="e">
        <f t="shared" si="107"/>
        <v>#DIV/0!</v>
      </c>
      <c r="T76" s="95" t="e">
        <f t="shared" si="108"/>
        <v>#DIV/0!</v>
      </c>
      <c r="U76" s="46">
        <v>45</v>
      </c>
      <c r="V76" s="82">
        <v>4</v>
      </c>
      <c r="W76" s="59" t="e">
        <f t="shared" si="109"/>
        <v>#DIV/0!</v>
      </c>
      <c r="X76" s="48">
        <v>50</v>
      </c>
      <c r="Y76" s="82">
        <v>4.5</v>
      </c>
      <c r="Z76" s="59" t="e">
        <f t="shared" si="110"/>
        <v>#DIV/0!</v>
      </c>
      <c r="AA76" s="48">
        <v>52</v>
      </c>
      <c r="AB76" s="96">
        <v>0</v>
      </c>
      <c r="AC76" s="51" t="str">
        <f t="shared" si="111"/>
        <v/>
      </c>
      <c r="AD76" s="59" t="e">
        <f t="shared" si="112"/>
        <v>#DIV/0!</v>
      </c>
      <c r="AE76" s="54" t="e">
        <f t="shared" si="113"/>
        <v>#DIV/0!</v>
      </c>
      <c r="AF76" s="55"/>
      <c r="AG76" s="56"/>
      <c r="AH76" s="57">
        <f t="shared" si="114"/>
        <v>0</v>
      </c>
      <c r="AI76" s="58">
        <f t="shared" si="115"/>
        <v>0</v>
      </c>
      <c r="AJ76" s="55"/>
      <c r="AK76" s="56"/>
      <c r="AL76" s="56"/>
      <c r="AM76" s="57">
        <f t="shared" si="116"/>
        <v>0</v>
      </c>
      <c r="AN76" s="58">
        <f t="shared" si="117"/>
        <v>0</v>
      </c>
      <c r="AO76" s="61"/>
      <c r="AP76" s="62">
        <f t="shared" si="122"/>
        <v>0</v>
      </c>
      <c r="AQ76" s="61"/>
      <c r="AR76" s="58">
        <f t="shared" si="140"/>
        <v>0</v>
      </c>
      <c r="AS76" s="63"/>
      <c r="AT76" s="64"/>
      <c r="AU76" s="160">
        <f t="shared" si="119"/>
        <v>0</v>
      </c>
      <c r="AV76" s="260" t="str">
        <f t="shared" si="120"/>
        <v>0</v>
      </c>
    </row>
    <row r="77" spans="1:48" ht="13.5" outlineLevel="1" thickBot="1" x14ac:dyDescent="0.25">
      <c r="A77" s="261" t="s">
        <v>125</v>
      </c>
      <c r="B77" s="136"/>
      <c r="C77" s="136"/>
      <c r="D77" s="138" t="str">
        <f t="shared" si="104"/>
        <v/>
      </c>
      <c r="E77" s="136"/>
      <c r="F77" s="139"/>
      <c r="G77" s="43" t="s">
        <v>47</v>
      </c>
      <c r="H77" s="43"/>
      <c r="I77" s="44" t="e">
        <f t="shared" si="121"/>
        <v>#DIV/0!</v>
      </c>
      <c r="J77" s="45"/>
      <c r="K77" s="46">
        <v>17</v>
      </c>
      <c r="L77" s="82">
        <v>4.5</v>
      </c>
      <c r="M77" s="59" t="e">
        <f t="shared" si="105"/>
        <v>#DIV/0!</v>
      </c>
      <c r="N77" s="48">
        <v>22</v>
      </c>
      <c r="O77" s="82">
        <v>4.5</v>
      </c>
      <c r="P77" s="59" t="e">
        <f t="shared" si="106"/>
        <v>#DIV/0!</v>
      </c>
      <c r="Q77" s="48">
        <v>23</v>
      </c>
      <c r="R77" s="82">
        <v>0</v>
      </c>
      <c r="S77" s="51" t="str">
        <f t="shared" si="107"/>
        <v/>
      </c>
      <c r="T77" s="95" t="e">
        <f t="shared" si="108"/>
        <v>#DIV/0!</v>
      </c>
      <c r="U77" s="46">
        <v>22</v>
      </c>
      <c r="V77" s="82">
        <v>4.5</v>
      </c>
      <c r="W77" s="59" t="e">
        <f t="shared" si="109"/>
        <v>#DIV/0!</v>
      </c>
      <c r="X77" s="48">
        <v>25</v>
      </c>
      <c r="Y77" s="82">
        <v>4.5</v>
      </c>
      <c r="Z77" s="59" t="e">
        <f t="shared" si="110"/>
        <v>#DIV/0!</v>
      </c>
      <c r="AA77" s="48">
        <v>30</v>
      </c>
      <c r="AB77" s="96">
        <v>4.5</v>
      </c>
      <c r="AC77" s="51" t="e">
        <f t="shared" si="111"/>
        <v>#DIV/0!</v>
      </c>
      <c r="AD77" s="59" t="e">
        <f t="shared" si="112"/>
        <v>#DIV/0!</v>
      </c>
      <c r="AE77" s="54" t="e">
        <f t="shared" si="113"/>
        <v>#DIV/0!</v>
      </c>
      <c r="AF77" s="55"/>
      <c r="AG77" s="56"/>
      <c r="AH77" s="57">
        <f t="shared" si="114"/>
        <v>0</v>
      </c>
      <c r="AI77" s="58">
        <f t="shared" si="115"/>
        <v>0</v>
      </c>
      <c r="AJ77" s="55"/>
      <c r="AK77" s="56"/>
      <c r="AL77" s="56"/>
      <c r="AM77" s="57">
        <f t="shared" si="116"/>
        <v>0</v>
      </c>
      <c r="AN77" s="58">
        <f t="shared" si="117"/>
        <v>0</v>
      </c>
      <c r="AO77" s="61"/>
      <c r="AP77" s="62">
        <f t="shared" si="122"/>
        <v>0</v>
      </c>
      <c r="AQ77" s="61"/>
      <c r="AR77" s="58">
        <f t="shared" si="140"/>
        <v>0</v>
      </c>
      <c r="AS77" s="63"/>
      <c r="AT77" s="64"/>
      <c r="AU77" s="160">
        <f t="shared" si="119"/>
        <v>0</v>
      </c>
      <c r="AV77" s="260" t="str">
        <f t="shared" si="120"/>
        <v>0</v>
      </c>
    </row>
    <row r="78" spans="1:48" ht="13.5" outlineLevel="1" thickBot="1" x14ac:dyDescent="0.25">
      <c r="A78" s="261"/>
      <c r="B78" s="136"/>
      <c r="C78" s="136"/>
      <c r="D78" s="138" t="str">
        <f t="shared" si="104"/>
        <v/>
      </c>
      <c r="E78" s="136"/>
      <c r="F78" s="139"/>
      <c r="G78" s="43"/>
      <c r="H78" s="43"/>
      <c r="I78" s="44">
        <f t="shared" si="121"/>
        <v>0</v>
      </c>
      <c r="J78" s="45"/>
      <c r="K78" s="46"/>
      <c r="L78" s="82"/>
      <c r="M78" s="59" t="str">
        <f t="shared" si="105"/>
        <v/>
      </c>
      <c r="N78" s="48"/>
      <c r="O78" s="82"/>
      <c r="P78" s="59" t="str">
        <f t="shared" si="106"/>
        <v/>
      </c>
      <c r="Q78" s="48"/>
      <c r="R78" s="82"/>
      <c r="S78" s="51" t="str">
        <f t="shared" si="107"/>
        <v/>
      </c>
      <c r="T78" s="95">
        <f t="shared" si="108"/>
        <v>0</v>
      </c>
      <c r="U78" s="46"/>
      <c r="V78" s="82"/>
      <c r="W78" s="59" t="str">
        <f t="shared" si="109"/>
        <v/>
      </c>
      <c r="X78" s="48"/>
      <c r="Y78" s="82"/>
      <c r="Z78" s="59" t="str">
        <f t="shared" si="110"/>
        <v/>
      </c>
      <c r="AA78" s="48"/>
      <c r="AB78" s="96"/>
      <c r="AC78" s="51" t="str">
        <f t="shared" si="111"/>
        <v/>
      </c>
      <c r="AD78" s="59">
        <f t="shared" si="112"/>
        <v>0</v>
      </c>
      <c r="AE78" s="54">
        <f t="shared" si="113"/>
        <v>0</v>
      </c>
      <c r="AF78" s="55"/>
      <c r="AG78" s="56"/>
      <c r="AH78" s="57">
        <f t="shared" si="114"/>
        <v>0</v>
      </c>
      <c r="AI78" s="58">
        <f t="shared" si="115"/>
        <v>0</v>
      </c>
      <c r="AJ78" s="55"/>
      <c r="AK78" s="56"/>
      <c r="AL78" s="56"/>
      <c r="AM78" s="57">
        <f t="shared" si="116"/>
        <v>0</v>
      </c>
      <c r="AN78" s="58">
        <f t="shared" si="117"/>
        <v>0</v>
      </c>
      <c r="AO78" s="61"/>
      <c r="AP78" s="62">
        <f t="shared" si="122"/>
        <v>0</v>
      </c>
      <c r="AQ78" s="61"/>
      <c r="AR78" s="58">
        <f t="shared" si="140"/>
        <v>0</v>
      </c>
      <c r="AS78" s="63"/>
      <c r="AT78" s="64"/>
      <c r="AU78" s="160">
        <f t="shared" si="119"/>
        <v>0</v>
      </c>
      <c r="AV78" s="260" t="str">
        <f t="shared" si="120"/>
        <v>0</v>
      </c>
    </row>
    <row r="79" spans="1:48" ht="13.5" outlineLevel="1" thickBot="1" x14ac:dyDescent="0.25">
      <c r="A79" s="261"/>
      <c r="B79" s="136"/>
      <c r="C79" s="136"/>
      <c r="D79" s="138" t="str">
        <f t="shared" si="104"/>
        <v/>
      </c>
      <c r="E79" s="136"/>
      <c r="F79" s="139"/>
      <c r="G79" s="43"/>
      <c r="H79" s="43"/>
      <c r="I79" s="44">
        <f t="shared" si="121"/>
        <v>0</v>
      </c>
      <c r="J79" s="45"/>
      <c r="K79" s="46"/>
      <c r="L79" s="82"/>
      <c r="M79" s="59" t="str">
        <f t="shared" si="105"/>
        <v/>
      </c>
      <c r="N79" s="48"/>
      <c r="O79" s="82"/>
      <c r="P79" s="59" t="str">
        <f t="shared" si="106"/>
        <v/>
      </c>
      <c r="Q79" s="48"/>
      <c r="R79" s="82"/>
      <c r="S79" s="51" t="str">
        <f t="shared" si="107"/>
        <v/>
      </c>
      <c r="T79" s="95">
        <f t="shared" si="108"/>
        <v>0</v>
      </c>
      <c r="U79" s="46"/>
      <c r="V79" s="82"/>
      <c r="W79" s="59" t="str">
        <f t="shared" si="109"/>
        <v/>
      </c>
      <c r="X79" s="48"/>
      <c r="Y79" s="82"/>
      <c r="Z79" s="59" t="str">
        <f t="shared" si="110"/>
        <v/>
      </c>
      <c r="AA79" s="48"/>
      <c r="AB79" s="96"/>
      <c r="AC79" s="51" t="str">
        <f t="shared" si="111"/>
        <v/>
      </c>
      <c r="AD79" s="59">
        <f t="shared" si="112"/>
        <v>0</v>
      </c>
      <c r="AE79" s="54">
        <f t="shared" si="113"/>
        <v>0</v>
      </c>
      <c r="AF79" s="55"/>
      <c r="AG79" s="56"/>
      <c r="AH79" s="57">
        <f t="shared" si="114"/>
        <v>0</v>
      </c>
      <c r="AI79" s="58">
        <f t="shared" si="115"/>
        <v>0</v>
      </c>
      <c r="AJ79" s="55"/>
      <c r="AK79" s="56"/>
      <c r="AL79" s="56"/>
      <c r="AM79" s="57">
        <f t="shared" si="116"/>
        <v>0</v>
      </c>
      <c r="AN79" s="58">
        <f t="shared" si="117"/>
        <v>0</v>
      </c>
      <c r="AO79" s="61"/>
      <c r="AP79" s="62">
        <f t="shared" si="122"/>
        <v>0</v>
      </c>
      <c r="AQ79" s="61"/>
      <c r="AR79" s="58">
        <f t="shared" si="140"/>
        <v>0</v>
      </c>
      <c r="AS79" s="63"/>
      <c r="AT79" s="64"/>
      <c r="AU79" s="160">
        <f t="shared" si="119"/>
        <v>0</v>
      </c>
      <c r="AV79" s="260" t="str">
        <f t="shared" si="120"/>
        <v>0</v>
      </c>
    </row>
    <row r="80" spans="1:48" ht="13.5" outlineLevel="1" thickBot="1" x14ac:dyDescent="0.25">
      <c r="A80" s="261"/>
      <c r="B80" s="136"/>
      <c r="C80" s="136"/>
      <c r="D80" s="138" t="str">
        <f t="shared" si="104"/>
        <v/>
      </c>
      <c r="E80" s="136"/>
      <c r="F80" s="139"/>
      <c r="G80" s="43"/>
      <c r="H80" s="43"/>
      <c r="I80" s="44">
        <f t="shared" si="121"/>
        <v>0</v>
      </c>
      <c r="J80" s="45"/>
      <c r="K80" s="46"/>
      <c r="L80" s="82"/>
      <c r="M80" s="59" t="str">
        <f t="shared" si="105"/>
        <v/>
      </c>
      <c r="N80" s="48"/>
      <c r="O80" s="82"/>
      <c r="P80" s="59" t="str">
        <f t="shared" si="106"/>
        <v/>
      </c>
      <c r="Q80" s="48"/>
      <c r="R80" s="82"/>
      <c r="S80" s="51" t="str">
        <f t="shared" si="107"/>
        <v/>
      </c>
      <c r="T80" s="95">
        <f t="shared" si="108"/>
        <v>0</v>
      </c>
      <c r="U80" s="46"/>
      <c r="V80" s="82"/>
      <c r="W80" s="59" t="str">
        <f t="shared" si="109"/>
        <v/>
      </c>
      <c r="X80" s="48"/>
      <c r="Y80" s="82"/>
      <c r="Z80" s="59" t="str">
        <f t="shared" si="110"/>
        <v/>
      </c>
      <c r="AA80" s="48"/>
      <c r="AB80" s="96"/>
      <c r="AC80" s="51" t="str">
        <f t="shared" si="111"/>
        <v/>
      </c>
      <c r="AD80" s="59">
        <f t="shared" si="112"/>
        <v>0</v>
      </c>
      <c r="AE80" s="54">
        <f t="shared" si="113"/>
        <v>0</v>
      </c>
      <c r="AF80" s="55"/>
      <c r="AG80" s="56"/>
      <c r="AH80" s="57">
        <f t="shared" si="114"/>
        <v>0</v>
      </c>
      <c r="AI80" s="58">
        <f t="shared" si="115"/>
        <v>0</v>
      </c>
      <c r="AJ80" s="55"/>
      <c r="AK80" s="56"/>
      <c r="AL80" s="56"/>
      <c r="AM80" s="57">
        <f t="shared" si="116"/>
        <v>0</v>
      </c>
      <c r="AN80" s="58">
        <f t="shared" si="117"/>
        <v>0</v>
      </c>
      <c r="AO80" s="61"/>
      <c r="AP80" s="62">
        <f t="shared" si="122"/>
        <v>0</v>
      </c>
      <c r="AQ80" s="61"/>
      <c r="AR80" s="58">
        <f t="shared" si="140"/>
        <v>0</v>
      </c>
      <c r="AS80" s="63"/>
      <c r="AT80" s="64"/>
      <c r="AU80" s="160">
        <f t="shared" si="119"/>
        <v>0</v>
      </c>
      <c r="AV80" s="260" t="str">
        <f t="shared" si="120"/>
        <v>0</v>
      </c>
    </row>
    <row r="81" spans="1:48" ht="13.5" outlineLevel="1" thickBot="1" x14ac:dyDescent="0.25">
      <c r="A81" s="261"/>
      <c r="B81" s="136"/>
      <c r="C81" s="136"/>
      <c r="D81" s="138" t="str">
        <f t="shared" si="104"/>
        <v/>
      </c>
      <c r="E81" s="136"/>
      <c r="F81" s="139"/>
      <c r="G81" s="43"/>
      <c r="H81" s="43"/>
      <c r="I81" s="44">
        <f t="shared" si="121"/>
        <v>0</v>
      </c>
      <c r="J81" s="45"/>
      <c r="K81" s="46"/>
      <c r="L81" s="82"/>
      <c r="M81" s="59" t="str">
        <f t="shared" si="105"/>
        <v/>
      </c>
      <c r="N81" s="48"/>
      <c r="O81" s="82"/>
      <c r="P81" s="59" t="str">
        <f t="shared" si="106"/>
        <v/>
      </c>
      <c r="Q81" s="48"/>
      <c r="R81" s="82"/>
      <c r="S81" s="51" t="str">
        <f t="shared" si="107"/>
        <v/>
      </c>
      <c r="T81" s="95">
        <f t="shared" si="108"/>
        <v>0</v>
      </c>
      <c r="U81" s="46"/>
      <c r="V81" s="82"/>
      <c r="W81" s="59" t="str">
        <f t="shared" si="109"/>
        <v/>
      </c>
      <c r="X81" s="48"/>
      <c r="Y81" s="82"/>
      <c r="Z81" s="59" t="str">
        <f t="shared" si="110"/>
        <v/>
      </c>
      <c r="AA81" s="48"/>
      <c r="AB81" s="96"/>
      <c r="AC81" s="51" t="str">
        <f t="shared" si="111"/>
        <v/>
      </c>
      <c r="AD81" s="59">
        <f t="shared" si="112"/>
        <v>0</v>
      </c>
      <c r="AE81" s="54">
        <f t="shared" si="113"/>
        <v>0</v>
      </c>
      <c r="AF81" s="55"/>
      <c r="AG81" s="56"/>
      <c r="AH81" s="57">
        <f t="shared" si="114"/>
        <v>0</v>
      </c>
      <c r="AI81" s="58">
        <f t="shared" si="115"/>
        <v>0</v>
      </c>
      <c r="AJ81" s="55"/>
      <c r="AK81" s="56"/>
      <c r="AL81" s="56"/>
      <c r="AM81" s="57">
        <f t="shared" si="116"/>
        <v>0</v>
      </c>
      <c r="AN81" s="58">
        <f t="shared" si="117"/>
        <v>0</v>
      </c>
      <c r="AO81" s="61"/>
      <c r="AP81" s="62">
        <f t="shared" si="122"/>
        <v>0</v>
      </c>
      <c r="AQ81" s="61"/>
      <c r="AR81" s="58">
        <f t="shared" si="140"/>
        <v>0</v>
      </c>
      <c r="AS81" s="63"/>
      <c r="AT81" s="64"/>
      <c r="AU81" s="160">
        <f t="shared" si="119"/>
        <v>0</v>
      </c>
      <c r="AV81" s="260" t="str">
        <f t="shared" si="120"/>
        <v>0</v>
      </c>
    </row>
    <row r="82" spans="1:48" ht="13.5" outlineLevel="1" thickBot="1" x14ac:dyDescent="0.25">
      <c r="A82" s="261"/>
      <c r="B82" s="136"/>
      <c r="C82" s="136"/>
      <c r="D82" s="138" t="str">
        <f t="shared" si="104"/>
        <v/>
      </c>
      <c r="E82" s="136"/>
      <c r="F82" s="139"/>
      <c r="G82" s="43"/>
      <c r="H82" s="43"/>
      <c r="I82" s="44">
        <f t="shared" si="121"/>
        <v>0</v>
      </c>
      <c r="J82" s="45"/>
      <c r="K82" s="46"/>
      <c r="L82" s="82"/>
      <c r="M82" s="59" t="str">
        <f t="shared" si="105"/>
        <v/>
      </c>
      <c r="N82" s="48"/>
      <c r="O82" s="82"/>
      <c r="P82" s="59" t="str">
        <f t="shared" si="106"/>
        <v/>
      </c>
      <c r="Q82" s="48"/>
      <c r="R82" s="82"/>
      <c r="S82" s="51" t="str">
        <f t="shared" si="107"/>
        <v/>
      </c>
      <c r="T82" s="95">
        <f t="shared" si="108"/>
        <v>0</v>
      </c>
      <c r="U82" s="46"/>
      <c r="V82" s="82"/>
      <c r="W82" s="59" t="str">
        <f t="shared" si="109"/>
        <v/>
      </c>
      <c r="X82" s="48"/>
      <c r="Y82" s="82"/>
      <c r="Z82" s="59" t="str">
        <f t="shared" si="110"/>
        <v/>
      </c>
      <c r="AA82" s="48"/>
      <c r="AB82" s="96"/>
      <c r="AC82" s="51" t="str">
        <f t="shared" si="111"/>
        <v/>
      </c>
      <c r="AD82" s="59">
        <f t="shared" si="112"/>
        <v>0</v>
      </c>
      <c r="AE82" s="54">
        <f t="shared" si="113"/>
        <v>0</v>
      </c>
      <c r="AF82" s="55"/>
      <c r="AG82" s="56"/>
      <c r="AH82" s="57">
        <f t="shared" si="114"/>
        <v>0</v>
      </c>
      <c r="AI82" s="58">
        <f t="shared" si="115"/>
        <v>0</v>
      </c>
      <c r="AJ82" s="55"/>
      <c r="AK82" s="56"/>
      <c r="AL82" s="56"/>
      <c r="AM82" s="57">
        <f t="shared" si="116"/>
        <v>0</v>
      </c>
      <c r="AN82" s="58">
        <f t="shared" si="117"/>
        <v>0</v>
      </c>
      <c r="AO82" s="61"/>
      <c r="AP82" s="62">
        <f t="shared" si="122"/>
        <v>0</v>
      </c>
      <c r="AQ82" s="61"/>
      <c r="AR82" s="58">
        <f t="shared" si="140"/>
        <v>0</v>
      </c>
      <c r="AS82" s="63"/>
      <c r="AT82" s="64"/>
      <c r="AU82" s="160">
        <f t="shared" si="119"/>
        <v>0</v>
      </c>
      <c r="AV82" s="260" t="str">
        <f t="shared" si="120"/>
        <v>0</v>
      </c>
    </row>
    <row r="83" spans="1:48" ht="13.5" outlineLevel="1" thickBot="1" x14ac:dyDescent="0.25">
      <c r="A83" s="261"/>
      <c r="B83" s="136"/>
      <c r="C83" s="136"/>
      <c r="D83" s="138" t="str">
        <f t="shared" si="104"/>
        <v/>
      </c>
      <c r="E83" s="136"/>
      <c r="F83" s="139"/>
      <c r="G83" s="43"/>
      <c r="H83" s="43"/>
      <c r="I83" s="44">
        <f t="shared" si="121"/>
        <v>0</v>
      </c>
      <c r="J83" s="45"/>
      <c r="K83" s="46"/>
      <c r="L83" s="82"/>
      <c r="M83" s="59" t="str">
        <f t="shared" si="105"/>
        <v/>
      </c>
      <c r="N83" s="48"/>
      <c r="O83" s="82"/>
      <c r="P83" s="59" t="str">
        <f t="shared" si="106"/>
        <v/>
      </c>
      <c r="Q83" s="48"/>
      <c r="R83" s="82"/>
      <c r="S83" s="51" t="str">
        <f t="shared" si="107"/>
        <v/>
      </c>
      <c r="T83" s="95">
        <f t="shared" si="108"/>
        <v>0</v>
      </c>
      <c r="U83" s="46"/>
      <c r="V83" s="82"/>
      <c r="W83" s="59" t="str">
        <f t="shared" si="109"/>
        <v/>
      </c>
      <c r="X83" s="48"/>
      <c r="Y83" s="82"/>
      <c r="Z83" s="59" t="str">
        <f t="shared" si="110"/>
        <v/>
      </c>
      <c r="AA83" s="48"/>
      <c r="AB83" s="96"/>
      <c r="AC83" s="51" t="str">
        <f t="shared" si="111"/>
        <v/>
      </c>
      <c r="AD83" s="59">
        <f t="shared" si="112"/>
        <v>0</v>
      </c>
      <c r="AE83" s="54">
        <f t="shared" si="113"/>
        <v>0</v>
      </c>
      <c r="AF83" s="55"/>
      <c r="AG83" s="56"/>
      <c r="AH83" s="57">
        <f t="shared" si="114"/>
        <v>0</v>
      </c>
      <c r="AI83" s="58">
        <f t="shared" si="115"/>
        <v>0</v>
      </c>
      <c r="AJ83" s="55"/>
      <c r="AK83" s="56"/>
      <c r="AL83" s="56"/>
      <c r="AM83" s="57">
        <f t="shared" si="116"/>
        <v>0</v>
      </c>
      <c r="AN83" s="58">
        <f t="shared" si="117"/>
        <v>0</v>
      </c>
      <c r="AO83" s="61"/>
      <c r="AP83" s="62">
        <f t="shared" si="122"/>
        <v>0</v>
      </c>
      <c r="AQ83" s="61"/>
      <c r="AR83" s="58">
        <f t="shared" si="140"/>
        <v>0</v>
      </c>
      <c r="AS83" s="63"/>
      <c r="AT83" s="64"/>
      <c r="AU83" s="160">
        <f t="shared" si="119"/>
        <v>0</v>
      </c>
      <c r="AV83" s="260" t="str">
        <f t="shared" si="120"/>
        <v>0</v>
      </c>
    </row>
    <row r="84" spans="1:48" ht="13.5" outlineLevel="1" thickBot="1" x14ac:dyDescent="0.25">
      <c r="A84" s="261"/>
      <c r="B84" s="136"/>
      <c r="C84" s="136"/>
      <c r="D84" s="138" t="str">
        <f t="shared" si="104"/>
        <v/>
      </c>
      <c r="E84" s="136"/>
      <c r="F84" s="139"/>
      <c r="G84" s="43"/>
      <c r="H84" s="43"/>
      <c r="I84" s="44">
        <f t="shared" si="121"/>
        <v>0</v>
      </c>
      <c r="J84" s="45"/>
      <c r="K84" s="46"/>
      <c r="L84" s="82"/>
      <c r="M84" s="59" t="str">
        <f t="shared" si="105"/>
        <v/>
      </c>
      <c r="N84" s="48"/>
      <c r="O84" s="82"/>
      <c r="P84" s="59" t="str">
        <f t="shared" si="106"/>
        <v/>
      </c>
      <c r="Q84" s="48"/>
      <c r="R84" s="82"/>
      <c r="S84" s="51" t="str">
        <f t="shared" si="107"/>
        <v/>
      </c>
      <c r="T84" s="95">
        <f t="shared" si="108"/>
        <v>0</v>
      </c>
      <c r="U84" s="46"/>
      <c r="V84" s="82"/>
      <c r="W84" s="59" t="str">
        <f t="shared" si="109"/>
        <v/>
      </c>
      <c r="X84" s="48"/>
      <c r="Y84" s="82"/>
      <c r="Z84" s="59" t="str">
        <f t="shared" si="110"/>
        <v/>
      </c>
      <c r="AA84" s="48"/>
      <c r="AB84" s="96"/>
      <c r="AC84" s="51" t="str">
        <f t="shared" si="111"/>
        <v/>
      </c>
      <c r="AD84" s="59">
        <f t="shared" si="112"/>
        <v>0</v>
      </c>
      <c r="AE84" s="54">
        <f t="shared" si="113"/>
        <v>0</v>
      </c>
      <c r="AF84" s="55"/>
      <c r="AG84" s="56"/>
      <c r="AH84" s="57">
        <f t="shared" si="114"/>
        <v>0</v>
      </c>
      <c r="AI84" s="58">
        <f t="shared" si="115"/>
        <v>0</v>
      </c>
      <c r="AJ84" s="55"/>
      <c r="AK84" s="56"/>
      <c r="AL84" s="56"/>
      <c r="AM84" s="57">
        <f t="shared" si="116"/>
        <v>0</v>
      </c>
      <c r="AN84" s="58">
        <f t="shared" si="117"/>
        <v>0</v>
      </c>
      <c r="AO84" s="61"/>
      <c r="AP84" s="62">
        <f t="shared" si="122"/>
        <v>0</v>
      </c>
      <c r="AQ84" s="61"/>
      <c r="AR84" s="58">
        <f t="shared" si="140"/>
        <v>0</v>
      </c>
      <c r="AS84" s="63"/>
      <c r="AT84" s="64"/>
      <c r="AU84" s="160">
        <f t="shared" si="119"/>
        <v>0</v>
      </c>
      <c r="AV84" s="260" t="str">
        <f t="shared" si="120"/>
        <v>0</v>
      </c>
    </row>
    <row r="85" spans="1:48" ht="13.5" outlineLevel="1" thickBot="1" x14ac:dyDescent="0.25">
      <c r="A85" s="261"/>
      <c r="B85" s="136"/>
      <c r="C85" s="136"/>
      <c r="D85" s="138" t="str">
        <f t="shared" si="104"/>
        <v/>
      </c>
      <c r="E85" s="136"/>
      <c r="F85" s="139"/>
      <c r="G85" s="43"/>
      <c r="H85" s="43"/>
      <c r="I85" s="44">
        <f t="shared" si="121"/>
        <v>0</v>
      </c>
      <c r="J85" s="45"/>
      <c r="K85" s="46"/>
      <c r="L85" s="82"/>
      <c r="M85" s="59" t="str">
        <f t="shared" si="105"/>
        <v/>
      </c>
      <c r="N85" s="48"/>
      <c r="O85" s="82"/>
      <c r="P85" s="59" t="str">
        <f t="shared" si="106"/>
        <v/>
      </c>
      <c r="Q85" s="48"/>
      <c r="R85" s="82"/>
      <c r="S85" s="51" t="str">
        <f t="shared" si="107"/>
        <v/>
      </c>
      <c r="T85" s="95">
        <f t="shared" si="108"/>
        <v>0</v>
      </c>
      <c r="U85" s="46"/>
      <c r="V85" s="82"/>
      <c r="W85" s="59" t="str">
        <f t="shared" si="109"/>
        <v/>
      </c>
      <c r="X85" s="48"/>
      <c r="Y85" s="82"/>
      <c r="Z85" s="59" t="str">
        <f t="shared" si="110"/>
        <v/>
      </c>
      <c r="AA85" s="48"/>
      <c r="AB85" s="96"/>
      <c r="AC85" s="51" t="str">
        <f t="shared" si="111"/>
        <v/>
      </c>
      <c r="AD85" s="59">
        <f t="shared" si="112"/>
        <v>0</v>
      </c>
      <c r="AE85" s="54">
        <f t="shared" si="113"/>
        <v>0</v>
      </c>
      <c r="AF85" s="55"/>
      <c r="AG85" s="56"/>
      <c r="AH85" s="57">
        <f t="shared" si="114"/>
        <v>0</v>
      </c>
      <c r="AI85" s="58">
        <f t="shared" si="115"/>
        <v>0</v>
      </c>
      <c r="AJ85" s="55"/>
      <c r="AK85" s="56"/>
      <c r="AL85" s="56"/>
      <c r="AM85" s="57">
        <f t="shared" si="116"/>
        <v>0</v>
      </c>
      <c r="AN85" s="58">
        <f t="shared" si="117"/>
        <v>0</v>
      </c>
      <c r="AO85" s="61"/>
      <c r="AP85" s="62">
        <f t="shared" si="122"/>
        <v>0</v>
      </c>
      <c r="AQ85" s="61"/>
      <c r="AR85" s="58">
        <f t="shared" si="140"/>
        <v>0</v>
      </c>
      <c r="AS85" s="63"/>
      <c r="AT85" s="64"/>
      <c r="AU85" s="160">
        <f t="shared" si="119"/>
        <v>0</v>
      </c>
      <c r="AV85" s="260" t="str">
        <f t="shared" si="120"/>
        <v>0</v>
      </c>
    </row>
    <row r="86" spans="1:48" ht="13.5" outlineLevel="1" thickBot="1" x14ac:dyDescent="0.25">
      <c r="A86" s="261"/>
      <c r="B86" s="136"/>
      <c r="C86" s="136"/>
      <c r="D86" s="138" t="str">
        <f t="shared" si="104"/>
        <v/>
      </c>
      <c r="E86" s="136"/>
      <c r="F86" s="139"/>
      <c r="G86" s="43"/>
      <c r="H86" s="43"/>
      <c r="I86" s="44">
        <f t="shared" si="121"/>
        <v>0</v>
      </c>
      <c r="J86" s="45"/>
      <c r="K86" s="46"/>
      <c r="L86" s="82"/>
      <c r="M86" s="59" t="str">
        <f t="shared" si="105"/>
        <v/>
      </c>
      <c r="N86" s="48"/>
      <c r="O86" s="82"/>
      <c r="P86" s="59" t="str">
        <f t="shared" si="106"/>
        <v/>
      </c>
      <c r="Q86" s="48"/>
      <c r="R86" s="82"/>
      <c r="S86" s="51" t="str">
        <f t="shared" si="107"/>
        <v/>
      </c>
      <c r="T86" s="95">
        <f t="shared" si="108"/>
        <v>0</v>
      </c>
      <c r="U86" s="46"/>
      <c r="V86" s="82"/>
      <c r="W86" s="59" t="str">
        <f t="shared" si="109"/>
        <v/>
      </c>
      <c r="X86" s="48"/>
      <c r="Y86" s="82"/>
      <c r="Z86" s="59" t="str">
        <f t="shared" si="110"/>
        <v/>
      </c>
      <c r="AA86" s="48"/>
      <c r="AB86" s="96"/>
      <c r="AC86" s="51" t="str">
        <f t="shared" si="111"/>
        <v/>
      </c>
      <c r="AD86" s="59">
        <f t="shared" si="112"/>
        <v>0</v>
      </c>
      <c r="AE86" s="54">
        <f t="shared" si="113"/>
        <v>0</v>
      </c>
      <c r="AF86" s="55"/>
      <c r="AG86" s="56"/>
      <c r="AH86" s="57">
        <f t="shared" si="114"/>
        <v>0</v>
      </c>
      <c r="AI86" s="58">
        <f t="shared" si="115"/>
        <v>0</v>
      </c>
      <c r="AJ86" s="55"/>
      <c r="AK86" s="56"/>
      <c r="AL86" s="56"/>
      <c r="AM86" s="57">
        <f t="shared" si="116"/>
        <v>0</v>
      </c>
      <c r="AN86" s="58">
        <f t="shared" si="117"/>
        <v>0</v>
      </c>
      <c r="AO86" s="61"/>
      <c r="AP86" s="62">
        <f t="shared" si="122"/>
        <v>0</v>
      </c>
      <c r="AQ86" s="61"/>
      <c r="AR86" s="58">
        <f t="shared" si="140"/>
        <v>0</v>
      </c>
      <c r="AS86" s="63"/>
      <c r="AT86" s="64"/>
      <c r="AU86" s="160">
        <f t="shared" si="119"/>
        <v>0</v>
      </c>
      <c r="AV86" s="260" t="str">
        <f t="shared" si="120"/>
        <v>0</v>
      </c>
    </row>
    <row r="87" spans="1:48" ht="13.5" outlineLevel="1" thickBot="1" x14ac:dyDescent="0.25">
      <c r="A87" s="297"/>
      <c r="B87" s="211"/>
      <c r="C87" s="211"/>
      <c r="D87" s="265" t="str">
        <f t="shared" si="104"/>
        <v/>
      </c>
      <c r="E87" s="211"/>
      <c r="F87" s="298"/>
      <c r="G87" s="268"/>
      <c r="H87" s="268"/>
      <c r="I87" s="269">
        <f t="shared" si="121"/>
        <v>0</v>
      </c>
      <c r="J87" s="270"/>
      <c r="K87" s="271"/>
      <c r="L87" s="272"/>
      <c r="M87" s="299" t="str">
        <f t="shared" si="105"/>
        <v/>
      </c>
      <c r="N87" s="274"/>
      <c r="O87" s="272"/>
      <c r="P87" s="299" t="str">
        <f t="shared" si="106"/>
        <v/>
      </c>
      <c r="Q87" s="274"/>
      <c r="R87" s="272"/>
      <c r="S87" s="278" t="str">
        <f t="shared" si="107"/>
        <v/>
      </c>
      <c r="T87" s="300">
        <f t="shared" si="108"/>
        <v>0</v>
      </c>
      <c r="U87" s="271"/>
      <c r="V87" s="272"/>
      <c r="W87" s="299" t="str">
        <f t="shared" si="109"/>
        <v/>
      </c>
      <c r="X87" s="274"/>
      <c r="Y87" s="272"/>
      <c r="Z87" s="299" t="str">
        <f t="shared" si="110"/>
        <v/>
      </c>
      <c r="AA87" s="274"/>
      <c r="AB87" s="301"/>
      <c r="AC87" s="278" t="str">
        <f t="shared" si="111"/>
        <v/>
      </c>
      <c r="AD87" s="299">
        <f t="shared" si="112"/>
        <v>0</v>
      </c>
      <c r="AE87" s="281">
        <f t="shared" si="113"/>
        <v>0</v>
      </c>
      <c r="AF87" s="282"/>
      <c r="AG87" s="283"/>
      <c r="AH87" s="284">
        <f t="shared" si="114"/>
        <v>0</v>
      </c>
      <c r="AI87" s="286">
        <f t="shared" si="115"/>
        <v>0</v>
      </c>
      <c r="AJ87" s="282"/>
      <c r="AK87" s="283"/>
      <c r="AL87" s="283"/>
      <c r="AM87" s="284">
        <f t="shared" si="116"/>
        <v>0</v>
      </c>
      <c r="AN87" s="286">
        <f t="shared" si="117"/>
        <v>0</v>
      </c>
      <c r="AO87" s="287"/>
      <c r="AP87" s="288">
        <f t="shared" si="122"/>
        <v>0</v>
      </c>
      <c r="AQ87" s="287"/>
      <c r="AR87" s="58">
        <f t="shared" si="140"/>
        <v>0</v>
      </c>
      <c r="AS87" s="302"/>
      <c r="AT87" s="290"/>
      <c r="AU87" s="160">
        <f t="shared" si="119"/>
        <v>0</v>
      </c>
      <c r="AV87" s="291" t="str">
        <f t="shared" si="120"/>
        <v>0</v>
      </c>
    </row>
    <row r="88" spans="1:48" ht="22.5" customHeight="1" x14ac:dyDescent="0.2">
      <c r="I88" s="10"/>
      <c r="J88" s="10"/>
    </row>
    <row r="89" spans="1:48" x14ac:dyDescent="0.2">
      <c r="I89" s="10"/>
      <c r="J89" s="10"/>
    </row>
    <row r="90" spans="1:48" ht="13.5" hidden="1" outlineLevel="1" thickBot="1" x14ac:dyDescent="0.25">
      <c r="A90" s="7" t="s">
        <v>48</v>
      </c>
      <c r="B90" s="76"/>
      <c r="C90" s="8"/>
      <c r="D90" s="8"/>
      <c r="E90" s="10"/>
      <c r="F90" s="11"/>
      <c r="G90" s="11"/>
      <c r="H90" s="11"/>
      <c r="I90" s="10"/>
      <c r="J90" s="10"/>
      <c r="K90" s="313" t="s">
        <v>6</v>
      </c>
      <c r="L90" s="313"/>
      <c r="M90" s="313"/>
      <c r="N90" s="313"/>
      <c r="O90" s="313"/>
      <c r="P90" s="313"/>
      <c r="Q90" s="313"/>
      <c r="R90" s="313"/>
      <c r="S90" s="12"/>
      <c r="T90" s="12"/>
      <c r="U90" s="313" t="s">
        <v>7</v>
      </c>
      <c r="V90" s="313"/>
      <c r="W90" s="313"/>
      <c r="X90" s="313"/>
      <c r="Y90" s="313"/>
      <c r="Z90" s="313"/>
      <c r="AA90" s="313"/>
      <c r="AB90" s="313"/>
      <c r="AC90" s="10"/>
      <c r="AD90" s="10"/>
      <c r="AE90" s="10"/>
      <c r="AF90" s="313" t="s">
        <v>8</v>
      </c>
      <c r="AG90" s="313"/>
      <c r="AH90" s="313"/>
      <c r="AI90" s="313"/>
      <c r="AJ90" s="313"/>
      <c r="AK90" s="313"/>
      <c r="AL90" s="313"/>
      <c r="AM90" s="313"/>
      <c r="AN90" s="313"/>
      <c r="AO90" s="313"/>
      <c r="AP90" s="313"/>
      <c r="AQ90" s="313"/>
      <c r="AR90" s="313"/>
      <c r="AS90" s="313"/>
      <c r="AT90" s="313"/>
      <c r="AU90" s="313"/>
      <c r="AV90" s="313"/>
    </row>
    <row r="91" spans="1:48" ht="36" hidden="1" customHeight="1" outlineLevel="1" thickBot="1" x14ac:dyDescent="0.25">
      <c r="A91" s="16" t="s">
        <v>38</v>
      </c>
      <c r="B91" s="21" t="s">
        <v>39</v>
      </c>
      <c r="C91" s="77"/>
      <c r="D91" s="18" t="s">
        <v>41</v>
      </c>
      <c r="E91" s="18" t="s">
        <v>10</v>
      </c>
      <c r="F91" s="19" t="s">
        <v>11</v>
      </c>
      <c r="G91" s="20"/>
      <c r="H91" s="20"/>
      <c r="I91" s="330" t="s">
        <v>12</v>
      </c>
      <c r="J91" s="331" t="s">
        <v>13</v>
      </c>
      <c r="K91" s="319" t="s">
        <v>14</v>
      </c>
      <c r="L91" s="319"/>
      <c r="M91" s="21"/>
      <c r="N91" s="332" t="s">
        <v>15</v>
      </c>
      <c r="O91" s="332"/>
      <c r="P91" s="21"/>
      <c r="Q91" s="320" t="s">
        <v>45</v>
      </c>
      <c r="R91" s="320"/>
      <c r="S91" s="12"/>
      <c r="T91" s="12"/>
      <c r="U91" s="319" t="s">
        <v>14</v>
      </c>
      <c r="V91" s="319"/>
      <c r="W91" s="21"/>
      <c r="X91" s="332" t="s">
        <v>15</v>
      </c>
      <c r="Y91" s="332"/>
      <c r="Z91" s="21"/>
      <c r="AA91" s="320" t="s">
        <v>45</v>
      </c>
      <c r="AB91" s="320"/>
      <c r="AC91" s="12"/>
      <c r="AD91" s="12"/>
      <c r="AE91" s="334" t="s">
        <v>16</v>
      </c>
      <c r="AF91" s="314" t="s">
        <v>17</v>
      </c>
      <c r="AG91" s="314"/>
      <c r="AH91" s="314"/>
      <c r="AI91" s="314"/>
      <c r="AJ91" s="312"/>
      <c r="AK91" s="312"/>
      <c r="AL91" s="312"/>
      <c r="AM91" s="312"/>
      <c r="AN91" s="312"/>
      <c r="AO91" s="314" t="s">
        <v>18</v>
      </c>
      <c r="AP91" s="314"/>
      <c r="AQ91" s="322" t="s">
        <v>49</v>
      </c>
      <c r="AR91" s="322"/>
      <c r="AS91" s="314"/>
      <c r="AT91" s="314"/>
      <c r="AU91" s="314"/>
      <c r="AV91" s="314"/>
    </row>
    <row r="92" spans="1:48" ht="13.5" hidden="1" outlineLevel="1" thickBot="1" x14ac:dyDescent="0.25">
      <c r="A92" s="22" t="s">
        <v>20</v>
      </c>
      <c r="B92" s="23" t="s">
        <v>21</v>
      </c>
      <c r="C92" s="24"/>
      <c r="D92" s="25"/>
      <c r="E92" s="25"/>
      <c r="F92" s="26" t="s">
        <v>23</v>
      </c>
      <c r="G92" s="89"/>
      <c r="H92" s="89"/>
      <c r="I92" s="330"/>
      <c r="J92" s="331"/>
      <c r="K92" s="90" t="s">
        <v>24</v>
      </c>
      <c r="L92" s="29"/>
      <c r="M92" s="30" t="s">
        <v>26</v>
      </c>
      <c r="N92" s="30" t="s">
        <v>24</v>
      </c>
      <c r="O92" s="29"/>
      <c r="P92" s="30" t="s">
        <v>26</v>
      </c>
      <c r="Q92" s="30" t="s">
        <v>24</v>
      </c>
      <c r="R92" s="91"/>
      <c r="S92" s="92" t="s">
        <v>26</v>
      </c>
      <c r="T92" s="93" t="s">
        <v>27</v>
      </c>
      <c r="U92" s="90" t="s">
        <v>24</v>
      </c>
      <c r="V92" s="29" t="s">
        <v>25</v>
      </c>
      <c r="W92" s="30" t="s">
        <v>26</v>
      </c>
      <c r="X92" s="30" t="s">
        <v>24</v>
      </c>
      <c r="Y92" s="29" t="s">
        <v>25</v>
      </c>
      <c r="Z92" s="30" t="s">
        <v>26</v>
      </c>
      <c r="AA92" s="30" t="s">
        <v>24</v>
      </c>
      <c r="AB92" s="91" t="s">
        <v>25</v>
      </c>
      <c r="AC92" s="92" t="s">
        <v>26</v>
      </c>
      <c r="AD92" s="93" t="s">
        <v>27</v>
      </c>
      <c r="AE92" s="334"/>
      <c r="AF92" s="94" t="s">
        <v>28</v>
      </c>
      <c r="AG92" s="37" t="s">
        <v>29</v>
      </c>
      <c r="AH92" s="37"/>
      <c r="AI92" s="38" t="s">
        <v>25</v>
      </c>
      <c r="AJ92" s="39" t="s">
        <v>28</v>
      </c>
      <c r="AK92" s="37" t="s">
        <v>29</v>
      </c>
      <c r="AL92" s="37" t="s">
        <v>30</v>
      </c>
      <c r="AM92" s="37"/>
      <c r="AN92" s="78" t="s">
        <v>25</v>
      </c>
      <c r="AO92" s="39" t="s">
        <v>31</v>
      </c>
      <c r="AP92" s="38" t="s">
        <v>25</v>
      </c>
      <c r="AQ92" s="39" t="s">
        <v>31</v>
      </c>
      <c r="AR92" s="38" t="s">
        <v>25</v>
      </c>
      <c r="AS92" s="39" t="s">
        <v>28</v>
      </c>
      <c r="AT92" s="37" t="s">
        <v>29</v>
      </c>
      <c r="AU92" s="37" t="s">
        <v>32</v>
      </c>
      <c r="AV92" s="38" t="s">
        <v>25</v>
      </c>
    </row>
    <row r="93" spans="1:48" hidden="1" outlineLevel="1" x14ac:dyDescent="0.2">
      <c r="A93" s="85"/>
      <c r="B93" s="40"/>
      <c r="C93" s="40"/>
      <c r="D93" s="81" t="str">
        <f t="shared" ref="D93:D121" si="143">IF(C93&lt;1,"",IF(C93&lt;150.9,-150,IF(C93&lt;158.9,-158,IF(C93&lt;168.9,-168,IF(C93&gt;168,"+168")))))</f>
        <v/>
      </c>
      <c r="E93" s="41"/>
      <c r="F93" s="42"/>
      <c r="G93" s="43"/>
      <c r="H93" s="43"/>
      <c r="I93" s="44">
        <f>SUM(AE93+AI93+AN93+AP93+AR93+AV93)</f>
        <v>0</v>
      </c>
      <c r="J93" s="45"/>
      <c r="K93" s="46"/>
      <c r="L93" s="82"/>
      <c r="M93" s="59" t="str">
        <f>IF(F93&lt;1,"",(K93*135)/F93)</f>
        <v/>
      </c>
      <c r="N93" s="48"/>
      <c r="O93" s="82"/>
      <c r="P93" s="59" t="str">
        <f>IF(F93&lt;1,"",(N93*135)/F93)</f>
        <v/>
      </c>
      <c r="Q93" s="48"/>
      <c r="R93" s="82"/>
      <c r="S93" s="59" t="str">
        <f>IF(F93&lt;1,"",(Q93*135)/F93)</f>
        <v/>
      </c>
      <c r="T93" s="95">
        <f t="shared" ref="T93:T98" si="144">MAX(M93,P93,S93)</f>
        <v>0</v>
      </c>
      <c r="U93" s="46"/>
      <c r="V93" s="82"/>
      <c r="W93" s="59" t="str">
        <f>IF(F93&lt;1,"",(U93*100)/F93)</f>
        <v/>
      </c>
      <c r="X93" s="48"/>
      <c r="Y93" s="82"/>
      <c r="Z93" s="59" t="str">
        <f>IF(F93&lt;1,"",(X93*100)/F93)</f>
        <v/>
      </c>
      <c r="AA93" s="48"/>
      <c r="AB93" s="96"/>
      <c r="AC93" s="59" t="str">
        <f>IF(F93&lt;1,"",(AA93*100)/F93)</f>
        <v/>
      </c>
      <c r="AD93" s="59">
        <f t="shared" ref="AD93:AD98" si="145">MAX(W93,Z93,AC93)</f>
        <v>0</v>
      </c>
      <c r="AE93" s="54">
        <f t="shared" ref="AE93:AE98" si="146">SUM(T93,AD93)</f>
        <v>0</v>
      </c>
      <c r="AF93" s="55"/>
      <c r="AG93" s="56"/>
      <c r="AH93" s="57">
        <f t="shared" ref="AH93:AH98" si="147">MAX(AF93:AG93)</f>
        <v>0</v>
      </c>
      <c r="AI93" s="58">
        <f t="shared" ref="AI93:AI121" si="148">(AH93*20)*0.66</f>
        <v>0</v>
      </c>
      <c r="AJ93" s="55"/>
      <c r="AK93" s="56"/>
      <c r="AL93" s="56"/>
      <c r="AM93" s="57">
        <f t="shared" ref="AM93:AM121" si="149">MAX(AJ93:AL93)</f>
        <v>0</v>
      </c>
      <c r="AN93" s="58">
        <f t="shared" ref="AN93:AN121" si="150">IF((AM93)=0,"0",(AM93*750/F93))*0.66</f>
        <v>0</v>
      </c>
      <c r="AO93" s="61"/>
      <c r="AP93" s="62">
        <f>AO93*1.5*0.66</f>
        <v>0</v>
      </c>
      <c r="AQ93" s="61"/>
      <c r="AR93" s="58">
        <f>AQ93*4</f>
        <v>0</v>
      </c>
      <c r="AS93" s="63"/>
      <c r="AT93" s="64"/>
      <c r="AU93" s="57">
        <f t="shared" ref="AU93:AU121" si="151">MIN(AS93:AT93)</f>
        <v>0</v>
      </c>
      <c r="AV93" s="62" t="str">
        <f t="shared" ref="AV93:AV121" si="152">IF((AU93)=0,"0",((14-AU93)*20+100)*0.66)</f>
        <v>0</v>
      </c>
    </row>
    <row r="94" spans="1:48" hidden="1" outlineLevel="1" x14ac:dyDescent="0.2">
      <c r="A94" s="97"/>
      <c r="B94" s="65"/>
      <c r="C94" s="65"/>
      <c r="D94" s="99" t="str">
        <f t="shared" si="143"/>
        <v/>
      </c>
      <c r="E94" s="66"/>
      <c r="F94" s="67"/>
      <c r="G94" s="43"/>
      <c r="H94" s="43"/>
      <c r="I94" s="44">
        <f t="shared" ref="I94:I121" si="153">SUM(AE94+AI94+AN94+AP94+AR94+AV94)</f>
        <v>0</v>
      </c>
      <c r="J94" s="45"/>
      <c r="K94" s="46"/>
      <c r="L94" s="82"/>
      <c r="M94" s="59" t="str">
        <f t="shared" ref="M94:M121" si="154">IF(F94&lt;1,"",(K94*135)/F94)</f>
        <v/>
      </c>
      <c r="N94" s="48"/>
      <c r="O94" s="82"/>
      <c r="P94" s="59" t="str">
        <f t="shared" ref="P94:P121" si="155">IF(F94&lt;1,"",(N94*135)/F94)</f>
        <v/>
      </c>
      <c r="Q94" s="48"/>
      <c r="R94" s="82"/>
      <c r="S94" s="59" t="str">
        <f t="shared" ref="S94:S121" si="156">IF(F94&lt;1,"",(Q94*135)/F94)</f>
        <v/>
      </c>
      <c r="T94" s="95">
        <f t="shared" si="144"/>
        <v>0</v>
      </c>
      <c r="U94" s="46"/>
      <c r="V94" s="82"/>
      <c r="W94" s="59" t="str">
        <f t="shared" ref="W94:W121" si="157">IF(F94&lt;1,"",(U94*100)/F94)</f>
        <v/>
      </c>
      <c r="X94" s="48"/>
      <c r="Y94" s="82"/>
      <c r="Z94" s="59" t="str">
        <f t="shared" ref="Z94:Z121" si="158">IF(F94&lt;1,"",(X94*100)/F94)</f>
        <v/>
      </c>
      <c r="AA94" s="48"/>
      <c r="AB94" s="96"/>
      <c r="AC94" s="59" t="str">
        <f t="shared" ref="AC94:AC121" si="159">IF(F94&lt;1,"",(AA94*100)/F94)</f>
        <v/>
      </c>
      <c r="AD94" s="59">
        <f t="shared" si="145"/>
        <v>0</v>
      </c>
      <c r="AE94" s="54">
        <f t="shared" si="146"/>
        <v>0</v>
      </c>
      <c r="AF94" s="55"/>
      <c r="AG94" s="56"/>
      <c r="AH94" s="57">
        <f t="shared" si="147"/>
        <v>0</v>
      </c>
      <c r="AI94" s="58">
        <f t="shared" si="148"/>
        <v>0</v>
      </c>
      <c r="AJ94" s="55"/>
      <c r="AK94" s="56"/>
      <c r="AL94" s="56"/>
      <c r="AM94" s="57">
        <f t="shared" si="149"/>
        <v>0</v>
      </c>
      <c r="AN94" s="58">
        <f t="shared" si="150"/>
        <v>0</v>
      </c>
      <c r="AO94" s="61"/>
      <c r="AP94" s="62">
        <f t="shared" ref="AP94:AP121" si="160">AO94*1.5*0.66</f>
        <v>0</v>
      </c>
      <c r="AQ94" s="61"/>
      <c r="AR94" s="58">
        <f t="shared" ref="AR94:AR121" si="161">AQ94*4</f>
        <v>0</v>
      </c>
      <c r="AS94" s="63"/>
      <c r="AT94" s="64"/>
      <c r="AU94" s="57">
        <f t="shared" si="151"/>
        <v>0</v>
      </c>
      <c r="AV94" s="62" t="str">
        <f t="shared" si="152"/>
        <v>0</v>
      </c>
    </row>
    <row r="95" spans="1:48" hidden="1" outlineLevel="1" x14ac:dyDescent="0.2">
      <c r="A95" s="97"/>
      <c r="B95" s="65"/>
      <c r="C95" s="65"/>
      <c r="D95" s="99" t="str">
        <f t="shared" si="143"/>
        <v/>
      </c>
      <c r="E95" s="66"/>
      <c r="F95" s="67"/>
      <c r="G95" s="43"/>
      <c r="H95" s="43"/>
      <c r="I95" s="44">
        <f t="shared" si="153"/>
        <v>0</v>
      </c>
      <c r="J95" s="45"/>
      <c r="K95" s="46"/>
      <c r="L95" s="82"/>
      <c r="M95" s="59" t="str">
        <f t="shared" si="154"/>
        <v/>
      </c>
      <c r="N95" s="48"/>
      <c r="O95" s="82"/>
      <c r="P95" s="59" t="str">
        <f t="shared" si="155"/>
        <v/>
      </c>
      <c r="Q95" s="48"/>
      <c r="R95" s="82"/>
      <c r="S95" s="59" t="str">
        <f t="shared" si="156"/>
        <v/>
      </c>
      <c r="T95" s="95">
        <f t="shared" si="144"/>
        <v>0</v>
      </c>
      <c r="U95" s="46"/>
      <c r="V95" s="82"/>
      <c r="W95" s="59" t="str">
        <f t="shared" si="157"/>
        <v/>
      </c>
      <c r="X95" s="48"/>
      <c r="Y95" s="82"/>
      <c r="Z95" s="59" t="str">
        <f t="shared" si="158"/>
        <v/>
      </c>
      <c r="AA95" s="48"/>
      <c r="AB95" s="96"/>
      <c r="AC95" s="59" t="str">
        <f t="shared" si="159"/>
        <v/>
      </c>
      <c r="AD95" s="59">
        <f t="shared" si="145"/>
        <v>0</v>
      </c>
      <c r="AE95" s="54">
        <f t="shared" si="146"/>
        <v>0</v>
      </c>
      <c r="AF95" s="55"/>
      <c r="AG95" s="56"/>
      <c r="AH95" s="57">
        <f t="shared" si="147"/>
        <v>0</v>
      </c>
      <c r="AI95" s="58">
        <f t="shared" si="148"/>
        <v>0</v>
      </c>
      <c r="AJ95" s="55"/>
      <c r="AK95" s="56"/>
      <c r="AL95" s="56"/>
      <c r="AM95" s="57">
        <f t="shared" si="149"/>
        <v>0</v>
      </c>
      <c r="AN95" s="58">
        <f t="shared" si="150"/>
        <v>0</v>
      </c>
      <c r="AO95" s="61"/>
      <c r="AP95" s="62">
        <f t="shared" si="160"/>
        <v>0</v>
      </c>
      <c r="AQ95" s="61"/>
      <c r="AR95" s="58">
        <f t="shared" si="161"/>
        <v>0</v>
      </c>
      <c r="AS95" s="63"/>
      <c r="AT95" s="64"/>
      <c r="AU95" s="57">
        <f t="shared" si="151"/>
        <v>0</v>
      </c>
      <c r="AV95" s="62" t="str">
        <f t="shared" si="152"/>
        <v>0</v>
      </c>
    </row>
    <row r="96" spans="1:48" hidden="1" outlineLevel="1" x14ac:dyDescent="0.2">
      <c r="A96" s="97"/>
      <c r="B96" s="65"/>
      <c r="C96" s="65"/>
      <c r="D96" s="99" t="str">
        <f t="shared" si="143"/>
        <v/>
      </c>
      <c r="E96" s="66"/>
      <c r="F96" s="67"/>
      <c r="G96" s="43"/>
      <c r="H96" s="43"/>
      <c r="I96" s="44">
        <f t="shared" si="153"/>
        <v>0</v>
      </c>
      <c r="J96" s="45"/>
      <c r="K96" s="46"/>
      <c r="L96" s="82"/>
      <c r="M96" s="59" t="str">
        <f t="shared" si="154"/>
        <v/>
      </c>
      <c r="N96" s="48"/>
      <c r="O96" s="82"/>
      <c r="P96" s="59" t="str">
        <f t="shared" si="155"/>
        <v/>
      </c>
      <c r="Q96" s="48"/>
      <c r="R96" s="82"/>
      <c r="S96" s="59" t="str">
        <f t="shared" si="156"/>
        <v/>
      </c>
      <c r="T96" s="95">
        <f t="shared" si="144"/>
        <v>0</v>
      </c>
      <c r="U96" s="46"/>
      <c r="V96" s="82"/>
      <c r="W96" s="59" t="str">
        <f t="shared" si="157"/>
        <v/>
      </c>
      <c r="X96" s="48"/>
      <c r="Y96" s="82"/>
      <c r="Z96" s="59" t="str">
        <f t="shared" si="158"/>
        <v/>
      </c>
      <c r="AA96" s="48"/>
      <c r="AB96" s="96"/>
      <c r="AC96" s="59" t="str">
        <f t="shared" si="159"/>
        <v/>
      </c>
      <c r="AD96" s="59">
        <f t="shared" si="145"/>
        <v>0</v>
      </c>
      <c r="AE96" s="54">
        <f t="shared" si="146"/>
        <v>0</v>
      </c>
      <c r="AF96" s="55"/>
      <c r="AG96" s="56"/>
      <c r="AH96" s="57">
        <f t="shared" si="147"/>
        <v>0</v>
      </c>
      <c r="AI96" s="58">
        <f t="shared" si="148"/>
        <v>0</v>
      </c>
      <c r="AJ96" s="55"/>
      <c r="AK96" s="56"/>
      <c r="AL96" s="56"/>
      <c r="AM96" s="57">
        <f t="shared" si="149"/>
        <v>0</v>
      </c>
      <c r="AN96" s="58">
        <f t="shared" si="150"/>
        <v>0</v>
      </c>
      <c r="AO96" s="61"/>
      <c r="AP96" s="62">
        <f t="shared" si="160"/>
        <v>0</v>
      </c>
      <c r="AQ96" s="61"/>
      <c r="AR96" s="58">
        <f t="shared" si="161"/>
        <v>0</v>
      </c>
      <c r="AS96" s="63"/>
      <c r="AT96" s="64"/>
      <c r="AU96" s="57">
        <f t="shared" si="151"/>
        <v>0</v>
      </c>
      <c r="AV96" s="62" t="str">
        <f t="shared" si="152"/>
        <v>0</v>
      </c>
    </row>
    <row r="97" spans="1:48" hidden="1" outlineLevel="1" x14ac:dyDescent="0.2">
      <c r="A97" s="97"/>
      <c r="B97" s="65"/>
      <c r="C97" s="65"/>
      <c r="D97" s="99" t="str">
        <f t="shared" si="143"/>
        <v/>
      </c>
      <c r="E97" s="66"/>
      <c r="F97" s="67"/>
      <c r="G97" s="43"/>
      <c r="H97" s="43"/>
      <c r="I97" s="44">
        <f t="shared" si="153"/>
        <v>0</v>
      </c>
      <c r="J97" s="45"/>
      <c r="K97" s="46"/>
      <c r="L97" s="82"/>
      <c r="M97" s="59" t="str">
        <f t="shared" si="154"/>
        <v/>
      </c>
      <c r="N97" s="48"/>
      <c r="O97" s="82"/>
      <c r="P97" s="59" t="str">
        <f t="shared" si="155"/>
        <v/>
      </c>
      <c r="Q97" s="48"/>
      <c r="R97" s="82"/>
      <c r="S97" s="59" t="str">
        <f t="shared" si="156"/>
        <v/>
      </c>
      <c r="T97" s="95">
        <f t="shared" si="144"/>
        <v>0</v>
      </c>
      <c r="U97" s="46"/>
      <c r="V97" s="82"/>
      <c r="W97" s="59" t="str">
        <f t="shared" si="157"/>
        <v/>
      </c>
      <c r="X97" s="48"/>
      <c r="Y97" s="82"/>
      <c r="Z97" s="59" t="str">
        <f t="shared" si="158"/>
        <v/>
      </c>
      <c r="AA97" s="48"/>
      <c r="AB97" s="96"/>
      <c r="AC97" s="59" t="str">
        <f t="shared" si="159"/>
        <v/>
      </c>
      <c r="AD97" s="59">
        <f t="shared" si="145"/>
        <v>0</v>
      </c>
      <c r="AE97" s="54">
        <f t="shared" si="146"/>
        <v>0</v>
      </c>
      <c r="AF97" s="55"/>
      <c r="AG97" s="56"/>
      <c r="AH97" s="57">
        <f t="shared" si="147"/>
        <v>0</v>
      </c>
      <c r="AI97" s="58">
        <f t="shared" si="148"/>
        <v>0</v>
      </c>
      <c r="AJ97" s="55"/>
      <c r="AK97" s="56"/>
      <c r="AL97" s="56"/>
      <c r="AM97" s="57">
        <f t="shared" si="149"/>
        <v>0</v>
      </c>
      <c r="AN97" s="58">
        <f t="shared" si="150"/>
        <v>0</v>
      </c>
      <c r="AO97" s="61"/>
      <c r="AP97" s="62">
        <f t="shared" si="160"/>
        <v>0</v>
      </c>
      <c r="AQ97" s="61"/>
      <c r="AR97" s="58">
        <f t="shared" si="161"/>
        <v>0</v>
      </c>
      <c r="AS97" s="63"/>
      <c r="AT97" s="64"/>
      <c r="AU97" s="57">
        <f t="shared" si="151"/>
        <v>0</v>
      </c>
      <c r="AV97" s="62" t="str">
        <f t="shared" si="152"/>
        <v>0</v>
      </c>
    </row>
    <row r="98" spans="1:48" hidden="1" outlineLevel="1" x14ac:dyDescent="0.2">
      <c r="A98" s="79"/>
      <c r="B98" s="65"/>
      <c r="C98" s="65"/>
      <c r="D98" s="99" t="str">
        <f t="shared" si="143"/>
        <v/>
      </c>
      <c r="E98" s="66"/>
      <c r="F98" s="67"/>
      <c r="G98" s="43"/>
      <c r="H98" s="43"/>
      <c r="I98" s="44">
        <f t="shared" si="153"/>
        <v>0</v>
      </c>
      <c r="J98" s="45"/>
      <c r="K98" s="46"/>
      <c r="L98" s="82"/>
      <c r="M98" s="59" t="str">
        <f t="shared" si="154"/>
        <v/>
      </c>
      <c r="N98" s="48"/>
      <c r="O98" s="82"/>
      <c r="P98" s="59" t="str">
        <f t="shared" si="155"/>
        <v/>
      </c>
      <c r="Q98" s="48"/>
      <c r="R98" s="82"/>
      <c r="S98" s="59" t="str">
        <f t="shared" si="156"/>
        <v/>
      </c>
      <c r="T98" s="95">
        <f t="shared" si="144"/>
        <v>0</v>
      </c>
      <c r="U98" s="46"/>
      <c r="V98" s="82"/>
      <c r="W98" s="59" t="str">
        <f t="shared" si="157"/>
        <v/>
      </c>
      <c r="X98" s="48"/>
      <c r="Y98" s="82"/>
      <c r="Z98" s="59" t="str">
        <f t="shared" si="158"/>
        <v/>
      </c>
      <c r="AA98" s="48"/>
      <c r="AB98" s="96"/>
      <c r="AC98" s="59" t="str">
        <f t="shared" si="159"/>
        <v/>
      </c>
      <c r="AD98" s="59">
        <f t="shared" si="145"/>
        <v>0</v>
      </c>
      <c r="AE98" s="54">
        <f t="shared" si="146"/>
        <v>0</v>
      </c>
      <c r="AF98" s="55"/>
      <c r="AG98" s="56"/>
      <c r="AH98" s="57">
        <f t="shared" si="147"/>
        <v>0</v>
      </c>
      <c r="AI98" s="58">
        <f t="shared" si="148"/>
        <v>0</v>
      </c>
      <c r="AJ98" s="55"/>
      <c r="AK98" s="56"/>
      <c r="AL98" s="56"/>
      <c r="AM98" s="57">
        <f t="shared" si="149"/>
        <v>0</v>
      </c>
      <c r="AN98" s="58">
        <f t="shared" si="150"/>
        <v>0</v>
      </c>
      <c r="AO98" s="61"/>
      <c r="AP98" s="62">
        <f t="shared" si="160"/>
        <v>0</v>
      </c>
      <c r="AQ98" s="61"/>
      <c r="AR98" s="58">
        <f t="shared" si="161"/>
        <v>0</v>
      </c>
      <c r="AS98" s="63"/>
      <c r="AT98" s="64"/>
      <c r="AU98" s="57">
        <f t="shared" si="151"/>
        <v>0</v>
      </c>
      <c r="AV98" s="62" t="str">
        <f t="shared" si="152"/>
        <v>0</v>
      </c>
    </row>
    <row r="99" spans="1:48" hidden="1" outlineLevel="1" x14ac:dyDescent="0.2">
      <c r="A99" s="79"/>
      <c r="B99" s="65"/>
      <c r="C99" s="80"/>
      <c r="D99" s="99" t="str">
        <f t="shared" si="143"/>
        <v/>
      </c>
      <c r="E99" s="66"/>
      <c r="F99" s="67"/>
      <c r="G99" s="43"/>
      <c r="H99" s="43"/>
      <c r="I99" s="44">
        <f t="shared" si="153"/>
        <v>0</v>
      </c>
      <c r="J99" s="45"/>
      <c r="K99" s="46"/>
      <c r="L99" s="82"/>
      <c r="M99" s="59" t="str">
        <f t="shared" si="154"/>
        <v/>
      </c>
      <c r="N99" s="48"/>
      <c r="O99" s="82"/>
      <c r="P99" s="59" t="str">
        <f t="shared" si="155"/>
        <v/>
      </c>
      <c r="Q99" s="48"/>
      <c r="R99" s="82"/>
      <c r="S99" s="59" t="str">
        <f t="shared" si="156"/>
        <v/>
      </c>
      <c r="T99" s="95">
        <f>MAX(M99,P99,S99)</f>
        <v>0</v>
      </c>
      <c r="U99" s="46"/>
      <c r="V99" s="82"/>
      <c r="W99" s="59" t="str">
        <f t="shared" si="157"/>
        <v/>
      </c>
      <c r="X99" s="48"/>
      <c r="Y99" s="82"/>
      <c r="Z99" s="59" t="str">
        <f t="shared" si="158"/>
        <v/>
      </c>
      <c r="AA99" s="48"/>
      <c r="AB99" s="96"/>
      <c r="AC99" s="59" t="str">
        <f t="shared" si="159"/>
        <v/>
      </c>
      <c r="AD99" s="59">
        <f>MAX(W99,Z99,AC99)</f>
        <v>0</v>
      </c>
      <c r="AE99" s="54">
        <f>SUM(T99,AD99)</f>
        <v>0</v>
      </c>
      <c r="AF99" s="55"/>
      <c r="AG99" s="56"/>
      <c r="AH99" s="57">
        <f>MAX(AF99:AG99)</f>
        <v>0</v>
      </c>
      <c r="AI99" s="58">
        <f t="shared" si="148"/>
        <v>0</v>
      </c>
      <c r="AJ99" s="55"/>
      <c r="AK99" s="56"/>
      <c r="AL99" s="56"/>
      <c r="AM99" s="57">
        <f t="shared" si="149"/>
        <v>0</v>
      </c>
      <c r="AN99" s="58">
        <f t="shared" si="150"/>
        <v>0</v>
      </c>
      <c r="AO99" s="61"/>
      <c r="AP99" s="62">
        <f t="shared" si="160"/>
        <v>0</v>
      </c>
      <c r="AQ99" s="61"/>
      <c r="AR99" s="58">
        <f t="shared" si="161"/>
        <v>0</v>
      </c>
      <c r="AS99" s="63"/>
      <c r="AT99" s="64"/>
      <c r="AU99" s="57">
        <f t="shared" si="151"/>
        <v>0</v>
      </c>
      <c r="AV99" s="62" t="str">
        <f t="shared" si="152"/>
        <v>0</v>
      </c>
    </row>
    <row r="100" spans="1:48" hidden="1" outlineLevel="1" x14ac:dyDescent="0.2">
      <c r="A100" s="97"/>
      <c r="B100" s="65"/>
      <c r="C100" s="65"/>
      <c r="D100" s="99" t="str">
        <f t="shared" si="143"/>
        <v/>
      </c>
      <c r="E100" s="66"/>
      <c r="F100" s="67"/>
      <c r="G100" s="43"/>
      <c r="H100" s="43"/>
      <c r="I100" s="44">
        <f t="shared" si="153"/>
        <v>0</v>
      </c>
      <c r="J100" s="45"/>
      <c r="K100" s="46"/>
      <c r="L100" s="82"/>
      <c r="M100" s="59" t="str">
        <f t="shared" si="154"/>
        <v/>
      </c>
      <c r="N100" s="48"/>
      <c r="O100" s="82"/>
      <c r="P100" s="59" t="str">
        <f t="shared" si="155"/>
        <v/>
      </c>
      <c r="Q100" s="48"/>
      <c r="R100" s="82"/>
      <c r="S100" s="59" t="str">
        <f t="shared" si="156"/>
        <v/>
      </c>
      <c r="T100" s="95">
        <f t="shared" ref="T100:T121" si="162">MAX(M100,P100,S100)</f>
        <v>0</v>
      </c>
      <c r="U100" s="46"/>
      <c r="V100" s="82"/>
      <c r="W100" s="59" t="str">
        <f t="shared" si="157"/>
        <v/>
      </c>
      <c r="X100" s="48"/>
      <c r="Y100" s="82"/>
      <c r="Z100" s="59" t="str">
        <f t="shared" si="158"/>
        <v/>
      </c>
      <c r="AA100" s="48"/>
      <c r="AB100" s="96"/>
      <c r="AC100" s="59" t="str">
        <f t="shared" si="159"/>
        <v/>
      </c>
      <c r="AD100" s="59">
        <f t="shared" ref="AD100:AD121" si="163">MAX(W100,Z100,AC100)</f>
        <v>0</v>
      </c>
      <c r="AE100" s="54">
        <f t="shared" ref="AE100:AE121" si="164">SUM(T100,AD100)</f>
        <v>0</v>
      </c>
      <c r="AF100" s="55"/>
      <c r="AG100" s="56"/>
      <c r="AH100" s="57">
        <f t="shared" ref="AH100:AH121" si="165">MAX(AF100:AG100)</f>
        <v>0</v>
      </c>
      <c r="AI100" s="58">
        <f t="shared" si="148"/>
        <v>0</v>
      </c>
      <c r="AJ100" s="55"/>
      <c r="AK100" s="56"/>
      <c r="AL100" s="56"/>
      <c r="AM100" s="57">
        <f t="shared" si="149"/>
        <v>0</v>
      </c>
      <c r="AN100" s="58">
        <f t="shared" si="150"/>
        <v>0</v>
      </c>
      <c r="AO100" s="61"/>
      <c r="AP100" s="62">
        <f t="shared" si="160"/>
        <v>0</v>
      </c>
      <c r="AQ100" s="61"/>
      <c r="AR100" s="58">
        <f t="shared" si="161"/>
        <v>0</v>
      </c>
      <c r="AS100" s="63"/>
      <c r="AT100" s="64"/>
      <c r="AU100" s="57">
        <f t="shared" si="151"/>
        <v>0</v>
      </c>
      <c r="AV100" s="62" t="str">
        <f t="shared" si="152"/>
        <v>0</v>
      </c>
    </row>
    <row r="101" spans="1:48" hidden="1" outlineLevel="1" x14ac:dyDescent="0.2">
      <c r="A101" s="97"/>
      <c r="B101" s="65"/>
      <c r="C101" s="65"/>
      <c r="D101" s="99" t="str">
        <f t="shared" si="143"/>
        <v/>
      </c>
      <c r="E101" s="66"/>
      <c r="F101" s="67"/>
      <c r="G101" s="43"/>
      <c r="H101" s="43"/>
      <c r="I101" s="44">
        <f t="shared" si="153"/>
        <v>0</v>
      </c>
      <c r="J101" s="45"/>
      <c r="K101" s="46"/>
      <c r="L101" s="82"/>
      <c r="M101" s="59" t="str">
        <f t="shared" si="154"/>
        <v/>
      </c>
      <c r="N101" s="48"/>
      <c r="O101" s="82"/>
      <c r="P101" s="59" t="str">
        <f t="shared" si="155"/>
        <v/>
      </c>
      <c r="Q101" s="48"/>
      <c r="R101" s="82"/>
      <c r="S101" s="59" t="str">
        <f t="shared" si="156"/>
        <v/>
      </c>
      <c r="T101" s="95">
        <f t="shared" si="162"/>
        <v>0</v>
      </c>
      <c r="U101" s="46"/>
      <c r="V101" s="82"/>
      <c r="W101" s="59" t="str">
        <f t="shared" si="157"/>
        <v/>
      </c>
      <c r="X101" s="48"/>
      <c r="Y101" s="82"/>
      <c r="Z101" s="59" t="str">
        <f t="shared" si="158"/>
        <v/>
      </c>
      <c r="AA101" s="48"/>
      <c r="AB101" s="96"/>
      <c r="AC101" s="59" t="str">
        <f t="shared" si="159"/>
        <v/>
      </c>
      <c r="AD101" s="59">
        <f t="shared" si="163"/>
        <v>0</v>
      </c>
      <c r="AE101" s="54">
        <f t="shared" si="164"/>
        <v>0</v>
      </c>
      <c r="AF101" s="55"/>
      <c r="AG101" s="56"/>
      <c r="AH101" s="57">
        <f t="shared" si="165"/>
        <v>0</v>
      </c>
      <c r="AI101" s="58">
        <f t="shared" si="148"/>
        <v>0</v>
      </c>
      <c r="AJ101" s="55"/>
      <c r="AK101" s="56"/>
      <c r="AL101" s="56"/>
      <c r="AM101" s="57">
        <f t="shared" si="149"/>
        <v>0</v>
      </c>
      <c r="AN101" s="58">
        <f t="shared" si="150"/>
        <v>0</v>
      </c>
      <c r="AO101" s="61"/>
      <c r="AP101" s="62">
        <f t="shared" si="160"/>
        <v>0</v>
      </c>
      <c r="AQ101" s="61"/>
      <c r="AR101" s="58">
        <f t="shared" si="161"/>
        <v>0</v>
      </c>
      <c r="AS101" s="63"/>
      <c r="AT101" s="64"/>
      <c r="AU101" s="57">
        <f t="shared" si="151"/>
        <v>0</v>
      </c>
      <c r="AV101" s="62" t="str">
        <f t="shared" si="152"/>
        <v>0</v>
      </c>
    </row>
    <row r="102" spans="1:48" hidden="1" outlineLevel="1" x14ac:dyDescent="0.2">
      <c r="A102" s="97"/>
      <c r="B102" s="65"/>
      <c r="C102" s="65"/>
      <c r="D102" s="99" t="str">
        <f t="shared" si="143"/>
        <v/>
      </c>
      <c r="E102" s="66"/>
      <c r="F102" s="67"/>
      <c r="G102" s="43"/>
      <c r="H102" s="43"/>
      <c r="I102" s="44">
        <f t="shared" si="153"/>
        <v>0</v>
      </c>
      <c r="J102" s="45"/>
      <c r="K102" s="46"/>
      <c r="L102" s="82"/>
      <c r="M102" s="59" t="str">
        <f t="shared" si="154"/>
        <v/>
      </c>
      <c r="N102" s="48"/>
      <c r="O102" s="82"/>
      <c r="P102" s="59" t="str">
        <f t="shared" si="155"/>
        <v/>
      </c>
      <c r="Q102" s="48"/>
      <c r="R102" s="82"/>
      <c r="S102" s="59" t="str">
        <f t="shared" si="156"/>
        <v/>
      </c>
      <c r="T102" s="95">
        <f t="shared" si="162"/>
        <v>0</v>
      </c>
      <c r="U102" s="46"/>
      <c r="V102" s="82"/>
      <c r="W102" s="59" t="str">
        <f t="shared" si="157"/>
        <v/>
      </c>
      <c r="X102" s="48"/>
      <c r="Y102" s="82"/>
      <c r="Z102" s="59" t="str">
        <f t="shared" si="158"/>
        <v/>
      </c>
      <c r="AA102" s="48"/>
      <c r="AB102" s="96"/>
      <c r="AC102" s="59" t="str">
        <f t="shared" si="159"/>
        <v/>
      </c>
      <c r="AD102" s="59">
        <f t="shared" si="163"/>
        <v>0</v>
      </c>
      <c r="AE102" s="54">
        <f t="shared" si="164"/>
        <v>0</v>
      </c>
      <c r="AF102" s="55"/>
      <c r="AG102" s="56"/>
      <c r="AH102" s="57">
        <f t="shared" si="165"/>
        <v>0</v>
      </c>
      <c r="AI102" s="58">
        <f t="shared" si="148"/>
        <v>0</v>
      </c>
      <c r="AJ102" s="55"/>
      <c r="AK102" s="56"/>
      <c r="AL102" s="56"/>
      <c r="AM102" s="57">
        <f t="shared" si="149"/>
        <v>0</v>
      </c>
      <c r="AN102" s="58">
        <f t="shared" si="150"/>
        <v>0</v>
      </c>
      <c r="AO102" s="61"/>
      <c r="AP102" s="62">
        <f t="shared" si="160"/>
        <v>0</v>
      </c>
      <c r="AQ102" s="61"/>
      <c r="AR102" s="58">
        <f t="shared" si="161"/>
        <v>0</v>
      </c>
      <c r="AS102" s="63"/>
      <c r="AT102" s="64"/>
      <c r="AU102" s="57">
        <f t="shared" si="151"/>
        <v>0</v>
      </c>
      <c r="AV102" s="62" t="str">
        <f t="shared" si="152"/>
        <v>0</v>
      </c>
    </row>
    <row r="103" spans="1:48" hidden="1" outlineLevel="1" x14ac:dyDescent="0.2">
      <c r="A103" s="97"/>
      <c r="B103" s="65"/>
      <c r="C103" s="65"/>
      <c r="D103" s="99" t="str">
        <f t="shared" si="143"/>
        <v/>
      </c>
      <c r="E103" s="66"/>
      <c r="F103" s="67"/>
      <c r="G103" s="43"/>
      <c r="H103" s="43"/>
      <c r="I103" s="44">
        <f t="shared" si="153"/>
        <v>0</v>
      </c>
      <c r="J103" s="45"/>
      <c r="K103" s="46"/>
      <c r="L103" s="82"/>
      <c r="M103" s="59" t="str">
        <f t="shared" si="154"/>
        <v/>
      </c>
      <c r="N103" s="48"/>
      <c r="O103" s="82"/>
      <c r="P103" s="59" t="str">
        <f t="shared" si="155"/>
        <v/>
      </c>
      <c r="Q103" s="48"/>
      <c r="R103" s="82"/>
      <c r="S103" s="59" t="str">
        <f t="shared" si="156"/>
        <v/>
      </c>
      <c r="T103" s="95">
        <f t="shared" si="162"/>
        <v>0</v>
      </c>
      <c r="U103" s="46"/>
      <c r="V103" s="82"/>
      <c r="W103" s="59" t="str">
        <f t="shared" si="157"/>
        <v/>
      </c>
      <c r="X103" s="48"/>
      <c r="Y103" s="82"/>
      <c r="Z103" s="59" t="str">
        <f t="shared" si="158"/>
        <v/>
      </c>
      <c r="AA103" s="48"/>
      <c r="AB103" s="96"/>
      <c r="AC103" s="59" t="str">
        <f t="shared" si="159"/>
        <v/>
      </c>
      <c r="AD103" s="59">
        <f t="shared" si="163"/>
        <v>0</v>
      </c>
      <c r="AE103" s="54">
        <f t="shared" si="164"/>
        <v>0</v>
      </c>
      <c r="AF103" s="55"/>
      <c r="AG103" s="56"/>
      <c r="AH103" s="57">
        <f t="shared" si="165"/>
        <v>0</v>
      </c>
      <c r="AI103" s="58">
        <f t="shared" si="148"/>
        <v>0</v>
      </c>
      <c r="AJ103" s="55"/>
      <c r="AK103" s="56"/>
      <c r="AL103" s="56"/>
      <c r="AM103" s="57">
        <f t="shared" si="149"/>
        <v>0</v>
      </c>
      <c r="AN103" s="58">
        <f t="shared" si="150"/>
        <v>0</v>
      </c>
      <c r="AO103" s="61"/>
      <c r="AP103" s="62">
        <f t="shared" si="160"/>
        <v>0</v>
      </c>
      <c r="AQ103" s="61"/>
      <c r="AR103" s="58">
        <f t="shared" si="161"/>
        <v>0</v>
      </c>
      <c r="AS103" s="63"/>
      <c r="AT103" s="64"/>
      <c r="AU103" s="57">
        <f t="shared" si="151"/>
        <v>0</v>
      </c>
      <c r="AV103" s="62" t="str">
        <f t="shared" si="152"/>
        <v>0</v>
      </c>
    </row>
    <row r="104" spans="1:48" hidden="1" outlineLevel="1" x14ac:dyDescent="0.2">
      <c r="A104" s="97"/>
      <c r="B104" s="65"/>
      <c r="C104" s="65"/>
      <c r="D104" s="99" t="str">
        <f t="shared" si="143"/>
        <v/>
      </c>
      <c r="E104" s="66"/>
      <c r="F104" s="67"/>
      <c r="G104" s="43"/>
      <c r="H104" s="43"/>
      <c r="I104" s="44">
        <f t="shared" si="153"/>
        <v>0</v>
      </c>
      <c r="J104" s="45"/>
      <c r="K104" s="46"/>
      <c r="L104" s="82"/>
      <c r="M104" s="59" t="str">
        <f t="shared" si="154"/>
        <v/>
      </c>
      <c r="N104" s="48"/>
      <c r="O104" s="82"/>
      <c r="P104" s="59" t="str">
        <f t="shared" si="155"/>
        <v/>
      </c>
      <c r="Q104" s="48"/>
      <c r="R104" s="82"/>
      <c r="S104" s="59" t="str">
        <f t="shared" si="156"/>
        <v/>
      </c>
      <c r="T104" s="95">
        <f t="shared" si="162"/>
        <v>0</v>
      </c>
      <c r="U104" s="46"/>
      <c r="V104" s="82"/>
      <c r="W104" s="59" t="str">
        <f t="shared" si="157"/>
        <v/>
      </c>
      <c r="X104" s="48"/>
      <c r="Y104" s="82"/>
      <c r="Z104" s="59" t="str">
        <f t="shared" si="158"/>
        <v/>
      </c>
      <c r="AA104" s="48"/>
      <c r="AB104" s="96"/>
      <c r="AC104" s="59" t="str">
        <f t="shared" si="159"/>
        <v/>
      </c>
      <c r="AD104" s="59">
        <f t="shared" si="163"/>
        <v>0</v>
      </c>
      <c r="AE104" s="54">
        <f t="shared" si="164"/>
        <v>0</v>
      </c>
      <c r="AF104" s="55"/>
      <c r="AG104" s="56"/>
      <c r="AH104" s="57">
        <f t="shared" si="165"/>
        <v>0</v>
      </c>
      <c r="AI104" s="58">
        <f t="shared" si="148"/>
        <v>0</v>
      </c>
      <c r="AJ104" s="55"/>
      <c r="AK104" s="56"/>
      <c r="AL104" s="56"/>
      <c r="AM104" s="57">
        <f t="shared" si="149"/>
        <v>0</v>
      </c>
      <c r="AN104" s="58">
        <f t="shared" si="150"/>
        <v>0</v>
      </c>
      <c r="AO104" s="61"/>
      <c r="AP104" s="62">
        <f t="shared" si="160"/>
        <v>0</v>
      </c>
      <c r="AQ104" s="61"/>
      <c r="AR104" s="58">
        <f t="shared" si="161"/>
        <v>0</v>
      </c>
      <c r="AS104" s="63"/>
      <c r="AT104" s="64"/>
      <c r="AU104" s="57">
        <f t="shared" si="151"/>
        <v>0</v>
      </c>
      <c r="AV104" s="62" t="str">
        <f t="shared" si="152"/>
        <v>0</v>
      </c>
    </row>
    <row r="105" spans="1:48" hidden="1" outlineLevel="1" x14ac:dyDescent="0.2">
      <c r="A105" s="97"/>
      <c r="B105" s="65"/>
      <c r="C105" s="65"/>
      <c r="D105" s="99" t="str">
        <f t="shared" si="143"/>
        <v/>
      </c>
      <c r="E105" s="66"/>
      <c r="F105" s="67"/>
      <c r="G105" s="43"/>
      <c r="H105" s="43"/>
      <c r="I105" s="44">
        <f t="shared" si="153"/>
        <v>0</v>
      </c>
      <c r="J105" s="45"/>
      <c r="K105" s="46"/>
      <c r="L105" s="82"/>
      <c r="M105" s="59" t="str">
        <f t="shared" si="154"/>
        <v/>
      </c>
      <c r="N105" s="48"/>
      <c r="O105" s="82"/>
      <c r="P105" s="59" t="str">
        <f t="shared" si="155"/>
        <v/>
      </c>
      <c r="Q105" s="48"/>
      <c r="R105" s="82"/>
      <c r="S105" s="59" t="str">
        <f t="shared" si="156"/>
        <v/>
      </c>
      <c r="T105" s="95">
        <f t="shared" si="162"/>
        <v>0</v>
      </c>
      <c r="U105" s="46"/>
      <c r="V105" s="82"/>
      <c r="W105" s="59" t="str">
        <f t="shared" si="157"/>
        <v/>
      </c>
      <c r="X105" s="48"/>
      <c r="Y105" s="82"/>
      <c r="Z105" s="59" t="str">
        <f t="shared" si="158"/>
        <v/>
      </c>
      <c r="AA105" s="48"/>
      <c r="AB105" s="96"/>
      <c r="AC105" s="59" t="str">
        <f t="shared" si="159"/>
        <v/>
      </c>
      <c r="AD105" s="59">
        <f t="shared" si="163"/>
        <v>0</v>
      </c>
      <c r="AE105" s="54">
        <f t="shared" si="164"/>
        <v>0</v>
      </c>
      <c r="AF105" s="55"/>
      <c r="AG105" s="56"/>
      <c r="AH105" s="57">
        <f t="shared" si="165"/>
        <v>0</v>
      </c>
      <c r="AI105" s="58">
        <f t="shared" si="148"/>
        <v>0</v>
      </c>
      <c r="AJ105" s="55"/>
      <c r="AK105" s="56"/>
      <c r="AL105" s="56"/>
      <c r="AM105" s="57">
        <f t="shared" si="149"/>
        <v>0</v>
      </c>
      <c r="AN105" s="58">
        <f t="shared" si="150"/>
        <v>0</v>
      </c>
      <c r="AO105" s="61"/>
      <c r="AP105" s="62">
        <f t="shared" si="160"/>
        <v>0</v>
      </c>
      <c r="AQ105" s="61"/>
      <c r="AR105" s="58">
        <f t="shared" si="161"/>
        <v>0</v>
      </c>
      <c r="AS105" s="63"/>
      <c r="AT105" s="64"/>
      <c r="AU105" s="57">
        <f t="shared" si="151"/>
        <v>0</v>
      </c>
      <c r="AV105" s="62" t="str">
        <f t="shared" si="152"/>
        <v>0</v>
      </c>
    </row>
    <row r="106" spans="1:48" hidden="1" outlineLevel="1" x14ac:dyDescent="0.2">
      <c r="A106" s="97"/>
      <c r="B106" s="65"/>
      <c r="C106" s="65"/>
      <c r="D106" s="99" t="str">
        <f t="shared" si="143"/>
        <v/>
      </c>
      <c r="E106" s="66"/>
      <c r="F106" s="67"/>
      <c r="G106" s="43"/>
      <c r="H106" s="43"/>
      <c r="I106" s="44">
        <f t="shared" si="153"/>
        <v>0</v>
      </c>
      <c r="J106" s="45"/>
      <c r="K106" s="46"/>
      <c r="L106" s="82"/>
      <c r="M106" s="59" t="str">
        <f t="shared" si="154"/>
        <v/>
      </c>
      <c r="N106" s="48"/>
      <c r="O106" s="82"/>
      <c r="P106" s="59" t="str">
        <f t="shared" si="155"/>
        <v/>
      </c>
      <c r="Q106" s="48"/>
      <c r="R106" s="82"/>
      <c r="S106" s="59" t="str">
        <f t="shared" si="156"/>
        <v/>
      </c>
      <c r="T106" s="95">
        <f t="shared" si="162"/>
        <v>0</v>
      </c>
      <c r="U106" s="46"/>
      <c r="V106" s="82"/>
      <c r="W106" s="59" t="str">
        <f t="shared" si="157"/>
        <v/>
      </c>
      <c r="X106" s="48"/>
      <c r="Y106" s="82"/>
      <c r="Z106" s="59" t="str">
        <f t="shared" si="158"/>
        <v/>
      </c>
      <c r="AA106" s="48"/>
      <c r="AB106" s="96"/>
      <c r="AC106" s="59" t="str">
        <f t="shared" si="159"/>
        <v/>
      </c>
      <c r="AD106" s="59">
        <f t="shared" si="163"/>
        <v>0</v>
      </c>
      <c r="AE106" s="54">
        <f t="shared" si="164"/>
        <v>0</v>
      </c>
      <c r="AF106" s="55"/>
      <c r="AG106" s="56"/>
      <c r="AH106" s="57">
        <f t="shared" si="165"/>
        <v>0</v>
      </c>
      <c r="AI106" s="58">
        <f t="shared" si="148"/>
        <v>0</v>
      </c>
      <c r="AJ106" s="55"/>
      <c r="AK106" s="56"/>
      <c r="AL106" s="56"/>
      <c r="AM106" s="57">
        <f t="shared" si="149"/>
        <v>0</v>
      </c>
      <c r="AN106" s="58">
        <f t="shared" si="150"/>
        <v>0</v>
      </c>
      <c r="AO106" s="61"/>
      <c r="AP106" s="62">
        <f t="shared" si="160"/>
        <v>0</v>
      </c>
      <c r="AQ106" s="61"/>
      <c r="AR106" s="58">
        <f t="shared" si="161"/>
        <v>0</v>
      </c>
      <c r="AS106" s="63"/>
      <c r="AT106" s="64"/>
      <c r="AU106" s="57">
        <f t="shared" si="151"/>
        <v>0</v>
      </c>
      <c r="AV106" s="62" t="str">
        <f t="shared" si="152"/>
        <v>0</v>
      </c>
    </row>
    <row r="107" spans="1:48" hidden="1" outlineLevel="1" x14ac:dyDescent="0.2">
      <c r="A107" s="97"/>
      <c r="B107" s="65"/>
      <c r="C107" s="65"/>
      <c r="D107" s="99" t="str">
        <f t="shared" si="143"/>
        <v/>
      </c>
      <c r="E107" s="66"/>
      <c r="F107" s="67"/>
      <c r="G107" s="43"/>
      <c r="H107" s="43"/>
      <c r="I107" s="44">
        <f t="shared" si="153"/>
        <v>0</v>
      </c>
      <c r="J107" s="45"/>
      <c r="K107" s="46"/>
      <c r="L107" s="82"/>
      <c r="M107" s="59" t="str">
        <f t="shared" si="154"/>
        <v/>
      </c>
      <c r="N107" s="48"/>
      <c r="O107" s="82"/>
      <c r="P107" s="59" t="str">
        <f t="shared" si="155"/>
        <v/>
      </c>
      <c r="Q107" s="48"/>
      <c r="R107" s="82"/>
      <c r="S107" s="59" t="str">
        <f t="shared" si="156"/>
        <v/>
      </c>
      <c r="T107" s="95">
        <f t="shared" si="162"/>
        <v>0</v>
      </c>
      <c r="U107" s="46"/>
      <c r="V107" s="82"/>
      <c r="W107" s="59" t="str">
        <f t="shared" si="157"/>
        <v/>
      </c>
      <c r="X107" s="48"/>
      <c r="Y107" s="82"/>
      <c r="Z107" s="59" t="str">
        <f t="shared" si="158"/>
        <v/>
      </c>
      <c r="AA107" s="48"/>
      <c r="AB107" s="96"/>
      <c r="AC107" s="59" t="str">
        <f t="shared" si="159"/>
        <v/>
      </c>
      <c r="AD107" s="59">
        <f t="shared" si="163"/>
        <v>0</v>
      </c>
      <c r="AE107" s="54">
        <f t="shared" si="164"/>
        <v>0</v>
      </c>
      <c r="AF107" s="55"/>
      <c r="AG107" s="56"/>
      <c r="AH107" s="57">
        <f t="shared" si="165"/>
        <v>0</v>
      </c>
      <c r="AI107" s="58">
        <f t="shared" si="148"/>
        <v>0</v>
      </c>
      <c r="AJ107" s="55"/>
      <c r="AK107" s="56"/>
      <c r="AL107" s="56"/>
      <c r="AM107" s="57">
        <f t="shared" si="149"/>
        <v>0</v>
      </c>
      <c r="AN107" s="58">
        <f t="shared" si="150"/>
        <v>0</v>
      </c>
      <c r="AO107" s="61"/>
      <c r="AP107" s="62">
        <f t="shared" si="160"/>
        <v>0</v>
      </c>
      <c r="AQ107" s="61"/>
      <c r="AR107" s="58">
        <f t="shared" si="161"/>
        <v>0</v>
      </c>
      <c r="AS107" s="63"/>
      <c r="AT107" s="64"/>
      <c r="AU107" s="57">
        <f t="shared" si="151"/>
        <v>0</v>
      </c>
      <c r="AV107" s="62" t="str">
        <f t="shared" si="152"/>
        <v>0</v>
      </c>
    </row>
    <row r="108" spans="1:48" hidden="1" outlineLevel="1" x14ac:dyDescent="0.2">
      <c r="A108" s="97"/>
      <c r="B108" s="65"/>
      <c r="C108" s="65"/>
      <c r="D108" s="99" t="str">
        <f t="shared" si="143"/>
        <v/>
      </c>
      <c r="E108" s="66"/>
      <c r="F108" s="67"/>
      <c r="G108" s="43"/>
      <c r="H108" s="43"/>
      <c r="I108" s="44">
        <f t="shared" si="153"/>
        <v>0</v>
      </c>
      <c r="J108" s="45"/>
      <c r="K108" s="46"/>
      <c r="L108" s="82"/>
      <c r="M108" s="59" t="str">
        <f t="shared" si="154"/>
        <v/>
      </c>
      <c r="N108" s="48"/>
      <c r="O108" s="82"/>
      <c r="P108" s="59" t="str">
        <f t="shared" si="155"/>
        <v/>
      </c>
      <c r="Q108" s="48"/>
      <c r="R108" s="82"/>
      <c r="S108" s="59" t="str">
        <f t="shared" si="156"/>
        <v/>
      </c>
      <c r="T108" s="95">
        <f t="shared" si="162"/>
        <v>0</v>
      </c>
      <c r="U108" s="46"/>
      <c r="V108" s="82"/>
      <c r="W108" s="59" t="str">
        <f t="shared" si="157"/>
        <v/>
      </c>
      <c r="X108" s="48"/>
      <c r="Y108" s="82"/>
      <c r="Z108" s="59" t="str">
        <f t="shared" si="158"/>
        <v/>
      </c>
      <c r="AA108" s="48"/>
      <c r="AB108" s="96"/>
      <c r="AC108" s="59" t="str">
        <f t="shared" si="159"/>
        <v/>
      </c>
      <c r="AD108" s="59">
        <f t="shared" si="163"/>
        <v>0</v>
      </c>
      <c r="AE108" s="54">
        <f t="shared" si="164"/>
        <v>0</v>
      </c>
      <c r="AF108" s="55"/>
      <c r="AG108" s="56"/>
      <c r="AH108" s="57">
        <f t="shared" si="165"/>
        <v>0</v>
      </c>
      <c r="AI108" s="58">
        <f t="shared" si="148"/>
        <v>0</v>
      </c>
      <c r="AJ108" s="55"/>
      <c r="AK108" s="56"/>
      <c r="AL108" s="56"/>
      <c r="AM108" s="57">
        <f t="shared" si="149"/>
        <v>0</v>
      </c>
      <c r="AN108" s="58">
        <f t="shared" si="150"/>
        <v>0</v>
      </c>
      <c r="AO108" s="61"/>
      <c r="AP108" s="62">
        <f t="shared" si="160"/>
        <v>0</v>
      </c>
      <c r="AQ108" s="61"/>
      <c r="AR108" s="58">
        <f t="shared" si="161"/>
        <v>0</v>
      </c>
      <c r="AS108" s="63"/>
      <c r="AT108" s="64"/>
      <c r="AU108" s="57">
        <f t="shared" si="151"/>
        <v>0</v>
      </c>
      <c r="AV108" s="62" t="str">
        <f t="shared" si="152"/>
        <v>0</v>
      </c>
    </row>
    <row r="109" spans="1:48" hidden="1" outlineLevel="1" x14ac:dyDescent="0.2">
      <c r="A109" s="97"/>
      <c r="B109" s="65"/>
      <c r="C109" s="65"/>
      <c r="D109" s="99" t="str">
        <f t="shared" si="143"/>
        <v/>
      </c>
      <c r="E109" s="66"/>
      <c r="F109" s="67"/>
      <c r="G109" s="43"/>
      <c r="H109" s="43"/>
      <c r="I109" s="44">
        <f t="shared" si="153"/>
        <v>0</v>
      </c>
      <c r="J109" s="45"/>
      <c r="K109" s="46"/>
      <c r="L109" s="82"/>
      <c r="M109" s="59" t="str">
        <f t="shared" si="154"/>
        <v/>
      </c>
      <c r="N109" s="48"/>
      <c r="O109" s="82"/>
      <c r="P109" s="59" t="str">
        <f t="shared" si="155"/>
        <v/>
      </c>
      <c r="Q109" s="48"/>
      <c r="R109" s="82"/>
      <c r="S109" s="59" t="str">
        <f t="shared" si="156"/>
        <v/>
      </c>
      <c r="T109" s="95">
        <f t="shared" si="162"/>
        <v>0</v>
      </c>
      <c r="U109" s="46"/>
      <c r="V109" s="82"/>
      <c r="W109" s="59" t="str">
        <f t="shared" si="157"/>
        <v/>
      </c>
      <c r="X109" s="48"/>
      <c r="Y109" s="82"/>
      <c r="Z109" s="59" t="str">
        <f t="shared" si="158"/>
        <v/>
      </c>
      <c r="AA109" s="48"/>
      <c r="AB109" s="96"/>
      <c r="AC109" s="59" t="str">
        <f t="shared" si="159"/>
        <v/>
      </c>
      <c r="AD109" s="59">
        <f t="shared" si="163"/>
        <v>0</v>
      </c>
      <c r="AE109" s="54">
        <f t="shared" si="164"/>
        <v>0</v>
      </c>
      <c r="AF109" s="55"/>
      <c r="AG109" s="56"/>
      <c r="AH109" s="57">
        <f t="shared" si="165"/>
        <v>0</v>
      </c>
      <c r="AI109" s="58">
        <f t="shared" si="148"/>
        <v>0</v>
      </c>
      <c r="AJ109" s="55"/>
      <c r="AK109" s="56"/>
      <c r="AL109" s="56"/>
      <c r="AM109" s="57">
        <f t="shared" si="149"/>
        <v>0</v>
      </c>
      <c r="AN109" s="58">
        <f t="shared" si="150"/>
        <v>0</v>
      </c>
      <c r="AO109" s="61"/>
      <c r="AP109" s="62">
        <f t="shared" si="160"/>
        <v>0</v>
      </c>
      <c r="AQ109" s="61"/>
      <c r="AR109" s="58">
        <f t="shared" si="161"/>
        <v>0</v>
      </c>
      <c r="AS109" s="63"/>
      <c r="AT109" s="64"/>
      <c r="AU109" s="57">
        <f t="shared" si="151"/>
        <v>0</v>
      </c>
      <c r="AV109" s="62" t="str">
        <f t="shared" si="152"/>
        <v>0</v>
      </c>
    </row>
    <row r="110" spans="1:48" hidden="1" outlineLevel="1" x14ac:dyDescent="0.2">
      <c r="A110" s="97"/>
      <c r="B110" s="65"/>
      <c r="C110" s="65"/>
      <c r="D110" s="99" t="str">
        <f t="shared" si="143"/>
        <v/>
      </c>
      <c r="E110" s="66"/>
      <c r="F110" s="67"/>
      <c r="G110" s="43"/>
      <c r="H110" s="43"/>
      <c r="I110" s="44">
        <f t="shared" si="153"/>
        <v>0</v>
      </c>
      <c r="J110" s="45"/>
      <c r="K110" s="46"/>
      <c r="L110" s="82"/>
      <c r="M110" s="59" t="str">
        <f t="shared" si="154"/>
        <v/>
      </c>
      <c r="N110" s="48"/>
      <c r="O110" s="82"/>
      <c r="P110" s="59" t="str">
        <f t="shared" si="155"/>
        <v/>
      </c>
      <c r="Q110" s="48"/>
      <c r="R110" s="82"/>
      <c r="S110" s="59" t="str">
        <f t="shared" si="156"/>
        <v/>
      </c>
      <c r="T110" s="95">
        <f t="shared" si="162"/>
        <v>0</v>
      </c>
      <c r="U110" s="46"/>
      <c r="V110" s="82"/>
      <c r="W110" s="59" t="str">
        <f t="shared" si="157"/>
        <v/>
      </c>
      <c r="X110" s="48"/>
      <c r="Y110" s="82"/>
      <c r="Z110" s="59" t="str">
        <f t="shared" si="158"/>
        <v/>
      </c>
      <c r="AA110" s="48"/>
      <c r="AB110" s="96"/>
      <c r="AC110" s="59" t="str">
        <f t="shared" si="159"/>
        <v/>
      </c>
      <c r="AD110" s="59">
        <f t="shared" si="163"/>
        <v>0</v>
      </c>
      <c r="AE110" s="54">
        <f t="shared" si="164"/>
        <v>0</v>
      </c>
      <c r="AF110" s="55"/>
      <c r="AG110" s="56"/>
      <c r="AH110" s="57">
        <f t="shared" si="165"/>
        <v>0</v>
      </c>
      <c r="AI110" s="58">
        <f t="shared" si="148"/>
        <v>0</v>
      </c>
      <c r="AJ110" s="55"/>
      <c r="AK110" s="56"/>
      <c r="AL110" s="56"/>
      <c r="AM110" s="57">
        <f t="shared" si="149"/>
        <v>0</v>
      </c>
      <c r="AN110" s="58">
        <f t="shared" si="150"/>
        <v>0</v>
      </c>
      <c r="AO110" s="61"/>
      <c r="AP110" s="62">
        <f t="shared" si="160"/>
        <v>0</v>
      </c>
      <c r="AQ110" s="61"/>
      <c r="AR110" s="58">
        <f t="shared" si="161"/>
        <v>0</v>
      </c>
      <c r="AS110" s="63"/>
      <c r="AT110" s="64"/>
      <c r="AU110" s="57">
        <f t="shared" si="151"/>
        <v>0</v>
      </c>
      <c r="AV110" s="62" t="str">
        <f t="shared" si="152"/>
        <v>0</v>
      </c>
    </row>
    <row r="111" spans="1:48" hidden="1" outlineLevel="1" x14ac:dyDescent="0.2">
      <c r="A111" s="97"/>
      <c r="B111" s="65"/>
      <c r="C111" s="65"/>
      <c r="D111" s="99" t="str">
        <f t="shared" si="143"/>
        <v/>
      </c>
      <c r="E111" s="66"/>
      <c r="F111" s="67"/>
      <c r="G111" s="43"/>
      <c r="H111" s="43"/>
      <c r="I111" s="44">
        <f t="shared" si="153"/>
        <v>0</v>
      </c>
      <c r="J111" s="45"/>
      <c r="K111" s="46"/>
      <c r="L111" s="82"/>
      <c r="M111" s="59" t="str">
        <f t="shared" si="154"/>
        <v/>
      </c>
      <c r="N111" s="48"/>
      <c r="O111" s="82"/>
      <c r="P111" s="59" t="str">
        <f t="shared" si="155"/>
        <v/>
      </c>
      <c r="Q111" s="48"/>
      <c r="R111" s="82"/>
      <c r="S111" s="59" t="str">
        <f t="shared" si="156"/>
        <v/>
      </c>
      <c r="T111" s="95">
        <f t="shared" si="162"/>
        <v>0</v>
      </c>
      <c r="U111" s="46"/>
      <c r="V111" s="82"/>
      <c r="W111" s="59" t="str">
        <f t="shared" si="157"/>
        <v/>
      </c>
      <c r="X111" s="48"/>
      <c r="Y111" s="82"/>
      <c r="Z111" s="59" t="str">
        <f t="shared" si="158"/>
        <v/>
      </c>
      <c r="AA111" s="48"/>
      <c r="AB111" s="96"/>
      <c r="AC111" s="59" t="str">
        <f t="shared" si="159"/>
        <v/>
      </c>
      <c r="AD111" s="59">
        <f t="shared" si="163"/>
        <v>0</v>
      </c>
      <c r="AE111" s="54">
        <f t="shared" si="164"/>
        <v>0</v>
      </c>
      <c r="AF111" s="55"/>
      <c r="AG111" s="56"/>
      <c r="AH111" s="57">
        <f t="shared" si="165"/>
        <v>0</v>
      </c>
      <c r="AI111" s="58">
        <f t="shared" si="148"/>
        <v>0</v>
      </c>
      <c r="AJ111" s="55"/>
      <c r="AK111" s="56"/>
      <c r="AL111" s="56"/>
      <c r="AM111" s="57">
        <f t="shared" si="149"/>
        <v>0</v>
      </c>
      <c r="AN111" s="58">
        <f t="shared" si="150"/>
        <v>0</v>
      </c>
      <c r="AO111" s="61"/>
      <c r="AP111" s="62">
        <f t="shared" si="160"/>
        <v>0</v>
      </c>
      <c r="AQ111" s="61"/>
      <c r="AR111" s="58">
        <f t="shared" si="161"/>
        <v>0</v>
      </c>
      <c r="AS111" s="63"/>
      <c r="AT111" s="64"/>
      <c r="AU111" s="57">
        <f t="shared" si="151"/>
        <v>0</v>
      </c>
      <c r="AV111" s="62" t="str">
        <f t="shared" si="152"/>
        <v>0</v>
      </c>
    </row>
    <row r="112" spans="1:48" hidden="1" outlineLevel="1" x14ac:dyDescent="0.2">
      <c r="A112" s="97"/>
      <c r="B112" s="65"/>
      <c r="C112" s="65"/>
      <c r="D112" s="99" t="str">
        <f t="shared" si="143"/>
        <v/>
      </c>
      <c r="E112" s="66"/>
      <c r="F112" s="67"/>
      <c r="G112" s="43"/>
      <c r="H112" s="43"/>
      <c r="I112" s="44">
        <f t="shared" si="153"/>
        <v>0</v>
      </c>
      <c r="J112" s="45"/>
      <c r="K112" s="46"/>
      <c r="L112" s="82"/>
      <c r="M112" s="59" t="str">
        <f t="shared" si="154"/>
        <v/>
      </c>
      <c r="N112" s="48"/>
      <c r="O112" s="82"/>
      <c r="P112" s="59" t="str">
        <f t="shared" si="155"/>
        <v/>
      </c>
      <c r="Q112" s="48"/>
      <c r="R112" s="82"/>
      <c r="S112" s="59" t="str">
        <f t="shared" si="156"/>
        <v/>
      </c>
      <c r="T112" s="95">
        <f t="shared" si="162"/>
        <v>0</v>
      </c>
      <c r="U112" s="46"/>
      <c r="V112" s="82"/>
      <c r="W112" s="59" t="str">
        <f t="shared" si="157"/>
        <v/>
      </c>
      <c r="X112" s="48"/>
      <c r="Y112" s="82"/>
      <c r="Z112" s="59" t="str">
        <f t="shared" si="158"/>
        <v/>
      </c>
      <c r="AA112" s="48"/>
      <c r="AB112" s="96"/>
      <c r="AC112" s="59" t="str">
        <f t="shared" si="159"/>
        <v/>
      </c>
      <c r="AD112" s="59">
        <f t="shared" si="163"/>
        <v>0</v>
      </c>
      <c r="AE112" s="54">
        <f t="shared" si="164"/>
        <v>0</v>
      </c>
      <c r="AF112" s="55"/>
      <c r="AG112" s="56"/>
      <c r="AH112" s="57">
        <f t="shared" si="165"/>
        <v>0</v>
      </c>
      <c r="AI112" s="58">
        <f t="shared" si="148"/>
        <v>0</v>
      </c>
      <c r="AJ112" s="55"/>
      <c r="AK112" s="56"/>
      <c r="AL112" s="56"/>
      <c r="AM112" s="57">
        <f t="shared" si="149"/>
        <v>0</v>
      </c>
      <c r="AN112" s="58">
        <f t="shared" si="150"/>
        <v>0</v>
      </c>
      <c r="AO112" s="61"/>
      <c r="AP112" s="62">
        <f t="shared" si="160"/>
        <v>0</v>
      </c>
      <c r="AQ112" s="61"/>
      <c r="AR112" s="58">
        <f t="shared" si="161"/>
        <v>0</v>
      </c>
      <c r="AS112" s="63"/>
      <c r="AT112" s="64"/>
      <c r="AU112" s="57">
        <f t="shared" si="151"/>
        <v>0</v>
      </c>
      <c r="AV112" s="62" t="str">
        <f t="shared" si="152"/>
        <v>0</v>
      </c>
    </row>
    <row r="113" spans="1:48" hidden="1" outlineLevel="1" x14ac:dyDescent="0.2">
      <c r="A113" s="97"/>
      <c r="B113" s="65"/>
      <c r="C113" s="65"/>
      <c r="D113" s="99" t="str">
        <f t="shared" si="143"/>
        <v/>
      </c>
      <c r="E113" s="66"/>
      <c r="F113" s="67"/>
      <c r="G113" s="43"/>
      <c r="H113" s="43"/>
      <c r="I113" s="44">
        <f t="shared" si="153"/>
        <v>0</v>
      </c>
      <c r="J113" s="45"/>
      <c r="K113" s="46"/>
      <c r="L113" s="82"/>
      <c r="M113" s="59" t="str">
        <f t="shared" si="154"/>
        <v/>
      </c>
      <c r="N113" s="48"/>
      <c r="O113" s="82"/>
      <c r="P113" s="59" t="str">
        <f t="shared" si="155"/>
        <v/>
      </c>
      <c r="Q113" s="48"/>
      <c r="R113" s="82"/>
      <c r="S113" s="59" t="str">
        <f t="shared" si="156"/>
        <v/>
      </c>
      <c r="T113" s="95">
        <f t="shared" si="162"/>
        <v>0</v>
      </c>
      <c r="U113" s="46"/>
      <c r="V113" s="82"/>
      <c r="W113" s="59" t="str">
        <f t="shared" si="157"/>
        <v/>
      </c>
      <c r="X113" s="48"/>
      <c r="Y113" s="82"/>
      <c r="Z113" s="59" t="str">
        <f t="shared" si="158"/>
        <v/>
      </c>
      <c r="AA113" s="48"/>
      <c r="AB113" s="96"/>
      <c r="AC113" s="59" t="str">
        <f t="shared" si="159"/>
        <v/>
      </c>
      <c r="AD113" s="59">
        <f t="shared" si="163"/>
        <v>0</v>
      </c>
      <c r="AE113" s="54">
        <f t="shared" si="164"/>
        <v>0</v>
      </c>
      <c r="AF113" s="55"/>
      <c r="AG113" s="56"/>
      <c r="AH113" s="57">
        <f t="shared" si="165"/>
        <v>0</v>
      </c>
      <c r="AI113" s="58">
        <f t="shared" si="148"/>
        <v>0</v>
      </c>
      <c r="AJ113" s="55"/>
      <c r="AK113" s="56"/>
      <c r="AL113" s="56"/>
      <c r="AM113" s="57">
        <f t="shared" si="149"/>
        <v>0</v>
      </c>
      <c r="AN113" s="58">
        <f t="shared" si="150"/>
        <v>0</v>
      </c>
      <c r="AO113" s="61"/>
      <c r="AP113" s="62">
        <f t="shared" si="160"/>
        <v>0</v>
      </c>
      <c r="AQ113" s="61"/>
      <c r="AR113" s="58">
        <f t="shared" si="161"/>
        <v>0</v>
      </c>
      <c r="AS113" s="63"/>
      <c r="AT113" s="64"/>
      <c r="AU113" s="57">
        <f t="shared" si="151"/>
        <v>0</v>
      </c>
      <c r="AV113" s="62" t="str">
        <f t="shared" si="152"/>
        <v>0</v>
      </c>
    </row>
    <row r="114" spans="1:48" hidden="1" outlineLevel="1" x14ac:dyDescent="0.2">
      <c r="A114" s="97"/>
      <c r="B114" s="65"/>
      <c r="C114" s="65"/>
      <c r="D114" s="99" t="str">
        <f t="shared" si="143"/>
        <v/>
      </c>
      <c r="E114" s="66"/>
      <c r="F114" s="67"/>
      <c r="G114" s="43"/>
      <c r="H114" s="43"/>
      <c r="I114" s="44">
        <f t="shared" si="153"/>
        <v>0</v>
      </c>
      <c r="J114" s="45"/>
      <c r="K114" s="46"/>
      <c r="L114" s="82"/>
      <c r="M114" s="59" t="str">
        <f t="shared" si="154"/>
        <v/>
      </c>
      <c r="N114" s="48"/>
      <c r="O114" s="82"/>
      <c r="P114" s="59" t="str">
        <f t="shared" si="155"/>
        <v/>
      </c>
      <c r="Q114" s="48"/>
      <c r="R114" s="82"/>
      <c r="S114" s="59" t="str">
        <f t="shared" si="156"/>
        <v/>
      </c>
      <c r="T114" s="95">
        <f t="shared" si="162"/>
        <v>0</v>
      </c>
      <c r="U114" s="46"/>
      <c r="V114" s="82"/>
      <c r="W114" s="59" t="str">
        <f t="shared" si="157"/>
        <v/>
      </c>
      <c r="X114" s="48"/>
      <c r="Y114" s="82"/>
      <c r="Z114" s="59" t="str">
        <f t="shared" si="158"/>
        <v/>
      </c>
      <c r="AA114" s="48"/>
      <c r="AB114" s="96"/>
      <c r="AC114" s="59" t="str">
        <f t="shared" si="159"/>
        <v/>
      </c>
      <c r="AD114" s="59">
        <f t="shared" si="163"/>
        <v>0</v>
      </c>
      <c r="AE114" s="54">
        <f t="shared" si="164"/>
        <v>0</v>
      </c>
      <c r="AF114" s="55"/>
      <c r="AG114" s="56"/>
      <c r="AH114" s="57">
        <f t="shared" si="165"/>
        <v>0</v>
      </c>
      <c r="AI114" s="58">
        <f t="shared" si="148"/>
        <v>0</v>
      </c>
      <c r="AJ114" s="55"/>
      <c r="AK114" s="56"/>
      <c r="AL114" s="56"/>
      <c r="AM114" s="57">
        <f t="shared" si="149"/>
        <v>0</v>
      </c>
      <c r="AN114" s="58">
        <f t="shared" si="150"/>
        <v>0</v>
      </c>
      <c r="AO114" s="61"/>
      <c r="AP114" s="62">
        <f t="shared" si="160"/>
        <v>0</v>
      </c>
      <c r="AQ114" s="61"/>
      <c r="AR114" s="58">
        <f t="shared" si="161"/>
        <v>0</v>
      </c>
      <c r="AS114" s="63"/>
      <c r="AT114" s="64"/>
      <c r="AU114" s="57">
        <f t="shared" si="151"/>
        <v>0</v>
      </c>
      <c r="AV114" s="62" t="str">
        <f t="shared" si="152"/>
        <v>0</v>
      </c>
    </row>
    <row r="115" spans="1:48" hidden="1" outlineLevel="1" x14ac:dyDescent="0.2">
      <c r="A115" s="97"/>
      <c r="B115" s="65"/>
      <c r="C115" s="65"/>
      <c r="D115" s="99" t="str">
        <f t="shared" si="143"/>
        <v/>
      </c>
      <c r="E115" s="66"/>
      <c r="F115" s="67"/>
      <c r="G115" s="43"/>
      <c r="H115" s="43"/>
      <c r="I115" s="44">
        <f t="shared" si="153"/>
        <v>0</v>
      </c>
      <c r="J115" s="45"/>
      <c r="K115" s="46"/>
      <c r="L115" s="82"/>
      <c r="M115" s="59" t="str">
        <f t="shared" si="154"/>
        <v/>
      </c>
      <c r="N115" s="48"/>
      <c r="O115" s="82"/>
      <c r="P115" s="59" t="str">
        <f t="shared" si="155"/>
        <v/>
      </c>
      <c r="Q115" s="48"/>
      <c r="R115" s="82"/>
      <c r="S115" s="59" t="str">
        <f t="shared" si="156"/>
        <v/>
      </c>
      <c r="T115" s="95">
        <f t="shared" si="162"/>
        <v>0</v>
      </c>
      <c r="U115" s="46"/>
      <c r="V115" s="82"/>
      <c r="W115" s="59" t="str">
        <f t="shared" si="157"/>
        <v/>
      </c>
      <c r="X115" s="48"/>
      <c r="Y115" s="82"/>
      <c r="Z115" s="59" t="str">
        <f t="shared" si="158"/>
        <v/>
      </c>
      <c r="AA115" s="48"/>
      <c r="AB115" s="96"/>
      <c r="AC115" s="59" t="str">
        <f t="shared" si="159"/>
        <v/>
      </c>
      <c r="AD115" s="59">
        <f t="shared" si="163"/>
        <v>0</v>
      </c>
      <c r="AE115" s="54">
        <f t="shared" si="164"/>
        <v>0</v>
      </c>
      <c r="AF115" s="55"/>
      <c r="AG115" s="56"/>
      <c r="AH115" s="57">
        <f t="shared" si="165"/>
        <v>0</v>
      </c>
      <c r="AI115" s="58">
        <f t="shared" si="148"/>
        <v>0</v>
      </c>
      <c r="AJ115" s="55"/>
      <c r="AK115" s="56"/>
      <c r="AL115" s="56"/>
      <c r="AM115" s="57">
        <f t="shared" si="149"/>
        <v>0</v>
      </c>
      <c r="AN115" s="58">
        <f t="shared" si="150"/>
        <v>0</v>
      </c>
      <c r="AO115" s="61"/>
      <c r="AP115" s="62">
        <f t="shared" si="160"/>
        <v>0</v>
      </c>
      <c r="AQ115" s="61"/>
      <c r="AR115" s="58">
        <f t="shared" si="161"/>
        <v>0</v>
      </c>
      <c r="AS115" s="63"/>
      <c r="AT115" s="64"/>
      <c r="AU115" s="57">
        <f t="shared" si="151"/>
        <v>0</v>
      </c>
      <c r="AV115" s="62" t="str">
        <f t="shared" si="152"/>
        <v>0</v>
      </c>
    </row>
    <row r="116" spans="1:48" hidden="1" outlineLevel="1" x14ac:dyDescent="0.2">
      <c r="A116" s="97"/>
      <c r="B116" s="65"/>
      <c r="C116" s="65"/>
      <c r="D116" s="99" t="str">
        <f t="shared" si="143"/>
        <v/>
      </c>
      <c r="E116" s="66"/>
      <c r="F116" s="67"/>
      <c r="G116" s="43"/>
      <c r="H116" s="43"/>
      <c r="I116" s="44">
        <f t="shared" si="153"/>
        <v>0</v>
      </c>
      <c r="J116" s="45"/>
      <c r="K116" s="46"/>
      <c r="L116" s="82"/>
      <c r="M116" s="59" t="str">
        <f t="shared" si="154"/>
        <v/>
      </c>
      <c r="N116" s="48"/>
      <c r="O116" s="82"/>
      <c r="P116" s="59" t="str">
        <f t="shared" si="155"/>
        <v/>
      </c>
      <c r="Q116" s="48"/>
      <c r="R116" s="82"/>
      <c r="S116" s="59" t="str">
        <f t="shared" si="156"/>
        <v/>
      </c>
      <c r="T116" s="95">
        <f t="shared" si="162"/>
        <v>0</v>
      </c>
      <c r="U116" s="46"/>
      <c r="V116" s="82"/>
      <c r="W116" s="59" t="str">
        <f t="shared" si="157"/>
        <v/>
      </c>
      <c r="X116" s="48"/>
      <c r="Y116" s="82"/>
      <c r="Z116" s="59" t="str">
        <f t="shared" si="158"/>
        <v/>
      </c>
      <c r="AA116" s="48"/>
      <c r="AB116" s="96"/>
      <c r="AC116" s="59" t="str">
        <f t="shared" si="159"/>
        <v/>
      </c>
      <c r="AD116" s="59">
        <f t="shared" si="163"/>
        <v>0</v>
      </c>
      <c r="AE116" s="54">
        <f t="shared" si="164"/>
        <v>0</v>
      </c>
      <c r="AF116" s="55"/>
      <c r="AG116" s="56"/>
      <c r="AH116" s="57">
        <f t="shared" si="165"/>
        <v>0</v>
      </c>
      <c r="AI116" s="58">
        <f t="shared" si="148"/>
        <v>0</v>
      </c>
      <c r="AJ116" s="55"/>
      <c r="AK116" s="56"/>
      <c r="AL116" s="56"/>
      <c r="AM116" s="57">
        <f t="shared" si="149"/>
        <v>0</v>
      </c>
      <c r="AN116" s="58">
        <f t="shared" si="150"/>
        <v>0</v>
      </c>
      <c r="AO116" s="61"/>
      <c r="AP116" s="62">
        <f t="shared" si="160"/>
        <v>0</v>
      </c>
      <c r="AQ116" s="61"/>
      <c r="AR116" s="58">
        <f t="shared" si="161"/>
        <v>0</v>
      </c>
      <c r="AS116" s="63"/>
      <c r="AT116" s="64"/>
      <c r="AU116" s="57">
        <f t="shared" si="151"/>
        <v>0</v>
      </c>
      <c r="AV116" s="62" t="str">
        <f t="shared" si="152"/>
        <v>0</v>
      </c>
    </row>
    <row r="117" spans="1:48" hidden="1" outlineLevel="1" x14ac:dyDescent="0.2">
      <c r="A117" s="97"/>
      <c r="B117" s="65"/>
      <c r="C117" s="65"/>
      <c r="D117" s="99" t="str">
        <f t="shared" si="143"/>
        <v/>
      </c>
      <c r="E117" s="66"/>
      <c r="F117" s="67"/>
      <c r="G117" s="43"/>
      <c r="H117" s="43"/>
      <c r="I117" s="44">
        <f t="shared" si="153"/>
        <v>0</v>
      </c>
      <c r="J117" s="45"/>
      <c r="K117" s="46"/>
      <c r="L117" s="82"/>
      <c r="M117" s="59" t="str">
        <f t="shared" si="154"/>
        <v/>
      </c>
      <c r="N117" s="48"/>
      <c r="O117" s="82"/>
      <c r="P117" s="59" t="str">
        <f t="shared" si="155"/>
        <v/>
      </c>
      <c r="Q117" s="48"/>
      <c r="R117" s="82"/>
      <c r="S117" s="59" t="str">
        <f t="shared" si="156"/>
        <v/>
      </c>
      <c r="T117" s="95">
        <f t="shared" si="162"/>
        <v>0</v>
      </c>
      <c r="U117" s="46"/>
      <c r="V117" s="82"/>
      <c r="W117" s="59" t="str">
        <f t="shared" si="157"/>
        <v/>
      </c>
      <c r="X117" s="48"/>
      <c r="Y117" s="82"/>
      <c r="Z117" s="59" t="str">
        <f t="shared" si="158"/>
        <v/>
      </c>
      <c r="AA117" s="48"/>
      <c r="AB117" s="96"/>
      <c r="AC117" s="59" t="str">
        <f t="shared" si="159"/>
        <v/>
      </c>
      <c r="AD117" s="59">
        <f t="shared" si="163"/>
        <v>0</v>
      </c>
      <c r="AE117" s="54">
        <f t="shared" si="164"/>
        <v>0</v>
      </c>
      <c r="AF117" s="55"/>
      <c r="AG117" s="56"/>
      <c r="AH117" s="57">
        <f t="shared" si="165"/>
        <v>0</v>
      </c>
      <c r="AI117" s="58">
        <f t="shared" si="148"/>
        <v>0</v>
      </c>
      <c r="AJ117" s="55"/>
      <c r="AK117" s="56"/>
      <c r="AL117" s="56"/>
      <c r="AM117" s="57">
        <f t="shared" si="149"/>
        <v>0</v>
      </c>
      <c r="AN117" s="58">
        <f t="shared" si="150"/>
        <v>0</v>
      </c>
      <c r="AO117" s="61"/>
      <c r="AP117" s="62">
        <f t="shared" si="160"/>
        <v>0</v>
      </c>
      <c r="AQ117" s="61"/>
      <c r="AR117" s="58">
        <f t="shared" si="161"/>
        <v>0</v>
      </c>
      <c r="AS117" s="63"/>
      <c r="AT117" s="64"/>
      <c r="AU117" s="57">
        <f t="shared" si="151"/>
        <v>0</v>
      </c>
      <c r="AV117" s="62" t="str">
        <f t="shared" si="152"/>
        <v>0</v>
      </c>
    </row>
    <row r="118" spans="1:48" hidden="1" outlineLevel="1" x14ac:dyDescent="0.2">
      <c r="A118" s="97"/>
      <c r="B118" s="65"/>
      <c r="C118" s="65"/>
      <c r="D118" s="99" t="str">
        <f t="shared" si="143"/>
        <v/>
      </c>
      <c r="E118" s="66"/>
      <c r="F118" s="67"/>
      <c r="G118" s="43"/>
      <c r="H118" s="43"/>
      <c r="I118" s="44">
        <f t="shared" si="153"/>
        <v>0</v>
      </c>
      <c r="J118" s="45"/>
      <c r="K118" s="46"/>
      <c r="L118" s="82"/>
      <c r="M118" s="59" t="str">
        <f t="shared" si="154"/>
        <v/>
      </c>
      <c r="N118" s="48"/>
      <c r="O118" s="82"/>
      <c r="P118" s="59" t="str">
        <f t="shared" si="155"/>
        <v/>
      </c>
      <c r="Q118" s="48"/>
      <c r="R118" s="82"/>
      <c r="S118" s="59" t="str">
        <f t="shared" si="156"/>
        <v/>
      </c>
      <c r="T118" s="95">
        <f t="shared" si="162"/>
        <v>0</v>
      </c>
      <c r="U118" s="46"/>
      <c r="V118" s="82"/>
      <c r="W118" s="59" t="str">
        <f t="shared" si="157"/>
        <v/>
      </c>
      <c r="X118" s="48"/>
      <c r="Y118" s="82"/>
      <c r="Z118" s="59" t="str">
        <f t="shared" si="158"/>
        <v/>
      </c>
      <c r="AA118" s="48"/>
      <c r="AB118" s="96"/>
      <c r="AC118" s="59" t="str">
        <f t="shared" si="159"/>
        <v/>
      </c>
      <c r="AD118" s="59">
        <f t="shared" si="163"/>
        <v>0</v>
      </c>
      <c r="AE118" s="54">
        <f t="shared" si="164"/>
        <v>0</v>
      </c>
      <c r="AF118" s="55"/>
      <c r="AG118" s="56"/>
      <c r="AH118" s="57">
        <f t="shared" si="165"/>
        <v>0</v>
      </c>
      <c r="AI118" s="58">
        <f t="shared" si="148"/>
        <v>0</v>
      </c>
      <c r="AJ118" s="55"/>
      <c r="AK118" s="56"/>
      <c r="AL118" s="56"/>
      <c r="AM118" s="57">
        <f t="shared" si="149"/>
        <v>0</v>
      </c>
      <c r="AN118" s="58">
        <f t="shared" si="150"/>
        <v>0</v>
      </c>
      <c r="AO118" s="61"/>
      <c r="AP118" s="62">
        <f t="shared" si="160"/>
        <v>0</v>
      </c>
      <c r="AQ118" s="61"/>
      <c r="AR118" s="58">
        <f t="shared" si="161"/>
        <v>0</v>
      </c>
      <c r="AS118" s="63"/>
      <c r="AT118" s="64"/>
      <c r="AU118" s="57">
        <f t="shared" si="151"/>
        <v>0</v>
      </c>
      <c r="AV118" s="62" t="str">
        <f t="shared" si="152"/>
        <v>0</v>
      </c>
    </row>
    <row r="119" spans="1:48" hidden="1" outlineLevel="1" x14ac:dyDescent="0.2">
      <c r="A119" s="97"/>
      <c r="B119" s="65"/>
      <c r="C119" s="65"/>
      <c r="D119" s="99" t="str">
        <f t="shared" si="143"/>
        <v/>
      </c>
      <c r="E119" s="66"/>
      <c r="F119" s="67"/>
      <c r="G119" s="43"/>
      <c r="H119" s="43"/>
      <c r="I119" s="44">
        <f t="shared" si="153"/>
        <v>0</v>
      </c>
      <c r="J119" s="45"/>
      <c r="K119" s="46"/>
      <c r="L119" s="82"/>
      <c r="M119" s="59" t="str">
        <f t="shared" si="154"/>
        <v/>
      </c>
      <c r="N119" s="48"/>
      <c r="O119" s="82"/>
      <c r="P119" s="59" t="str">
        <f t="shared" si="155"/>
        <v/>
      </c>
      <c r="Q119" s="48"/>
      <c r="R119" s="82"/>
      <c r="S119" s="59" t="str">
        <f t="shared" si="156"/>
        <v/>
      </c>
      <c r="T119" s="95">
        <f t="shared" si="162"/>
        <v>0</v>
      </c>
      <c r="U119" s="46"/>
      <c r="V119" s="82"/>
      <c r="W119" s="59" t="str">
        <f t="shared" si="157"/>
        <v/>
      </c>
      <c r="X119" s="48"/>
      <c r="Y119" s="82"/>
      <c r="Z119" s="59" t="str">
        <f t="shared" si="158"/>
        <v/>
      </c>
      <c r="AA119" s="48"/>
      <c r="AB119" s="96"/>
      <c r="AC119" s="59" t="str">
        <f t="shared" si="159"/>
        <v/>
      </c>
      <c r="AD119" s="59">
        <f t="shared" si="163"/>
        <v>0</v>
      </c>
      <c r="AE119" s="54">
        <f t="shared" si="164"/>
        <v>0</v>
      </c>
      <c r="AF119" s="55"/>
      <c r="AG119" s="56"/>
      <c r="AH119" s="57">
        <f t="shared" si="165"/>
        <v>0</v>
      </c>
      <c r="AI119" s="58">
        <f t="shared" si="148"/>
        <v>0</v>
      </c>
      <c r="AJ119" s="55"/>
      <c r="AK119" s="56"/>
      <c r="AL119" s="56"/>
      <c r="AM119" s="57">
        <f t="shared" si="149"/>
        <v>0</v>
      </c>
      <c r="AN119" s="58">
        <f t="shared" si="150"/>
        <v>0</v>
      </c>
      <c r="AO119" s="61"/>
      <c r="AP119" s="62">
        <f t="shared" si="160"/>
        <v>0</v>
      </c>
      <c r="AQ119" s="61"/>
      <c r="AR119" s="58">
        <f t="shared" si="161"/>
        <v>0</v>
      </c>
      <c r="AS119" s="63"/>
      <c r="AT119" s="64"/>
      <c r="AU119" s="57">
        <f t="shared" si="151"/>
        <v>0</v>
      </c>
      <c r="AV119" s="62" t="str">
        <f t="shared" si="152"/>
        <v>0</v>
      </c>
    </row>
    <row r="120" spans="1:48" hidden="1" outlineLevel="1" x14ac:dyDescent="0.2">
      <c r="A120" s="97"/>
      <c r="B120" s="65"/>
      <c r="C120" s="65"/>
      <c r="D120" s="99" t="str">
        <f t="shared" si="143"/>
        <v/>
      </c>
      <c r="E120" s="65"/>
      <c r="F120" s="67"/>
      <c r="G120" s="43"/>
      <c r="H120" s="43"/>
      <c r="I120" s="44">
        <f t="shared" si="153"/>
        <v>0</v>
      </c>
      <c r="J120" s="45"/>
      <c r="K120" s="46"/>
      <c r="L120" s="82"/>
      <c r="M120" s="59" t="str">
        <f t="shared" si="154"/>
        <v/>
      </c>
      <c r="N120" s="48"/>
      <c r="O120" s="82"/>
      <c r="P120" s="59" t="str">
        <f t="shared" si="155"/>
        <v/>
      </c>
      <c r="Q120" s="48"/>
      <c r="R120" s="82"/>
      <c r="S120" s="59" t="str">
        <f t="shared" si="156"/>
        <v/>
      </c>
      <c r="T120" s="95">
        <f t="shared" si="162"/>
        <v>0</v>
      </c>
      <c r="U120" s="46"/>
      <c r="V120" s="82"/>
      <c r="W120" s="59" t="str">
        <f t="shared" si="157"/>
        <v/>
      </c>
      <c r="X120" s="48"/>
      <c r="Y120" s="82"/>
      <c r="Z120" s="59" t="str">
        <f t="shared" si="158"/>
        <v/>
      </c>
      <c r="AA120" s="48"/>
      <c r="AB120" s="96"/>
      <c r="AC120" s="59" t="str">
        <f t="shared" si="159"/>
        <v/>
      </c>
      <c r="AD120" s="59">
        <f t="shared" si="163"/>
        <v>0</v>
      </c>
      <c r="AE120" s="54">
        <f t="shared" si="164"/>
        <v>0</v>
      </c>
      <c r="AF120" s="55"/>
      <c r="AG120" s="56"/>
      <c r="AH120" s="57">
        <f t="shared" si="165"/>
        <v>0</v>
      </c>
      <c r="AI120" s="58">
        <f t="shared" si="148"/>
        <v>0</v>
      </c>
      <c r="AJ120" s="55"/>
      <c r="AK120" s="56"/>
      <c r="AL120" s="56"/>
      <c r="AM120" s="57">
        <f t="shared" si="149"/>
        <v>0</v>
      </c>
      <c r="AN120" s="58">
        <f t="shared" si="150"/>
        <v>0</v>
      </c>
      <c r="AO120" s="61"/>
      <c r="AP120" s="62">
        <f t="shared" si="160"/>
        <v>0</v>
      </c>
      <c r="AQ120" s="61"/>
      <c r="AR120" s="58">
        <f t="shared" si="161"/>
        <v>0</v>
      </c>
      <c r="AS120" s="63"/>
      <c r="AT120" s="64"/>
      <c r="AU120" s="57">
        <f t="shared" si="151"/>
        <v>0</v>
      </c>
      <c r="AV120" s="62" t="str">
        <f t="shared" si="152"/>
        <v>0</v>
      </c>
    </row>
    <row r="121" spans="1:48" ht="13.5" hidden="1" outlineLevel="1" thickBot="1" x14ac:dyDescent="0.25">
      <c r="A121" s="98"/>
      <c r="B121" s="68"/>
      <c r="C121" s="68"/>
      <c r="D121" s="100" t="str">
        <f t="shared" si="143"/>
        <v/>
      </c>
      <c r="E121" s="68"/>
      <c r="F121" s="86"/>
      <c r="G121" s="87"/>
      <c r="H121" s="87"/>
      <c r="I121" s="44">
        <f t="shared" si="153"/>
        <v>0</v>
      </c>
      <c r="J121" s="45"/>
      <c r="K121" s="46"/>
      <c r="L121" s="82"/>
      <c r="M121" s="59" t="str">
        <f t="shared" si="154"/>
        <v/>
      </c>
      <c r="N121" s="48"/>
      <c r="O121" s="82"/>
      <c r="P121" s="59" t="str">
        <f t="shared" si="155"/>
        <v/>
      </c>
      <c r="Q121" s="48"/>
      <c r="R121" s="82"/>
      <c r="S121" s="59" t="str">
        <f t="shared" si="156"/>
        <v/>
      </c>
      <c r="T121" s="95">
        <f t="shared" si="162"/>
        <v>0</v>
      </c>
      <c r="U121" s="46"/>
      <c r="V121" s="82"/>
      <c r="W121" s="59" t="str">
        <f t="shared" si="157"/>
        <v/>
      </c>
      <c r="X121" s="48"/>
      <c r="Y121" s="82"/>
      <c r="Z121" s="59" t="str">
        <f t="shared" si="158"/>
        <v/>
      </c>
      <c r="AA121" s="48"/>
      <c r="AB121" s="96"/>
      <c r="AC121" s="59" t="str">
        <f t="shared" si="159"/>
        <v/>
      </c>
      <c r="AD121" s="59">
        <f t="shared" si="163"/>
        <v>0</v>
      </c>
      <c r="AE121" s="54">
        <f t="shared" si="164"/>
        <v>0</v>
      </c>
      <c r="AF121" s="69"/>
      <c r="AG121" s="70"/>
      <c r="AH121" s="71">
        <f t="shared" si="165"/>
        <v>0</v>
      </c>
      <c r="AI121" s="58">
        <f t="shared" si="148"/>
        <v>0</v>
      </c>
      <c r="AJ121" s="69"/>
      <c r="AK121" s="70"/>
      <c r="AL121" s="70"/>
      <c r="AM121" s="71">
        <f t="shared" si="149"/>
        <v>0</v>
      </c>
      <c r="AN121" s="58">
        <f t="shared" si="150"/>
        <v>0</v>
      </c>
      <c r="AO121" s="72"/>
      <c r="AP121" s="62">
        <f t="shared" si="160"/>
        <v>0</v>
      </c>
      <c r="AQ121" s="72"/>
      <c r="AR121" s="58">
        <f t="shared" si="161"/>
        <v>0</v>
      </c>
      <c r="AS121" s="73"/>
      <c r="AT121" s="74"/>
      <c r="AU121" s="71">
        <f t="shared" si="151"/>
        <v>0</v>
      </c>
      <c r="AV121" s="62" t="str">
        <f t="shared" si="152"/>
        <v>0</v>
      </c>
    </row>
    <row r="122" spans="1:48" ht="16.5" customHeight="1" collapsed="1" x14ac:dyDescent="0.2">
      <c r="I122" s="10"/>
      <c r="J122" s="10"/>
    </row>
    <row r="123" spans="1:48" ht="6.75" customHeight="1" x14ac:dyDescent="0.2">
      <c r="I123" s="10"/>
      <c r="J123" s="10"/>
    </row>
    <row r="124" spans="1:48" x14ac:dyDescent="0.2">
      <c r="A124" s="101" t="s">
        <v>50</v>
      </c>
      <c r="C124" s="102" t="s">
        <v>13</v>
      </c>
      <c r="Q124" s="102" t="s">
        <v>13</v>
      </c>
      <c r="AF124" s="102"/>
      <c r="AG124" s="102" t="s">
        <v>13</v>
      </c>
    </row>
    <row r="125" spans="1:48" x14ac:dyDescent="0.2">
      <c r="A125" s="103" t="s">
        <v>51</v>
      </c>
      <c r="B125" s="104">
        <f>Mannschaftswertung!H8</f>
        <v>2141.6781357052664</v>
      </c>
      <c r="C125" s="105">
        <f>Presse!C74</f>
        <v>1</v>
      </c>
      <c r="E125" s="335" t="s">
        <v>52</v>
      </c>
      <c r="F125" s="335"/>
      <c r="G125" s="335"/>
      <c r="H125" s="335"/>
      <c r="I125" s="335"/>
      <c r="J125" s="335"/>
      <c r="K125" s="335"/>
      <c r="L125" s="336">
        <f>Mannschaftswertung!H14</f>
        <v>1659.455985094336</v>
      </c>
      <c r="M125" s="336"/>
      <c r="N125" s="336"/>
      <c r="O125" s="336"/>
      <c r="Q125" s="105">
        <f>Presse!C80</f>
        <v>4</v>
      </c>
      <c r="R125" s="106"/>
      <c r="S125" s="107"/>
      <c r="T125" s="107"/>
      <c r="U125" s="335" t="s">
        <v>53</v>
      </c>
      <c r="V125" s="335"/>
      <c r="W125" s="335"/>
      <c r="X125" s="335"/>
      <c r="Y125" s="335"/>
      <c r="Z125" s="335"/>
      <c r="AA125" s="335"/>
      <c r="AB125" s="337">
        <f>Mannschaftswertung!H20</f>
        <v>1217.0561543518797</v>
      </c>
      <c r="AC125" s="337"/>
      <c r="AD125" s="337"/>
      <c r="AE125" s="337"/>
      <c r="AF125" s="337"/>
      <c r="AG125" s="105">
        <f>Presse!C86</f>
        <v>7</v>
      </c>
    </row>
    <row r="126" spans="1:48" x14ac:dyDescent="0.2">
      <c r="A126" s="108"/>
      <c r="C126" s="4"/>
      <c r="E126" s="338"/>
      <c r="F126" s="338"/>
      <c r="G126" s="338"/>
      <c r="H126" s="338"/>
      <c r="I126" s="338"/>
      <c r="J126" s="338"/>
      <c r="K126" s="338"/>
      <c r="L126" s="339"/>
      <c r="M126" s="339"/>
      <c r="N126" s="339"/>
      <c r="O126" s="339"/>
      <c r="Q126" s="4"/>
      <c r="R126" s="338"/>
      <c r="S126" s="338"/>
      <c r="T126" s="338"/>
      <c r="U126" s="338"/>
      <c r="V126" s="338"/>
      <c r="W126" s="338"/>
      <c r="X126" s="338"/>
      <c r="Y126" s="338"/>
      <c r="Z126" s="2"/>
      <c r="AA126" s="339"/>
      <c r="AB126" s="339"/>
      <c r="AC126" s="339"/>
      <c r="AD126" s="339"/>
      <c r="AE126" s="339"/>
      <c r="AF126" s="109"/>
      <c r="AG126" s="4"/>
    </row>
    <row r="127" spans="1:48" x14ac:dyDescent="0.2">
      <c r="A127" s="103" t="s">
        <v>54</v>
      </c>
      <c r="B127" s="104" t="str">
        <f>Mannschaftswertung!E8</f>
        <v/>
      </c>
      <c r="C127" s="105" t="e">
        <f>Presse!C75</f>
        <v>#VALUE!</v>
      </c>
      <c r="E127" s="335" t="s">
        <v>55</v>
      </c>
      <c r="F127" s="335"/>
      <c r="G127" s="335"/>
      <c r="H127" s="335"/>
      <c r="I127" s="335"/>
      <c r="J127" s="335"/>
      <c r="K127" s="335"/>
      <c r="L127" s="337" t="str">
        <f>Mannschaftswertung!E14</f>
        <v/>
      </c>
      <c r="M127" s="337"/>
      <c r="N127" s="337"/>
      <c r="O127" s="337"/>
      <c r="Q127" s="105" t="e">
        <f>Presse!C81</f>
        <v>#VALUE!</v>
      </c>
      <c r="R127" s="106"/>
      <c r="S127" s="107"/>
      <c r="T127" s="107"/>
      <c r="U127" s="335" t="s">
        <v>56</v>
      </c>
      <c r="V127" s="335"/>
      <c r="W127" s="335"/>
      <c r="X127" s="335"/>
      <c r="Y127" s="335"/>
      <c r="Z127" s="335"/>
      <c r="AA127" s="335"/>
      <c r="AB127" s="337" t="str">
        <f>Mannschaftswertung!E20</f>
        <v/>
      </c>
      <c r="AC127" s="337"/>
      <c r="AD127" s="337"/>
      <c r="AE127" s="337"/>
      <c r="AF127" s="337"/>
      <c r="AG127" s="105" t="e">
        <f>Presse!C87</f>
        <v>#VALUE!</v>
      </c>
    </row>
    <row r="128" spans="1:48" x14ac:dyDescent="0.2">
      <c r="C128" s="4"/>
      <c r="E128" s="338"/>
      <c r="F128" s="338"/>
      <c r="G128" s="338"/>
      <c r="H128" s="338"/>
      <c r="I128" s="338"/>
      <c r="J128" s="338"/>
      <c r="K128" s="338"/>
      <c r="L128" s="339"/>
      <c r="M128" s="339"/>
      <c r="N128" s="339"/>
      <c r="O128" s="339"/>
      <c r="Q128" s="4"/>
      <c r="R128" s="338"/>
      <c r="S128" s="338"/>
      <c r="T128" s="338"/>
      <c r="U128" s="338"/>
      <c r="V128" s="338"/>
      <c r="W128" s="338"/>
      <c r="X128" s="338"/>
      <c r="Y128" s="338"/>
      <c r="Z128" s="2"/>
      <c r="AA128" s="339"/>
      <c r="AB128" s="339"/>
      <c r="AC128" s="339"/>
      <c r="AD128" s="339"/>
      <c r="AE128" s="339"/>
      <c r="AF128" s="109"/>
      <c r="AG128" s="4"/>
    </row>
    <row r="129" spans="1:34" x14ac:dyDescent="0.2">
      <c r="A129" s="110" t="s">
        <v>57</v>
      </c>
      <c r="B129" s="104" t="str">
        <f>Mannschaftswertung!F8</f>
        <v/>
      </c>
      <c r="C129" s="105" t="e">
        <f>Presse!C76</f>
        <v>#VALUE!</v>
      </c>
      <c r="E129" s="335" t="s">
        <v>58</v>
      </c>
      <c r="F129" s="335"/>
      <c r="G129" s="335"/>
      <c r="H129" s="335"/>
      <c r="I129" s="335"/>
      <c r="J129" s="335"/>
      <c r="K129" s="335"/>
      <c r="L129" s="337" t="str">
        <f>Mannschaftswertung!F14</f>
        <v/>
      </c>
      <c r="M129" s="337"/>
      <c r="N129" s="337"/>
      <c r="O129" s="337"/>
      <c r="Q129" s="105" t="e">
        <f>Presse!C82</f>
        <v>#VALUE!</v>
      </c>
      <c r="R129" s="106"/>
      <c r="S129" s="107"/>
      <c r="T129" s="107"/>
      <c r="U129" s="335" t="s">
        <v>59</v>
      </c>
      <c r="V129" s="335"/>
      <c r="W129" s="335"/>
      <c r="X129" s="335"/>
      <c r="Y129" s="335"/>
      <c r="Z129" s="335"/>
      <c r="AA129" s="335"/>
      <c r="AB129" s="337" t="str">
        <f>Mannschaftswertung!F20</f>
        <v/>
      </c>
      <c r="AC129" s="337"/>
      <c r="AD129" s="337"/>
      <c r="AE129" s="337"/>
      <c r="AF129" s="337"/>
      <c r="AG129" s="105" t="e">
        <f>Presse!C88</f>
        <v>#VALUE!</v>
      </c>
    </row>
    <row r="130" spans="1:34" x14ac:dyDescent="0.2">
      <c r="A130" s="111"/>
      <c r="C130" s="4"/>
      <c r="E130" s="338"/>
      <c r="F130" s="338"/>
      <c r="G130" s="338"/>
      <c r="H130" s="338"/>
      <c r="I130" s="338"/>
      <c r="J130" s="338"/>
      <c r="K130" s="338"/>
      <c r="L130" s="339"/>
      <c r="M130" s="339"/>
      <c r="N130" s="339"/>
      <c r="O130" s="339"/>
      <c r="Q130" s="4"/>
      <c r="R130" s="338"/>
      <c r="S130" s="338"/>
      <c r="T130" s="338"/>
      <c r="U130" s="338"/>
      <c r="V130" s="338"/>
      <c r="W130" s="338"/>
      <c r="X130" s="338"/>
      <c r="Y130" s="338"/>
      <c r="Z130" s="2"/>
      <c r="AA130" s="339"/>
      <c r="AB130" s="339"/>
      <c r="AC130" s="339"/>
      <c r="AD130" s="339"/>
      <c r="AE130" s="339"/>
      <c r="AF130" s="109"/>
      <c r="AG130" s="4"/>
    </row>
    <row r="131" spans="1:34" x14ac:dyDescent="0.2">
      <c r="A131" s="103" t="s">
        <v>60</v>
      </c>
      <c r="B131" s="104">
        <f>Mannschaftswertung!G8</f>
        <v>1780.2343403926805</v>
      </c>
      <c r="C131" s="105">
        <f>Presse!C77</f>
        <v>2</v>
      </c>
      <c r="E131" s="335" t="s">
        <v>61</v>
      </c>
      <c r="F131" s="335"/>
      <c r="G131" s="335"/>
      <c r="H131" s="335"/>
      <c r="I131" s="335"/>
      <c r="J131" s="335"/>
      <c r="K131" s="335"/>
      <c r="L131" s="337">
        <f>Mannschaftswertung!G14</f>
        <v>1471.3587334688905</v>
      </c>
      <c r="M131" s="337"/>
      <c r="N131" s="337"/>
      <c r="O131" s="337"/>
      <c r="Q131" s="105">
        <f>Presse!C83</f>
        <v>6</v>
      </c>
      <c r="R131" s="106"/>
      <c r="S131" s="107"/>
      <c r="T131" s="107"/>
      <c r="U131" s="335" t="s">
        <v>62</v>
      </c>
      <c r="V131" s="335"/>
      <c r="W131" s="335"/>
      <c r="X131" s="335"/>
      <c r="Y131" s="335"/>
      <c r="Z131" s="335"/>
      <c r="AA131" s="335"/>
      <c r="AB131" s="337" t="str">
        <f>Mannschaftswertung!G20</f>
        <v/>
      </c>
      <c r="AC131" s="337"/>
      <c r="AD131" s="337"/>
      <c r="AE131" s="337"/>
      <c r="AF131" s="337"/>
      <c r="AG131" s="105" t="e">
        <f>Presse!C89</f>
        <v>#VALUE!</v>
      </c>
    </row>
    <row r="132" spans="1:34" x14ac:dyDescent="0.2">
      <c r="A132" s="111"/>
      <c r="C132" s="4"/>
      <c r="E132" s="338"/>
      <c r="F132" s="338"/>
      <c r="G132" s="338"/>
      <c r="H132" s="338"/>
      <c r="I132" s="338"/>
      <c r="J132" s="338"/>
      <c r="K132" s="338"/>
      <c r="L132" s="339"/>
      <c r="M132" s="339"/>
      <c r="N132" s="339"/>
      <c r="O132" s="339"/>
      <c r="Q132" s="4"/>
      <c r="R132" s="338"/>
      <c r="S132" s="338"/>
      <c r="T132" s="338"/>
      <c r="U132" s="338"/>
      <c r="V132" s="338"/>
      <c r="W132" s="338"/>
      <c r="X132" s="338"/>
      <c r="Y132" s="338"/>
      <c r="Z132" s="2"/>
      <c r="AA132" s="339"/>
      <c r="AB132" s="339"/>
      <c r="AC132" s="339"/>
      <c r="AD132" s="339"/>
      <c r="AE132" s="339"/>
      <c r="AF132" s="109"/>
      <c r="AG132" s="4"/>
    </row>
    <row r="133" spans="1:34" x14ac:dyDescent="0.2">
      <c r="A133" s="110" t="s">
        <v>63</v>
      </c>
      <c r="B133" s="104" t="str">
        <f>Mannschaftswertung!I8</f>
        <v/>
      </c>
      <c r="C133" s="105" t="e">
        <f>Presse!C78</f>
        <v>#VALUE!</v>
      </c>
      <c r="E133" s="335" t="s">
        <v>64</v>
      </c>
      <c r="F133" s="335"/>
      <c r="G133" s="335"/>
      <c r="H133" s="335"/>
      <c r="I133" s="335"/>
      <c r="J133" s="335"/>
      <c r="K133" s="335"/>
      <c r="L133" s="337" t="str">
        <f>Mannschaftswertung!I14</f>
        <v/>
      </c>
      <c r="M133" s="337"/>
      <c r="N133" s="337"/>
      <c r="O133" s="337"/>
      <c r="Q133" s="105" t="e">
        <f>Presse!C84</f>
        <v>#VALUE!</v>
      </c>
      <c r="R133" s="106"/>
      <c r="S133" s="107"/>
      <c r="T133" s="107"/>
      <c r="U133" s="335" t="s">
        <v>33</v>
      </c>
      <c r="V133" s="335"/>
      <c r="W133" s="335"/>
      <c r="X133" s="335"/>
      <c r="Y133" s="335"/>
      <c r="Z133" s="335"/>
      <c r="AA133" s="335"/>
      <c r="AB133" s="337">
        <f>Mannschaftswertung!K8</f>
        <v>1765.9274047997503</v>
      </c>
      <c r="AC133" s="337"/>
      <c r="AD133" s="337"/>
      <c r="AE133" s="337"/>
      <c r="AF133" s="337"/>
      <c r="AG133" s="105">
        <f>Presse!C90</f>
        <v>3</v>
      </c>
    </row>
    <row r="134" spans="1:34" x14ac:dyDescent="0.2">
      <c r="A134" s="111"/>
      <c r="C134" s="4"/>
      <c r="E134" s="338"/>
      <c r="F134" s="338"/>
      <c r="G134" s="338"/>
      <c r="H134" s="338"/>
      <c r="I134" s="338"/>
      <c r="J134" s="338"/>
      <c r="K134" s="338"/>
      <c r="L134" s="339"/>
      <c r="M134" s="339"/>
      <c r="N134" s="339"/>
      <c r="O134" s="339"/>
      <c r="Q134" s="4"/>
      <c r="R134" s="338"/>
      <c r="S134" s="338"/>
      <c r="T134" s="338"/>
      <c r="U134" s="338"/>
      <c r="V134" s="338"/>
      <c r="W134" s="338"/>
      <c r="X134" s="338"/>
      <c r="Y134" s="338"/>
      <c r="Z134" s="2"/>
      <c r="AA134" s="339"/>
      <c r="AB134" s="339"/>
      <c r="AC134" s="339"/>
      <c r="AD134" s="339"/>
      <c r="AE134" s="339"/>
      <c r="AF134" s="109"/>
      <c r="AG134" s="4"/>
    </row>
    <row r="135" spans="1:34" x14ac:dyDescent="0.2">
      <c r="A135" s="110" t="s">
        <v>65</v>
      </c>
      <c r="B135" s="104" t="str">
        <f>Mannschaftswertung!L8</f>
        <v/>
      </c>
      <c r="C135" s="105" t="e">
        <f>Presse!C79</f>
        <v>#VALUE!</v>
      </c>
      <c r="E135" s="335" t="s">
        <v>66</v>
      </c>
      <c r="F135" s="335"/>
      <c r="G135" s="335"/>
      <c r="H135" s="335"/>
      <c r="I135" s="335"/>
      <c r="J135" s="335"/>
      <c r="K135" s="335"/>
      <c r="L135" s="337" t="str">
        <f>Mannschaftswertung!J8</f>
        <v/>
      </c>
      <c r="M135" s="337"/>
      <c r="N135" s="337"/>
      <c r="O135" s="337"/>
      <c r="Q135" s="105" t="e">
        <f>Presse!C85</f>
        <v>#VALUE!</v>
      </c>
      <c r="R135" s="106"/>
      <c r="S135" s="107"/>
      <c r="T135" s="107"/>
      <c r="U135" s="335" t="s">
        <v>67</v>
      </c>
      <c r="V135" s="335"/>
      <c r="W135" s="335"/>
      <c r="X135" s="335"/>
      <c r="Y135" s="335"/>
      <c r="Z135" s="335"/>
      <c r="AA135" s="335"/>
      <c r="AB135" s="337" t="str">
        <f>Mannschaftswertung!M8</f>
        <v/>
      </c>
      <c r="AC135" s="337"/>
      <c r="AD135" s="337"/>
      <c r="AE135" s="337"/>
      <c r="AF135" s="337"/>
      <c r="AG135" s="105" t="e">
        <f>Presse!C91</f>
        <v>#VALUE!</v>
      </c>
      <c r="AH135" s="112"/>
    </row>
    <row r="136" spans="1:34" x14ac:dyDescent="0.2">
      <c r="A136" s="111"/>
      <c r="C136" s="4"/>
      <c r="E136" s="338"/>
      <c r="F136" s="338"/>
      <c r="G136" s="338"/>
      <c r="H136" s="338"/>
      <c r="I136" s="338"/>
      <c r="J136" s="338"/>
      <c r="K136" s="338"/>
      <c r="L136" s="339"/>
      <c r="M136" s="339"/>
      <c r="N136" s="339"/>
      <c r="O136" s="339"/>
      <c r="Q136" s="4"/>
      <c r="AG136" s="4"/>
    </row>
    <row r="137" spans="1:34" x14ac:dyDescent="0.2">
      <c r="A137" s="110" t="s">
        <v>68</v>
      </c>
      <c r="B137" s="104" t="str">
        <f>Mannschaftswertung!N8</f>
        <v/>
      </c>
      <c r="C137" s="105" t="e">
        <f>Presse!C92</f>
        <v>#VALUE!</v>
      </c>
      <c r="E137" s="335" t="s">
        <v>69</v>
      </c>
      <c r="F137" s="335"/>
      <c r="G137" s="335"/>
      <c r="H137" s="335"/>
      <c r="I137" s="335"/>
      <c r="J137" s="335"/>
      <c r="K137" s="335"/>
      <c r="L137" s="337" t="str">
        <f>Mannschaftswertung!O8</f>
        <v/>
      </c>
      <c r="M137" s="337"/>
      <c r="N137" s="337"/>
      <c r="O137" s="337"/>
      <c r="Q137" s="105" t="e">
        <f>Presse!C93</f>
        <v>#VALUE!</v>
      </c>
      <c r="U137" s="335" t="s">
        <v>70</v>
      </c>
      <c r="V137" s="335"/>
      <c r="W137" s="335"/>
      <c r="X137" s="335"/>
      <c r="Y137" s="335"/>
      <c r="Z137" s="335"/>
      <c r="AA137" s="335"/>
      <c r="AB137" s="337" t="str">
        <f>Mannschaftswertung!Q8</f>
        <v/>
      </c>
      <c r="AC137" s="337"/>
      <c r="AD137" s="337"/>
      <c r="AE137" s="337"/>
      <c r="AF137" s="337"/>
      <c r="AG137" s="105" t="e">
        <f>Presse!C94</f>
        <v>#VALUE!</v>
      </c>
    </row>
    <row r="139" spans="1:34" x14ac:dyDescent="0.2">
      <c r="A139" s="110" t="s">
        <v>79</v>
      </c>
      <c r="B139" s="140" t="str">
        <f>Mannschaftswertung!H26</f>
        <v/>
      </c>
      <c r="C139" s="105" t="e">
        <f>Presse!C95</f>
        <v>#VALUE!</v>
      </c>
      <c r="E139" s="335" t="s">
        <v>81</v>
      </c>
      <c r="F139" s="335"/>
      <c r="G139" s="335"/>
      <c r="H139" s="335"/>
      <c r="I139" s="335"/>
      <c r="J139" s="335"/>
      <c r="K139" s="335"/>
      <c r="L139" s="337" t="str">
        <f>Mannschaftswertung!G26</f>
        <v/>
      </c>
      <c r="M139" s="337"/>
      <c r="N139" s="337"/>
      <c r="O139" s="337"/>
      <c r="Q139" s="105" t="e">
        <f>Presse!C96</f>
        <v>#VALUE!</v>
      </c>
      <c r="U139" s="335" t="s">
        <v>82</v>
      </c>
      <c r="V139" s="335"/>
      <c r="W139" s="335"/>
      <c r="X139" s="335"/>
      <c r="Y139" s="335"/>
      <c r="Z139" s="335"/>
      <c r="AA139" s="335"/>
      <c r="AB139" s="337">
        <f>Mannschaftswertung!P8</f>
        <v>1596.6872524582475</v>
      </c>
      <c r="AC139" s="337"/>
      <c r="AD139" s="337"/>
      <c r="AE139" s="337"/>
      <c r="AF139" s="337"/>
      <c r="AG139" s="105">
        <f>Presse!C97</f>
        <v>5</v>
      </c>
    </row>
    <row r="141" spans="1:34" x14ac:dyDescent="0.2">
      <c r="A141" s="110" t="s">
        <v>83</v>
      </c>
      <c r="B141" s="142" t="str">
        <f>Mannschaftswertung!P14</f>
        <v/>
      </c>
      <c r="C141" s="105" t="e">
        <f>Presse!C98</f>
        <v>#VALUE!</v>
      </c>
      <c r="E141" s="335" t="s">
        <v>84</v>
      </c>
      <c r="F141" s="335"/>
      <c r="G141" s="335"/>
      <c r="H141" s="335"/>
      <c r="I141" s="335"/>
      <c r="J141" s="335"/>
      <c r="K141" s="335"/>
      <c r="L141" s="337" t="str">
        <f>Mannschaftswertung!P20</f>
        <v/>
      </c>
      <c r="M141" s="337"/>
      <c r="N141" s="337"/>
      <c r="O141" s="337"/>
      <c r="Q141" s="105" t="e">
        <f>Presse!C99</f>
        <v>#VALUE!</v>
      </c>
      <c r="U141" s="335" t="s">
        <v>85</v>
      </c>
      <c r="V141" s="335"/>
      <c r="W141" s="335"/>
      <c r="X141" s="335"/>
      <c r="Y141" s="335"/>
      <c r="Z141" s="335"/>
      <c r="AA141" s="335"/>
      <c r="AB141" s="337" t="str">
        <f>Mannschaftswertung!P26</f>
        <v/>
      </c>
      <c r="AC141" s="337"/>
      <c r="AD141" s="337"/>
      <c r="AE141" s="337"/>
      <c r="AF141" s="337"/>
      <c r="AG141" s="105" t="e">
        <f>Presse!C100</f>
        <v>#VALUE!</v>
      </c>
    </row>
  </sheetData>
  <sheetProtection selectLockedCells="1" selectUnlockedCells="1"/>
  <sortState xmlns:xlrd2="http://schemas.microsoft.com/office/spreadsheetml/2017/richdata2" ref="A62:F66">
    <sortCondition descending="1" ref="D62:D66"/>
  </sortState>
  <mergeCells count="157">
    <mergeCell ref="E139:K139"/>
    <mergeCell ref="L139:O139"/>
    <mergeCell ref="U139:AA139"/>
    <mergeCell ref="AB139:AF139"/>
    <mergeCell ref="E141:K141"/>
    <mergeCell ref="L141:O141"/>
    <mergeCell ref="U141:AA141"/>
    <mergeCell ref="AB141:AF141"/>
    <mergeCell ref="E135:K135"/>
    <mergeCell ref="L135:O135"/>
    <mergeCell ref="U135:AA135"/>
    <mergeCell ref="AB135:AF135"/>
    <mergeCell ref="E136:K136"/>
    <mergeCell ref="L136:O136"/>
    <mergeCell ref="E137:K137"/>
    <mergeCell ref="L137:O137"/>
    <mergeCell ref="U137:AA137"/>
    <mergeCell ref="AB137:AF137"/>
    <mergeCell ref="E132:K132"/>
    <mergeCell ref="L132:O132"/>
    <mergeCell ref="R132:Y132"/>
    <mergeCell ref="AA132:AE132"/>
    <mergeCell ref="E133:K133"/>
    <mergeCell ref="L133:O133"/>
    <mergeCell ref="U133:AA133"/>
    <mergeCell ref="AB133:AF133"/>
    <mergeCell ref="E134:K134"/>
    <mergeCell ref="L134:O134"/>
    <mergeCell ref="R134:Y134"/>
    <mergeCell ref="AA134:AE134"/>
    <mergeCell ref="E129:K129"/>
    <mergeCell ref="L129:O129"/>
    <mergeCell ref="U129:AA129"/>
    <mergeCell ref="AB129:AF129"/>
    <mergeCell ref="E130:K130"/>
    <mergeCell ref="L130:O130"/>
    <mergeCell ref="R130:Y130"/>
    <mergeCell ref="AA130:AE130"/>
    <mergeCell ref="E131:K131"/>
    <mergeCell ref="L131:O131"/>
    <mergeCell ref="U131:AA131"/>
    <mergeCell ref="AB131:AF131"/>
    <mergeCell ref="E126:K126"/>
    <mergeCell ref="L126:O126"/>
    <mergeCell ref="R126:Y126"/>
    <mergeCell ref="AA126:AE126"/>
    <mergeCell ref="E127:K127"/>
    <mergeCell ref="L127:O127"/>
    <mergeCell ref="U127:AA127"/>
    <mergeCell ref="AB127:AF127"/>
    <mergeCell ref="E128:K128"/>
    <mergeCell ref="L128:O128"/>
    <mergeCell ref="R128:Y128"/>
    <mergeCell ref="AA128:AE128"/>
    <mergeCell ref="I91:I92"/>
    <mergeCell ref="J91:J92"/>
    <mergeCell ref="K91:L91"/>
    <mergeCell ref="N91:O91"/>
    <mergeCell ref="Q91:R91"/>
    <mergeCell ref="U91:V91"/>
    <mergeCell ref="AQ91:AR91"/>
    <mergeCell ref="AS91:AV91"/>
    <mergeCell ref="E125:K125"/>
    <mergeCell ref="L125:O125"/>
    <mergeCell ref="U125:AA125"/>
    <mergeCell ref="AB125:AF125"/>
    <mergeCell ref="X91:Y91"/>
    <mergeCell ref="AA91:AB91"/>
    <mergeCell ref="AE91:AE92"/>
    <mergeCell ref="AF91:AI91"/>
    <mergeCell ref="K90:R90"/>
    <mergeCell ref="U90:AB90"/>
    <mergeCell ref="AF90:AV90"/>
    <mergeCell ref="U57:V57"/>
    <mergeCell ref="X57:Y57"/>
    <mergeCell ref="AA57:AB57"/>
    <mergeCell ref="AE57:AE58"/>
    <mergeCell ref="AJ91:AN91"/>
    <mergeCell ref="AO91:AP91"/>
    <mergeCell ref="I57:I58"/>
    <mergeCell ref="J57:J58"/>
    <mergeCell ref="K57:L57"/>
    <mergeCell ref="N57:O57"/>
    <mergeCell ref="Q57:R57"/>
    <mergeCell ref="X32:Y32"/>
    <mergeCell ref="AF57:AI57"/>
    <mergeCell ref="AJ57:AN57"/>
    <mergeCell ref="AQ32:AR32"/>
    <mergeCell ref="K56:R56"/>
    <mergeCell ref="U56:AB56"/>
    <mergeCell ref="AF56:AV56"/>
    <mergeCell ref="AA32:AB32"/>
    <mergeCell ref="AE32:AE33"/>
    <mergeCell ref="AF32:AI32"/>
    <mergeCell ref="AO57:AP57"/>
    <mergeCell ref="AQ57:AR57"/>
    <mergeCell ref="AS57:AV57"/>
    <mergeCell ref="C20:D20"/>
    <mergeCell ref="C21:D21"/>
    <mergeCell ref="C29:D29"/>
    <mergeCell ref="K31:O31"/>
    <mergeCell ref="U31:Y31"/>
    <mergeCell ref="AF31:AV31"/>
    <mergeCell ref="AJ32:AN32"/>
    <mergeCell ref="AO32:AP32"/>
    <mergeCell ref="I32:I33"/>
    <mergeCell ref="J32:J33"/>
    <mergeCell ref="K32:L32"/>
    <mergeCell ref="N32:O32"/>
    <mergeCell ref="Q32:R32"/>
    <mergeCell ref="U32:V32"/>
    <mergeCell ref="AS32:AV32"/>
    <mergeCell ref="C22:D22"/>
    <mergeCell ref="C23:D23"/>
    <mergeCell ref="C24:D24"/>
    <mergeCell ref="C25:D25"/>
    <mergeCell ref="C26:D26"/>
    <mergeCell ref="C27:D27"/>
    <mergeCell ref="C28:D2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6:D6"/>
    <mergeCell ref="C7:D7"/>
    <mergeCell ref="U4:V4"/>
    <mergeCell ref="X4:Y4"/>
    <mergeCell ref="AA4:AB4"/>
    <mergeCell ref="AE4:AE5"/>
    <mergeCell ref="C8:D8"/>
    <mergeCell ref="C9:D9"/>
    <mergeCell ref="C10:D10"/>
    <mergeCell ref="A1:E1"/>
    <mergeCell ref="I1:K1"/>
    <mergeCell ref="L1:U1"/>
    <mergeCell ref="AA1:AG1"/>
    <mergeCell ref="AI1:AK1"/>
    <mergeCell ref="K3:O3"/>
    <mergeCell ref="U3:Y3"/>
    <mergeCell ref="AF3:AV3"/>
    <mergeCell ref="AF4:AI4"/>
    <mergeCell ref="AJ4:AN4"/>
    <mergeCell ref="C4:D4"/>
    <mergeCell ref="I4:I5"/>
    <mergeCell ref="J4:J5"/>
    <mergeCell ref="K4:L4"/>
    <mergeCell ref="N4:O4"/>
    <mergeCell ref="Q4:R4"/>
    <mergeCell ref="AO4:AP4"/>
    <mergeCell ref="AQ4:AR4"/>
    <mergeCell ref="AS4:AV4"/>
    <mergeCell ref="C5:D5"/>
  </mergeCells>
  <conditionalFormatting sqref="F34:H54 F59:H87 F6:H29">
    <cfRule type="cellIs" dxfId="99" priority="8" stopIfTrue="1" operator="lessThan">
      <formula>2</formula>
    </cfRule>
  </conditionalFormatting>
  <conditionalFormatting sqref="AE34:AE54 AE59:AE87 AI34:AI54 AN34:AN54 AN59:AN87 AI59:AI87 AE6:AE29 AI6:AI29 AN6:AN29">
    <cfRule type="cellIs" dxfId="98" priority="9" stopIfTrue="1" operator="lessThanOrEqual">
      <formula>0</formula>
    </cfRule>
  </conditionalFormatting>
  <conditionalFormatting sqref="I34:I54 I59:I87 I6:I29">
    <cfRule type="cellIs" dxfId="97" priority="10" stopIfTrue="1" operator="notBetween">
      <formula>1</formula>
      <formula>3000</formula>
    </cfRule>
  </conditionalFormatting>
  <conditionalFormatting sqref="E6 E8:E10 E12:E13 E34:E39 E41:E54 E59 E61:E63 E68:E69 E74:E87 E20:E29">
    <cfRule type="cellIs" dxfId="96" priority="11" stopIfTrue="1" operator="equal">
      <formula>"w"</formula>
    </cfRule>
    <cfRule type="cellIs" dxfId="95" priority="12" stopIfTrue="1" operator="equal">
      <formula>"m"</formula>
    </cfRule>
  </conditionalFormatting>
  <conditionalFormatting sqref="D34:D54">
    <cfRule type="cellIs" dxfId="94" priority="13" stopIfTrue="1" operator="equal">
      <formula>"+158"</formula>
    </cfRule>
    <cfRule type="cellIs" dxfId="93" priority="14" stopIfTrue="1" operator="equal">
      <formula>-158</formula>
    </cfRule>
    <cfRule type="cellIs" dxfId="92" priority="15" stopIfTrue="1" operator="equal">
      <formula>-140</formula>
    </cfRule>
    <cfRule type="cellIs" dxfId="91" priority="16" stopIfTrue="1" operator="equal">
      <formula>-148</formula>
    </cfRule>
  </conditionalFormatting>
  <conditionalFormatting sqref="D59 D74:D87">
    <cfRule type="cellIs" dxfId="90" priority="17" stopIfTrue="1" operator="equal">
      <formula>"+168"</formula>
    </cfRule>
    <cfRule type="cellIs" dxfId="89" priority="18" stopIfTrue="1" operator="equal">
      <formula>-168</formula>
    </cfRule>
    <cfRule type="cellIs" dxfId="88" priority="19" stopIfTrue="1" operator="equal">
      <formula>-150</formula>
    </cfRule>
    <cfRule type="cellIs" dxfId="87" priority="20" stopIfTrue="1" operator="equal">
      <formula>-158</formula>
    </cfRule>
  </conditionalFormatting>
  <conditionalFormatting sqref="L34:L54 L59:L87 O34:O54 V34:V54 Y34:Y54 L6:L29 O6:O29 V6:V29 Y6:Y29">
    <cfRule type="cellIs" dxfId="86" priority="21" stopIfTrue="1" operator="equal">
      <formula>0</formula>
    </cfRule>
  </conditionalFormatting>
  <conditionalFormatting sqref="O59:O87 R59:R87 V59:V87 Y59:Y87 AB59:AB87">
    <cfRule type="cellIs" dxfId="85" priority="22" stopIfTrue="1" operator="equal">
      <formula>0</formula>
    </cfRule>
    <cfRule type="cellIs" dxfId="84" priority="23" stopIfTrue="1" operator="equal">
      <formula>10</formula>
    </cfRule>
  </conditionalFormatting>
  <conditionalFormatting sqref="AV6:AV29">
    <cfRule type="cellIs" dxfId="83" priority="24" stopIfTrue="1" operator="lessThanOrEqual">
      <formula>0</formula>
    </cfRule>
  </conditionalFormatting>
  <conditionalFormatting sqref="AV34:AV54">
    <cfRule type="cellIs" dxfId="82" priority="25" stopIfTrue="1" operator="lessThanOrEqual">
      <formula>0</formula>
    </cfRule>
  </conditionalFormatting>
  <conditionalFormatting sqref="AP6:AP29">
    <cfRule type="cellIs" dxfId="81" priority="26" stopIfTrue="1" operator="lessThanOrEqual">
      <formula>0</formula>
    </cfRule>
  </conditionalFormatting>
  <conditionalFormatting sqref="AP34:AP54">
    <cfRule type="cellIs" dxfId="80" priority="27" stopIfTrue="1" operator="lessThanOrEqual">
      <formula>0</formula>
    </cfRule>
  </conditionalFormatting>
  <conditionalFormatting sqref="AV59:AV87">
    <cfRule type="cellIs" dxfId="79" priority="28" stopIfTrue="1" operator="lessThanOrEqual">
      <formula>0</formula>
    </cfRule>
  </conditionalFormatting>
  <conditionalFormatting sqref="AP59:AP87">
    <cfRule type="cellIs" dxfId="78" priority="29" stopIfTrue="1" operator="lessThanOrEqual">
      <formula>0</formula>
    </cfRule>
  </conditionalFormatting>
  <conditionalFormatting sqref="AR59:AR87">
    <cfRule type="cellIs" dxfId="77" priority="30" stopIfTrue="1" operator="lessThanOrEqual">
      <formula>0</formula>
    </cfRule>
    <cfRule type="cellIs" dxfId="76" priority="31" stopIfTrue="1" operator="lessThanOrEqual">
      <formula>0</formula>
    </cfRule>
  </conditionalFormatting>
  <conditionalFormatting sqref="AR34:AR54">
    <cfRule type="cellIs" dxfId="75" priority="32" stopIfTrue="1" operator="lessThanOrEqual">
      <formula>0</formula>
    </cfRule>
    <cfRule type="cellIs" dxfId="74" priority="33" stopIfTrue="1" operator="lessThanOrEqual">
      <formula>0</formula>
    </cfRule>
    <cfRule type="cellIs" dxfId="73" priority="34" stopIfTrue="1" operator="lessThanOrEqual">
      <formula>0</formula>
    </cfRule>
  </conditionalFormatting>
  <conditionalFormatting sqref="AR6:AR29">
    <cfRule type="cellIs" dxfId="72" priority="35" stopIfTrue="1" operator="lessThanOrEqual">
      <formula>0</formula>
    </cfRule>
    <cfRule type="cellIs" dxfId="71" priority="36" stopIfTrue="1" operator="lessThanOrEqual">
      <formula>0</formula>
    </cfRule>
    <cfRule type="cellIs" dxfId="70" priority="37" stopIfTrue="1" operator="lessThanOrEqual">
      <formula>0</formula>
    </cfRule>
    <cfRule type="cellIs" dxfId="69" priority="38" stopIfTrue="1" operator="lessThanOrEqual">
      <formula>0</formula>
    </cfRule>
  </conditionalFormatting>
  <conditionalFormatting sqref="F93:H121">
    <cfRule type="cellIs" dxfId="68" priority="39" stopIfTrue="1" operator="lessThan">
      <formula>2</formula>
    </cfRule>
  </conditionalFormatting>
  <conditionalFormatting sqref="AE93:AE121 AI93:AI121 AN93:AN121">
    <cfRule type="cellIs" dxfId="67" priority="40" stopIfTrue="1" operator="lessThanOrEqual">
      <formula>0</formula>
    </cfRule>
  </conditionalFormatting>
  <conditionalFormatting sqref="I93:I121">
    <cfRule type="cellIs" dxfId="66" priority="41" stopIfTrue="1" operator="notBetween">
      <formula>1</formula>
      <formula>3000</formula>
    </cfRule>
  </conditionalFormatting>
  <conditionalFormatting sqref="E93:E121">
    <cfRule type="cellIs" dxfId="65" priority="42" stopIfTrue="1" operator="equal">
      <formula>"w"</formula>
    </cfRule>
    <cfRule type="cellIs" dxfId="64" priority="43" stopIfTrue="1" operator="equal">
      <formula>"m"</formula>
    </cfRule>
  </conditionalFormatting>
  <conditionalFormatting sqref="D93:D121">
    <cfRule type="cellIs" dxfId="63" priority="44" stopIfTrue="1" operator="equal">
      <formula>"+168"</formula>
    </cfRule>
    <cfRule type="cellIs" dxfId="62" priority="45" stopIfTrue="1" operator="equal">
      <formula>-168</formula>
    </cfRule>
    <cfRule type="cellIs" dxfId="61" priority="46" stopIfTrue="1" operator="equal">
      <formula>-150</formula>
    </cfRule>
    <cfRule type="cellIs" dxfId="60" priority="47" stopIfTrue="1" operator="equal">
      <formula>-158</formula>
    </cfRule>
  </conditionalFormatting>
  <conditionalFormatting sqref="L93:L121">
    <cfRule type="cellIs" dxfId="59" priority="48" stopIfTrue="1" operator="equal">
      <formula>0</formula>
    </cfRule>
  </conditionalFormatting>
  <conditionalFormatting sqref="O93:O121 R93:R121 V93:V121 Y93:Y121 AB93:AB121">
    <cfRule type="cellIs" dxfId="58" priority="49" stopIfTrue="1" operator="equal">
      <formula>0</formula>
    </cfRule>
    <cfRule type="cellIs" dxfId="57" priority="50" stopIfTrue="1" operator="equal">
      <formula>10</formula>
    </cfRule>
  </conditionalFormatting>
  <conditionalFormatting sqref="AV93:AV121">
    <cfRule type="cellIs" dxfId="56" priority="51" stopIfTrue="1" operator="lessThanOrEqual">
      <formula>0</formula>
    </cfRule>
  </conditionalFormatting>
  <conditionalFormatting sqref="AP93:AP121">
    <cfRule type="cellIs" dxfId="55" priority="52" stopIfTrue="1" operator="lessThanOrEqual">
      <formula>0</formula>
    </cfRule>
  </conditionalFormatting>
  <conditionalFormatting sqref="AR93:AR121">
    <cfRule type="cellIs" dxfId="54" priority="53" stopIfTrue="1" operator="lessThanOrEqual">
      <formula>0</formula>
    </cfRule>
    <cfRule type="cellIs" dxfId="53" priority="54" stopIfTrue="1" operator="lessThanOrEqual">
      <formula>0</formula>
    </cfRule>
  </conditionalFormatting>
  <conditionalFormatting sqref="E19">
    <cfRule type="cellIs" dxfId="52" priority="55" stopIfTrue="1" operator="equal">
      <formula>"w"</formula>
    </cfRule>
    <cfRule type="cellIs" dxfId="51" priority="56" stopIfTrue="1" operator="equal">
      <formula>"m"</formula>
    </cfRule>
  </conditionalFormatting>
  <conditionalFormatting sqref="E18">
    <cfRule type="cellIs" dxfId="50" priority="57" stopIfTrue="1" operator="equal">
      <formula>"w"</formula>
    </cfRule>
    <cfRule type="cellIs" dxfId="49" priority="58" stopIfTrue="1" operator="equal">
      <formula>"m"</formula>
    </cfRule>
  </conditionalFormatting>
  <conditionalFormatting sqref="E11">
    <cfRule type="cellIs" dxfId="48" priority="59" stopIfTrue="1" operator="equal">
      <formula>"w"</formula>
    </cfRule>
    <cfRule type="cellIs" dxfId="47" priority="60" stopIfTrue="1" operator="equal">
      <formula>"m"</formula>
    </cfRule>
  </conditionalFormatting>
  <conditionalFormatting sqref="E7">
    <cfRule type="cellIs" dxfId="46" priority="61" stopIfTrue="1" operator="equal">
      <formula>"w"</formula>
    </cfRule>
    <cfRule type="cellIs" dxfId="45" priority="62" stopIfTrue="1" operator="equal">
      <formula>"m"</formula>
    </cfRule>
  </conditionalFormatting>
  <conditionalFormatting sqref="E14">
    <cfRule type="cellIs" dxfId="44" priority="63" stopIfTrue="1" operator="equal">
      <formula>"w"</formula>
    </cfRule>
    <cfRule type="cellIs" dxfId="43" priority="64" stopIfTrue="1" operator="equal">
      <formula>"m"</formula>
    </cfRule>
  </conditionalFormatting>
  <conditionalFormatting sqref="E15">
    <cfRule type="cellIs" dxfId="42" priority="65" stopIfTrue="1" operator="equal">
      <formula>"w"</formula>
    </cfRule>
    <cfRule type="cellIs" dxfId="41" priority="66" stopIfTrue="1" operator="equal">
      <formula>"m"</formula>
    </cfRule>
  </conditionalFormatting>
  <conditionalFormatting sqref="E17">
    <cfRule type="cellIs" dxfId="40" priority="67" stopIfTrue="1" operator="equal">
      <formula>"w"</formula>
    </cfRule>
    <cfRule type="cellIs" dxfId="39" priority="68" stopIfTrue="1" operator="equal">
      <formula>"m"</formula>
    </cfRule>
  </conditionalFormatting>
  <conditionalFormatting sqref="E16">
    <cfRule type="cellIs" dxfId="38" priority="69" stopIfTrue="1" operator="equal">
      <formula>"w"</formula>
    </cfRule>
    <cfRule type="cellIs" dxfId="37" priority="70" stopIfTrue="1" operator="equal">
      <formula>"m"</formula>
    </cfRule>
  </conditionalFormatting>
  <conditionalFormatting sqref="E40">
    <cfRule type="cellIs" dxfId="36" priority="71" stopIfTrue="1" operator="equal">
      <formula>"w"</formula>
    </cfRule>
    <cfRule type="cellIs" dxfId="35" priority="72" stopIfTrue="1" operator="equal">
      <formula>"m"</formula>
    </cfRule>
  </conditionalFormatting>
  <conditionalFormatting sqref="E70:E73">
    <cfRule type="cellIs" dxfId="34" priority="77" stopIfTrue="1" operator="equal">
      <formula>"w"</formula>
    </cfRule>
    <cfRule type="cellIs" dxfId="33" priority="78" stopIfTrue="1" operator="equal">
      <formula>"m"</formula>
    </cfRule>
  </conditionalFormatting>
  <conditionalFormatting sqref="E60">
    <cfRule type="cellIs" dxfId="32" priority="83" stopIfTrue="1" operator="equal">
      <formula>"w"</formula>
    </cfRule>
    <cfRule type="cellIs" dxfId="31" priority="84" stopIfTrue="1" operator="equal">
      <formula>"m"</formula>
    </cfRule>
  </conditionalFormatting>
  <conditionalFormatting sqref="D60:D71">
    <cfRule type="cellIs" dxfId="30" priority="85" stopIfTrue="1" operator="equal">
      <formula>"+168"</formula>
    </cfRule>
    <cfRule type="cellIs" dxfId="29" priority="86" stopIfTrue="1" operator="equal">
      <formula>-168</formula>
    </cfRule>
    <cfRule type="cellIs" dxfId="28" priority="87" stopIfTrue="1" operator="equal">
      <formula>-150</formula>
    </cfRule>
    <cfRule type="cellIs" dxfId="27" priority="88" stopIfTrue="1" operator="equal">
      <formula>-158</formula>
    </cfRule>
  </conditionalFormatting>
  <conditionalFormatting sqref="E66:E67">
    <cfRule type="cellIs" dxfId="26" priority="89" stopIfTrue="1" operator="equal">
      <formula>"w"</formula>
    </cfRule>
    <cfRule type="cellIs" dxfId="25" priority="90" stopIfTrue="1" operator="equal">
      <formula>"m"</formula>
    </cfRule>
  </conditionalFormatting>
  <conditionalFormatting sqref="E64">
    <cfRule type="cellIs" dxfId="24" priority="95" stopIfTrue="1" operator="equal">
      <formula>"w"</formula>
    </cfRule>
    <cfRule type="cellIs" dxfId="23" priority="96" stopIfTrue="1" operator="equal">
      <formula>"m"</formula>
    </cfRule>
    <cfRule type="cellIs" dxfId="22" priority="97" stopIfTrue="1" operator="equal">
      <formula>"w"</formula>
    </cfRule>
    <cfRule type="cellIs" dxfId="21" priority="98" stopIfTrue="1" operator="equal">
      <formula>"m"</formula>
    </cfRule>
  </conditionalFormatting>
  <conditionalFormatting sqref="E65">
    <cfRule type="cellIs" dxfId="20" priority="107" stopIfTrue="1" operator="equal">
      <formula>"w"</formula>
    </cfRule>
    <cfRule type="cellIs" dxfId="19" priority="108" stopIfTrue="1" operator="equal">
      <formula>"m"</formula>
    </cfRule>
    <cfRule type="cellIs" dxfId="18" priority="109" stopIfTrue="1" operator="equal">
      <formula>"w"</formula>
    </cfRule>
    <cfRule type="cellIs" dxfId="17" priority="110" stopIfTrue="1" operator="equal">
      <formula>"m"</formula>
    </cfRule>
  </conditionalFormatting>
  <conditionalFormatting sqref="D72:D73">
    <cfRule type="cellIs" dxfId="16" priority="111" stopIfTrue="1" operator="equal">
      <formula>"+168"</formula>
    </cfRule>
    <cfRule type="cellIs" dxfId="15" priority="112" stopIfTrue="1" operator="equal">
      <formula>-168</formula>
    </cfRule>
    <cfRule type="cellIs" dxfId="14" priority="113" stopIfTrue="1" operator="equal">
      <formula>-150</formula>
    </cfRule>
    <cfRule type="cellIs" dxfId="13" priority="114" stopIfTrue="1" operator="equal">
      <formula>-158</formula>
    </cfRule>
    <cfRule type="cellIs" dxfId="12" priority="115" stopIfTrue="1" operator="equal">
      <formula>"+168"</formula>
    </cfRule>
    <cfRule type="cellIs" dxfId="11" priority="116" stopIfTrue="1" operator="equal">
      <formula>-168</formula>
    </cfRule>
    <cfRule type="cellIs" dxfId="10" priority="117" stopIfTrue="1" operator="equal">
      <formula>-150</formula>
    </cfRule>
    <cfRule type="cellIs" dxfId="9" priority="118" stopIfTrue="1" operator="equal">
      <formula>-158</formula>
    </cfRule>
  </conditionalFormatting>
  <conditionalFormatting sqref="AR34:AR54">
    <cfRule type="cellIs" dxfId="8" priority="4" stopIfTrue="1" operator="lessThanOrEqual">
      <formula>0</formula>
    </cfRule>
    <cfRule type="cellIs" dxfId="7" priority="5" stopIfTrue="1" operator="lessThanOrEqual">
      <formula>0</formula>
    </cfRule>
    <cfRule type="cellIs" dxfId="6" priority="6" stopIfTrue="1" operator="lessThanOrEqual">
      <formula>0</formula>
    </cfRule>
    <cfRule type="cellIs" dxfId="5" priority="7" stopIfTrue="1" operator="lessThanOrEqual">
      <formula>0</formula>
    </cfRule>
  </conditionalFormatting>
  <conditionalFormatting sqref="AV34:AV54">
    <cfRule type="cellIs" dxfId="4" priority="3" stopIfTrue="1" operator="lessThanOrEqual">
      <formula>0</formula>
    </cfRule>
  </conditionalFormatting>
  <conditionalFormatting sqref="AV59:AV87">
    <cfRule type="cellIs" dxfId="3" priority="2" stopIfTrue="1" operator="lessThanOrEqual">
      <formula>0</formula>
    </cfRule>
  </conditionalFormatting>
  <conditionalFormatting sqref="AV93:AV121">
    <cfRule type="cellIs" dxfId="2" priority="1" stopIfTrue="1" operator="lessThanOrEqual">
      <formula>0</formula>
    </cfRule>
  </conditionalFormatting>
  <dataValidations count="5">
    <dataValidation type="list" allowBlank="1" showInputMessage="1" showErrorMessage="1" sqref="B93:B121 B34:B54 B59:B87 B7:B29" xr:uid="{00000000-0002-0000-0000-000000000000}">
      <formula1>"TSG Kaisersl.,KSV Langen,KSV Grünstadt,FTG Pfungstadt, KTH Ehrang, AC Altrip,AC Mutterstadt,AV 03 Speyer,KSC 07 Schifferstadt,TSG Haßloch,AC Weisenau,KSV Hostenbach"</formula1>
    </dataValidation>
    <dataValidation type="list" allowBlank="1" showInputMessage="1" showErrorMessage="1" sqref="A1" xr:uid="{00000000-0002-0000-0000-000001000000}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 xr:uid="{00000000-0002-0000-0000-000002000000}">
      <formula1>"Jugendliga Rheinland-Pfalz,Pfalz-Meisterschaften (Mehrk.),Rheinl.-Pfalz Meisterschaft (Mehrk.)"</formula1>
      <formula2>0</formula2>
    </dataValidation>
    <dataValidation type="list" allowBlank="1" showInputMessage="1" showErrorMessage="1" sqref="E93:E121 E34:E54 E59:E87 E6:E29" xr:uid="{00000000-0002-0000-0000-000003000000}">
      <formula1>",m,w,"</formula1>
      <formula2>0</formula2>
    </dataValidation>
    <dataValidation type="list" allowBlank="1" showInputMessage="1" showErrorMessage="1" sqref="B6" xr:uid="{00000000-0002-0000-0000-000004000000}">
      <formula1>"TSG Kaisersl.,KSV Langen,KSV Grünstadt,FTG Pfungstadt,AC Altrip,AC Mutterstadt,AV 03 Speyer,KSC 07 Schifferstadt,TSG Haßloch,AC Weisenau,KSV Hostenbach,KTH Ehrang"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firstPageNumber="0" orientation="landscape" verticalDpi="300" r:id="rId1"/>
  <headerFooter alignWithMargins="0">
    <oddFooter>&amp;C&amp;P von &amp;N</oddFooter>
  </headerFooter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1"/>
  <sheetViews>
    <sheetView workbookViewId="0">
      <selection activeCell="P25" sqref="P25"/>
    </sheetView>
  </sheetViews>
  <sheetFormatPr baseColWidth="10" defaultColWidth="10.7109375" defaultRowHeight="12.75" outlineLevelCol="1" x14ac:dyDescent="0.2"/>
  <cols>
    <col min="1" max="1" width="11.42578125" style="113" customWidth="1"/>
    <col min="2" max="3" width="11.42578125" style="1" hidden="1" customWidth="1" outlineLevel="1"/>
    <col min="4" max="4" width="11.42578125" style="1" customWidth="1" collapsed="1"/>
    <col min="5" max="5" width="14.85546875" style="1" customWidth="1"/>
    <col min="6" max="6" width="9" style="1" customWidth="1"/>
    <col min="7" max="8" width="14.140625" style="1" customWidth="1"/>
    <col min="9" max="9" width="12.85546875" style="1" customWidth="1"/>
    <col min="10" max="10" width="13.7109375" style="1" customWidth="1"/>
    <col min="11" max="11" width="9.7109375" style="1" customWidth="1"/>
    <col min="12" max="12" width="12.28515625" style="1" customWidth="1"/>
    <col min="13" max="13" width="13.5703125" style="1" customWidth="1"/>
    <col min="14" max="14" width="13.85546875" style="1" customWidth="1"/>
    <col min="15" max="15" width="18.5703125" style="1" customWidth="1"/>
    <col min="16" max="16" width="18.5703125" style="125" customWidth="1"/>
    <col min="17" max="17" width="13.140625" style="1" customWidth="1"/>
    <col min="18" max="16384" width="10.7109375" style="1"/>
  </cols>
  <sheetData>
    <row r="2" spans="5:17" x14ac:dyDescent="0.2">
      <c r="E2" s="114" t="s">
        <v>71</v>
      </c>
      <c r="F2" s="114" t="s">
        <v>72</v>
      </c>
      <c r="G2" s="114" t="s">
        <v>34</v>
      </c>
      <c r="H2" s="114" t="s">
        <v>35</v>
      </c>
      <c r="I2" s="114" t="s">
        <v>73</v>
      </c>
      <c r="J2" s="114" t="s">
        <v>74</v>
      </c>
      <c r="K2" s="114" t="s">
        <v>75</v>
      </c>
      <c r="L2" s="115" t="s">
        <v>65</v>
      </c>
      <c r="M2" s="115" t="s">
        <v>67</v>
      </c>
      <c r="N2" s="115" t="s">
        <v>68</v>
      </c>
      <c r="O2" s="115" t="s">
        <v>69</v>
      </c>
      <c r="P2" s="114" t="s">
        <v>80</v>
      </c>
      <c r="Q2" s="115" t="s">
        <v>70</v>
      </c>
    </row>
    <row r="3" spans="5:17" x14ac:dyDescent="0.2">
      <c r="E3" s="116">
        <f>LARGE($E$28:$E$101,1)</f>
        <v>0</v>
      </c>
      <c r="F3" s="116">
        <f>LARGE($F$28:$F$101,1)</f>
        <v>0</v>
      </c>
      <c r="G3" s="116">
        <f>LARGE($G$28:$G$101,1)</f>
        <v>487.28223529411764</v>
      </c>
      <c r="H3" s="116">
        <f>LARGE($H$28:$H$101,1)</f>
        <v>573.06210953346863</v>
      </c>
      <c r="I3" s="116">
        <f>LARGE($I$28:$I$101,1)</f>
        <v>0</v>
      </c>
      <c r="J3" s="116">
        <f>LARGE($J$28:$J$101,1)</f>
        <v>367.41273134328361</v>
      </c>
      <c r="K3" s="116">
        <f>LARGE($K$28:$K$101,1)</f>
        <v>522.84640325865576</v>
      </c>
      <c r="L3" s="116">
        <f>LARGE($L$28:$L$101,1)</f>
        <v>0</v>
      </c>
      <c r="M3" s="116">
        <f>LARGE($M$28:$M$101,1)</f>
        <v>0</v>
      </c>
      <c r="N3" s="116">
        <f>LARGE($L$28:$L$101,1)</f>
        <v>0</v>
      </c>
      <c r="O3" s="116">
        <f>LARGE($L$28:$L$101,1)</f>
        <v>0</v>
      </c>
      <c r="P3" s="116">
        <f>LARGE($P$28:$P$101,1)</f>
        <v>504.71097211155382</v>
      </c>
      <c r="Q3" s="116">
        <f>LARGE($L$28:$L$101,1)</f>
        <v>0</v>
      </c>
    </row>
    <row r="4" spans="5:17" x14ac:dyDescent="0.2">
      <c r="E4" s="116">
        <f>LARGE($E$28:$E$101,2)</f>
        <v>0</v>
      </c>
      <c r="F4" s="116">
        <f>LARGE($F$28:$F$101,2)</f>
        <v>0</v>
      </c>
      <c r="G4" s="116">
        <f>LARGE($G$28:$G$101,2)</f>
        <v>448.44898429319369</v>
      </c>
      <c r="H4" s="116">
        <f>LARGE($H$28:$H$101,2)</f>
        <v>558.21232487309646</v>
      </c>
      <c r="I4" s="116">
        <f>LARGE($I$28:$I$101,2)</f>
        <v>0</v>
      </c>
      <c r="J4" s="116">
        <f>LARGE($J$28:$J$101,2)</f>
        <v>273.13373076923079</v>
      </c>
      <c r="K4" s="116">
        <f>LARGE($K$28:$K$101,2)</f>
        <v>426.56176744186047</v>
      </c>
      <c r="L4" s="116">
        <f>LARGE($L$28:$L$101,2)</f>
        <v>0</v>
      </c>
      <c r="M4" s="116">
        <f>LARGE($M$28:$M$101,2)</f>
        <v>0</v>
      </c>
      <c r="N4" s="116">
        <f>LARGE($L$28:$L$101,2)</f>
        <v>0</v>
      </c>
      <c r="O4" s="116">
        <f>LARGE($L$28:$L$101,2)</f>
        <v>0</v>
      </c>
      <c r="P4" s="116">
        <f>LARGE($P$28:$P$101,2)</f>
        <v>374.87503664921462</v>
      </c>
      <c r="Q4" s="116">
        <f>LARGE($L$28:$L$101,2)</f>
        <v>0</v>
      </c>
    </row>
    <row r="5" spans="5:17" x14ac:dyDescent="0.2">
      <c r="E5" s="116">
        <f>LARGE($E$28:$E$101,3)</f>
        <v>0</v>
      </c>
      <c r="F5" s="116">
        <f>LARGE($F$28:$F$101,3)</f>
        <v>0</v>
      </c>
      <c r="G5" s="116">
        <f>LARGE($G$28:$G$101,3)</f>
        <v>430.69812080536911</v>
      </c>
      <c r="H5" s="116">
        <f>LARGE($H$28:$H$101,3)</f>
        <v>521.1894768089054</v>
      </c>
      <c r="I5" s="116">
        <f>LARGE($I$28:$I$101,3)</f>
        <v>0</v>
      </c>
      <c r="J5" s="116">
        <f>LARGE($J$28:$J$101,3)</f>
        <v>0</v>
      </c>
      <c r="K5" s="116">
        <f>LARGE($K$28:$K$101,3)</f>
        <v>423.15925274725282</v>
      </c>
      <c r="L5" s="116">
        <f>LARGE($L$28:$L$101,3)</f>
        <v>0</v>
      </c>
      <c r="M5" s="116">
        <f>LARGE($M$28:$M$101,3)</f>
        <v>0</v>
      </c>
      <c r="N5" s="116">
        <f>LARGE($L$28:$L$101,3)</f>
        <v>0</v>
      </c>
      <c r="O5" s="116">
        <f>LARGE($L$28:$L$101,3)</f>
        <v>0</v>
      </c>
      <c r="P5" s="116">
        <f>LARGE($P$28:$P$101,3)</f>
        <v>372.17495798319328</v>
      </c>
      <c r="Q5" s="116">
        <f>LARGE($L$28:$L$101,3)</f>
        <v>0</v>
      </c>
    </row>
    <row r="6" spans="5:17" x14ac:dyDescent="0.2">
      <c r="E6" s="116">
        <f>LARGE($E$28:$E$101,4)</f>
        <v>0</v>
      </c>
      <c r="F6" s="116">
        <f>LARGE($F$28:$F$101,4)</f>
        <v>0</v>
      </c>
      <c r="G6" s="116">
        <f>LARGE($G$28:$G$101,4)</f>
        <v>413.80500000000001</v>
      </c>
      <c r="H6" s="116">
        <f>LARGE($H$28:$H$101,4)</f>
        <v>489.21422448979592</v>
      </c>
      <c r="I6" s="116">
        <f>LARGE($I$28:$I$101,4)</f>
        <v>0</v>
      </c>
      <c r="J6" s="116">
        <f>LARGE($J$28:$J$101,4)</f>
        <v>0</v>
      </c>
      <c r="K6" s="116">
        <f>LARGE($K$28:$K$101,4)</f>
        <v>393.35998135198139</v>
      </c>
      <c r="L6" s="116">
        <f>LARGE($L$28:$L$101,4)</f>
        <v>0</v>
      </c>
      <c r="M6" s="116">
        <f>LARGE($M$28:$M$101,4)</f>
        <v>0</v>
      </c>
      <c r="N6" s="116">
        <f>LARGE($L$28:$L$101,4)</f>
        <v>0</v>
      </c>
      <c r="O6" s="116">
        <f>LARGE($L$28:$L$101,4)</f>
        <v>0</v>
      </c>
      <c r="P6" s="116">
        <f>LARGE($P$28:$P$101,4)</f>
        <v>344.92628571428577</v>
      </c>
      <c r="Q6" s="116">
        <f>LARGE($L$28:$L$101,4)</f>
        <v>0</v>
      </c>
    </row>
    <row r="7" spans="5:17" x14ac:dyDescent="0.2">
      <c r="E7" s="117">
        <f t="shared" ref="E7:L7" si="0">COUNTIF(E3:E6,"&gt;0")</f>
        <v>0</v>
      </c>
      <c r="F7" s="117">
        <f t="shared" si="0"/>
        <v>0</v>
      </c>
      <c r="G7" s="117">
        <f t="shared" si="0"/>
        <v>4</v>
      </c>
      <c r="H7" s="117">
        <f t="shared" si="0"/>
        <v>4</v>
      </c>
      <c r="I7" s="117">
        <f t="shared" si="0"/>
        <v>0</v>
      </c>
      <c r="J7" s="117">
        <f t="shared" si="0"/>
        <v>2</v>
      </c>
      <c r="K7" s="117">
        <f t="shared" si="0"/>
        <v>4</v>
      </c>
      <c r="L7" s="117">
        <f t="shared" si="0"/>
        <v>0</v>
      </c>
      <c r="M7" s="117">
        <f>COUNTIF(M3:M6,"&gt;0")</f>
        <v>0</v>
      </c>
      <c r="N7" s="117">
        <f>COUNTIF(N3:N6,"&gt;0")</f>
        <v>0</v>
      </c>
      <c r="O7" s="117">
        <f>COUNTIF(O3:O6,"&gt;0")</f>
        <v>0</v>
      </c>
      <c r="P7" s="117">
        <f>COUNTIF(P3:P6,"&gt;0")</f>
        <v>4</v>
      </c>
      <c r="Q7" s="117">
        <f>COUNTIF(Q3:Q6,"&gt;0")</f>
        <v>0</v>
      </c>
    </row>
    <row r="8" spans="5:17" ht="15" x14ac:dyDescent="0.25">
      <c r="E8" s="118" t="str">
        <f t="shared" ref="E8:L8" si="1">IF(E7&gt;2,SUM(E3:E6),"")</f>
        <v/>
      </c>
      <c r="F8" s="118" t="str">
        <f t="shared" si="1"/>
        <v/>
      </c>
      <c r="G8" s="118">
        <f t="shared" si="1"/>
        <v>1780.2343403926805</v>
      </c>
      <c r="H8" s="118">
        <f t="shared" si="1"/>
        <v>2141.6781357052664</v>
      </c>
      <c r="I8" s="118" t="str">
        <f t="shared" si="1"/>
        <v/>
      </c>
      <c r="J8" s="118" t="str">
        <f t="shared" si="1"/>
        <v/>
      </c>
      <c r="K8" s="118">
        <f t="shared" si="1"/>
        <v>1765.9274047997503</v>
      </c>
      <c r="L8" s="118" t="str">
        <f t="shared" si="1"/>
        <v/>
      </c>
      <c r="M8" s="118" t="str">
        <f>IF(M7&gt;2,SUM(M3:M6),"")</f>
        <v/>
      </c>
      <c r="N8" s="118" t="str">
        <f>IF(N7&gt;2,SUM(N3:N6),"")</f>
        <v/>
      </c>
      <c r="O8" s="118" t="str">
        <f>IF(O7&gt;2,SUM(O3:O6),"")</f>
        <v/>
      </c>
      <c r="P8" s="118">
        <f>IF(P7&gt;2,SUM(P3:P6),"")</f>
        <v>1596.6872524582475</v>
      </c>
      <c r="Q8" s="118" t="str">
        <f>IF(Q7&gt;2,SUM(Q3:Q6),"")</f>
        <v/>
      </c>
    </row>
    <row r="9" spans="5:17" x14ac:dyDescent="0.2">
      <c r="E9" s="116">
        <f>LARGE($E$28:$E$101,5)</f>
        <v>0</v>
      </c>
      <c r="F9" s="116">
        <f>LARGE($F$28:$F$101,5)</f>
        <v>0</v>
      </c>
      <c r="G9" s="116">
        <f>LARGE($G$28:$G$101,5)</f>
        <v>388.91332110091747</v>
      </c>
      <c r="H9" s="116">
        <f>LARGE($H$28:$H$101,5)</f>
        <v>450.48962099125367</v>
      </c>
      <c r="I9" s="116">
        <f>LARGE($I$28:$I$101,5)</f>
        <v>0</v>
      </c>
      <c r="J9" s="116">
        <f>LARGE($J$28:$J$101,5)</f>
        <v>0</v>
      </c>
      <c r="K9" s="116">
        <f>LARGE($K$28:$K$101,5)</f>
        <v>0</v>
      </c>
      <c r="L9" s="116">
        <f>LARGE($L$28:$L$101,5)</f>
        <v>0</v>
      </c>
      <c r="M9" s="116">
        <f>LARGE($M$28:$M$101,5)</f>
        <v>0</v>
      </c>
      <c r="N9" s="116">
        <f>LARGE($L$28:$L$101,5)</f>
        <v>0</v>
      </c>
      <c r="O9" s="116">
        <f>LARGE($L$28:$L$101,5)</f>
        <v>0</v>
      </c>
      <c r="P9" s="116">
        <f>LARGE($P$28:$P$101,5)</f>
        <v>287.05549367088605</v>
      </c>
      <c r="Q9" s="116">
        <f>LARGE($L$28:$L$101,5)</f>
        <v>0</v>
      </c>
    </row>
    <row r="10" spans="5:17" x14ac:dyDescent="0.2">
      <c r="E10" s="116">
        <f>LARGE($E$28:$E$101,6)</f>
        <v>0</v>
      </c>
      <c r="F10" s="116">
        <f>LARGE($F$28:$F$101,6)</f>
        <v>0</v>
      </c>
      <c r="G10" s="116">
        <f>LARGE($G$28:$G$101,6)</f>
        <v>383.84641860465115</v>
      </c>
      <c r="H10" s="116">
        <f>LARGE($H$28:$H$101,6)</f>
        <v>406.63570273794005</v>
      </c>
      <c r="I10" s="116">
        <f>LARGE($I$28:$I$101,6)</f>
        <v>0</v>
      </c>
      <c r="J10" s="116">
        <f>LARGE($J$28:$J$101,6)</f>
        <v>0</v>
      </c>
      <c r="K10" s="116">
        <f>LARGE($K$28:$K$101,6)</f>
        <v>0</v>
      </c>
      <c r="L10" s="116">
        <f>LARGE($L$28:$L$101,6)</f>
        <v>0</v>
      </c>
      <c r="M10" s="116">
        <f>LARGE($M$28:$M$101,6)</f>
        <v>0</v>
      </c>
      <c r="N10" s="116">
        <f>LARGE($L$28:$L$101,6)</f>
        <v>0</v>
      </c>
      <c r="O10" s="116">
        <f>LARGE($L$28:$L$101,6)</f>
        <v>0</v>
      </c>
      <c r="P10" s="116">
        <f>LARGE($P$28:$P$101,6)</f>
        <v>0</v>
      </c>
      <c r="Q10" s="116">
        <f>LARGE($L$28:$L$101,6)</f>
        <v>0</v>
      </c>
    </row>
    <row r="11" spans="5:17" x14ac:dyDescent="0.2">
      <c r="E11" s="116">
        <f>LARGE($E$28:$E$101,7)</f>
        <v>0</v>
      </c>
      <c r="F11" s="116">
        <f>LARGE($F$28:$F$101,7)</f>
        <v>0</v>
      </c>
      <c r="G11" s="116">
        <f>LARGE($G$28:$G$101,7)</f>
        <v>352.22501886792452</v>
      </c>
      <c r="H11" s="116">
        <f>LARGE($H$28:$H$101,7)</f>
        <v>401.5093333333333</v>
      </c>
      <c r="I11" s="116">
        <f>LARGE($I$28:$I$101,7)</f>
        <v>0</v>
      </c>
      <c r="J11" s="116">
        <f>LARGE($J$28:$J$101,7)</f>
        <v>0</v>
      </c>
      <c r="K11" s="116">
        <f>LARGE($K$28:$K$101,7)</f>
        <v>0</v>
      </c>
      <c r="L11" s="116">
        <f>LARGE($L$28:$L$101,7)</f>
        <v>0</v>
      </c>
      <c r="M11" s="116">
        <f>LARGE($M$28:$M$101,7)</f>
        <v>0</v>
      </c>
      <c r="N11" s="116">
        <f>LARGE($L$28:$L$101,7)</f>
        <v>0</v>
      </c>
      <c r="O11" s="116">
        <f>LARGE($L$28:$L$101,7)</f>
        <v>0</v>
      </c>
      <c r="P11" s="116">
        <f>LARGE($P$28:$P$101,7)</f>
        <v>0</v>
      </c>
      <c r="Q11" s="116">
        <f>LARGE($L$28:$L$101,7)</f>
        <v>0</v>
      </c>
    </row>
    <row r="12" spans="5:17" x14ac:dyDescent="0.2">
      <c r="E12" s="116">
        <f>LARGE($E$28:$E$101,8)</f>
        <v>0</v>
      </c>
      <c r="F12" s="116">
        <f>LARGE($F$28:$F$101,8)</f>
        <v>0</v>
      </c>
      <c r="G12" s="116">
        <f>LARGE($G$28:$G$101,8)</f>
        <v>346.37397489539751</v>
      </c>
      <c r="H12" s="116">
        <f>LARGE($H$28:$H$101,8)</f>
        <v>400.82132803180912</v>
      </c>
      <c r="I12" s="116">
        <f>LARGE($I$28:$I$101,8)</f>
        <v>0</v>
      </c>
      <c r="J12" s="116">
        <f>LARGE($J$28:$J$101,8)</f>
        <v>0</v>
      </c>
      <c r="K12" s="116">
        <f>LARGE($K$28:$K$101,8)</f>
        <v>0</v>
      </c>
      <c r="L12" s="116">
        <f>LARGE($L$28:$L$101,8)</f>
        <v>0</v>
      </c>
      <c r="M12" s="116">
        <f>LARGE($M$28:$M$101,8)</f>
        <v>0</v>
      </c>
      <c r="N12" s="116">
        <f>LARGE($L$28:$L$101,8)</f>
        <v>0</v>
      </c>
      <c r="O12" s="116">
        <f>LARGE($L$28:$L$101,8)</f>
        <v>0</v>
      </c>
      <c r="P12" s="116">
        <f>LARGE($P$28:$P$101,8)</f>
        <v>0</v>
      </c>
      <c r="Q12" s="116">
        <f>LARGE($L$28:$L$101,8)</f>
        <v>0</v>
      </c>
    </row>
    <row r="13" spans="5:17" x14ac:dyDescent="0.2">
      <c r="E13" s="117">
        <f t="shared" ref="E13:L13" si="2">COUNTIF(E9:E12,"&gt;0")</f>
        <v>0</v>
      </c>
      <c r="F13" s="117">
        <f t="shared" si="2"/>
        <v>0</v>
      </c>
      <c r="G13" s="117">
        <f t="shared" si="2"/>
        <v>4</v>
      </c>
      <c r="H13" s="117">
        <f t="shared" si="2"/>
        <v>4</v>
      </c>
      <c r="I13" s="117">
        <f t="shared" si="2"/>
        <v>0</v>
      </c>
      <c r="J13" s="117">
        <f t="shared" si="2"/>
        <v>0</v>
      </c>
      <c r="K13" s="117">
        <f t="shared" si="2"/>
        <v>0</v>
      </c>
      <c r="L13" s="117">
        <f t="shared" si="2"/>
        <v>0</v>
      </c>
      <c r="M13" s="117">
        <f>COUNTIF(M9:M12,"&gt;0")</f>
        <v>0</v>
      </c>
      <c r="N13" s="117">
        <f>COUNTIF(N9:N12,"&gt;0")</f>
        <v>0</v>
      </c>
      <c r="O13" s="117">
        <f>COUNTIF(O9:O12,"&gt;0")</f>
        <v>0</v>
      </c>
      <c r="P13" s="117">
        <f>COUNTIF(P9:P12,"&gt;0")</f>
        <v>1</v>
      </c>
      <c r="Q13" s="117">
        <f>COUNTIF(Q9:Q12,"&gt;0")</f>
        <v>0</v>
      </c>
    </row>
    <row r="14" spans="5:17" ht="15" x14ac:dyDescent="0.25">
      <c r="E14" s="118" t="str">
        <f t="shared" ref="E14:L14" si="3">IF(E13&gt;2,SUM(E9:E12),"")</f>
        <v/>
      </c>
      <c r="F14" s="118" t="str">
        <f t="shared" si="3"/>
        <v/>
      </c>
      <c r="G14" s="118">
        <f t="shared" si="3"/>
        <v>1471.3587334688905</v>
      </c>
      <c r="H14" s="118">
        <f t="shared" si="3"/>
        <v>1659.455985094336</v>
      </c>
      <c r="I14" s="118" t="str">
        <f t="shared" si="3"/>
        <v/>
      </c>
      <c r="J14" s="118" t="str">
        <f t="shared" si="3"/>
        <v/>
      </c>
      <c r="K14" s="118" t="str">
        <f t="shared" si="3"/>
        <v/>
      </c>
      <c r="L14" s="118" t="str">
        <f t="shared" si="3"/>
        <v/>
      </c>
      <c r="M14" s="118" t="str">
        <f>IF(M13&gt;2,SUM(M9:M12),"")</f>
        <v/>
      </c>
      <c r="N14" s="118" t="str">
        <f>IF(N13&gt;2,SUM(N9:N12),"")</f>
        <v/>
      </c>
      <c r="O14" s="118" t="str">
        <f>IF(O13&gt;2,SUM(O9:O12),"")</f>
        <v/>
      </c>
      <c r="P14" s="118" t="str">
        <f>IF(P13&gt;2,SUM(P9:P12),"")</f>
        <v/>
      </c>
      <c r="Q14" s="118" t="str">
        <f>IF(Q13&gt;2,SUM(Q9:Q12),"")</f>
        <v/>
      </c>
    </row>
    <row r="15" spans="5:17" x14ac:dyDescent="0.2">
      <c r="E15" s="116">
        <f>LARGE($E$28:$E$101,9)</f>
        <v>0</v>
      </c>
      <c r="F15" s="116">
        <f>LARGE($F$28:$F$101,9)</f>
        <v>0</v>
      </c>
      <c r="G15" s="116">
        <f>LARGE($G$28:$G$101,9)</f>
        <v>331.32365217391299</v>
      </c>
      <c r="H15" s="116">
        <f>LARGE($H$28:$H$101,9)</f>
        <v>366.24342857142858</v>
      </c>
      <c r="I15" s="116">
        <f>LARGE($I$28:$I$101,9)</f>
        <v>0</v>
      </c>
      <c r="J15" s="116">
        <f>LARGE($J$28:$J$101,9)</f>
        <v>0</v>
      </c>
      <c r="K15" s="116">
        <f>LARGE($K$28:$K$101,9)</f>
        <v>0</v>
      </c>
      <c r="L15" s="116">
        <f>LARGE($L$28:$L$101,9)</f>
        <v>0</v>
      </c>
      <c r="M15" s="116">
        <f>LARGE($M$28:$M$101,9)</f>
        <v>0</v>
      </c>
      <c r="N15" s="116">
        <f>LARGE($L$28:$L$101,9)</f>
        <v>0</v>
      </c>
      <c r="O15" s="116">
        <f>LARGE($L$28:$L$101,9)</f>
        <v>0</v>
      </c>
      <c r="P15" s="116">
        <f>LARGE($P$28:$P$101,9)</f>
        <v>0</v>
      </c>
      <c r="Q15" s="116">
        <f>LARGE($L$28:$L$101,9)</f>
        <v>0</v>
      </c>
    </row>
    <row r="16" spans="5:17" x14ac:dyDescent="0.2">
      <c r="E16" s="116">
        <f>LARGE($E$28:$E$101,10)</f>
        <v>0</v>
      </c>
      <c r="F16" s="116">
        <f>LARGE($F$28:$F$101,10)</f>
        <v>0</v>
      </c>
      <c r="G16" s="116">
        <f>LARGE($G$28:$G$101,10)</f>
        <v>320.25849056603772</v>
      </c>
      <c r="H16" s="116">
        <f>LARGE($H$28:$H$101,10)</f>
        <v>361.97212410501191</v>
      </c>
      <c r="I16" s="116">
        <f>LARGE($I$28:$I$101,10)</f>
        <v>0</v>
      </c>
      <c r="J16" s="116">
        <f>LARGE($J$28:$J$101,10)</f>
        <v>0</v>
      </c>
      <c r="K16" s="116">
        <f>LARGE($K$28:$K$101,10)</f>
        <v>0</v>
      </c>
      <c r="L16" s="116">
        <f>LARGE($L$28:$L$101,10)</f>
        <v>0</v>
      </c>
      <c r="M16" s="116">
        <f>LARGE($M$28:$M$101,10)</f>
        <v>0</v>
      </c>
      <c r="N16" s="116">
        <f>LARGE($L$28:$L$101,10)</f>
        <v>0</v>
      </c>
      <c r="O16" s="116">
        <f>LARGE($L$28:$L$101,10)</f>
        <v>0</v>
      </c>
      <c r="P16" s="116">
        <f>LARGE($P$28:$P$101,10)</f>
        <v>0</v>
      </c>
      <c r="Q16" s="116">
        <f>LARGE($L$28:$L$101,10)</f>
        <v>0</v>
      </c>
    </row>
    <row r="17" spans="1:17" x14ac:dyDescent="0.2">
      <c r="E17" s="116">
        <f>LARGE($E$28:$E$101,11)</f>
        <v>0</v>
      </c>
      <c r="F17" s="116">
        <f>LARGE($F$28:$F$101,11)</f>
        <v>0</v>
      </c>
      <c r="G17" s="116">
        <f>LARGE($G$28:$G$101,11)</f>
        <v>0</v>
      </c>
      <c r="H17" s="116">
        <f>LARGE($H$28:$H$101,11)</f>
        <v>246.77966550522649</v>
      </c>
      <c r="I17" s="116">
        <f>LARGE($I$28:$I$101,11)</f>
        <v>0</v>
      </c>
      <c r="J17" s="116">
        <f>LARGE($J$28:$J$101,11)</f>
        <v>0</v>
      </c>
      <c r="K17" s="116">
        <f>LARGE($K$28:$K$101,11)</f>
        <v>0</v>
      </c>
      <c r="L17" s="116">
        <f>LARGE($L$28:$L$101,11)</f>
        <v>0</v>
      </c>
      <c r="M17" s="116">
        <f>LARGE($M$28:$M$101,11)</f>
        <v>0</v>
      </c>
      <c r="N17" s="116">
        <f>LARGE($L$28:$L$101,11)</f>
        <v>0</v>
      </c>
      <c r="O17" s="116">
        <f>LARGE($L$28:$L$101,11)</f>
        <v>0</v>
      </c>
      <c r="P17" s="116">
        <f>LARGE($P$28:$P$101,11)</f>
        <v>0</v>
      </c>
      <c r="Q17" s="116">
        <f>LARGE($L$28:$L$101,11)</f>
        <v>0</v>
      </c>
    </row>
    <row r="18" spans="1:17" x14ac:dyDescent="0.2">
      <c r="E18" s="116">
        <f>LARGE($E$28:$E$101,12)</f>
        <v>0</v>
      </c>
      <c r="F18" s="116">
        <f>LARGE($F$28:$F$101,12)</f>
        <v>0</v>
      </c>
      <c r="G18" s="116">
        <f>LARGE($G$28:$G$101,12)</f>
        <v>0</v>
      </c>
      <c r="H18" s="116">
        <f>LARGE($H$28:$H$101,12)</f>
        <v>242.06093617021278</v>
      </c>
      <c r="I18" s="116">
        <f>LARGE($I$28:$I$101,12)</f>
        <v>0</v>
      </c>
      <c r="J18" s="116">
        <f>LARGE($J$28:$J$101,12)</f>
        <v>0</v>
      </c>
      <c r="K18" s="116">
        <f>LARGE($K$28:$K$101,12)</f>
        <v>0</v>
      </c>
      <c r="L18" s="116">
        <f>LARGE($L$28:$L$101,12)</f>
        <v>0</v>
      </c>
      <c r="M18" s="116">
        <f>LARGE($M$28:$M$101,12)</f>
        <v>0</v>
      </c>
      <c r="N18" s="116">
        <f>LARGE($L$28:$L$101,12)</f>
        <v>0</v>
      </c>
      <c r="O18" s="116">
        <f>LARGE($L$28:$L$101,12)</f>
        <v>0</v>
      </c>
      <c r="P18" s="116">
        <f>LARGE($P$28:$P$101,12)</f>
        <v>0</v>
      </c>
      <c r="Q18" s="116">
        <f>LARGE($L$28:$L$101,12)</f>
        <v>0</v>
      </c>
    </row>
    <row r="19" spans="1:17" x14ac:dyDescent="0.2">
      <c r="E19" s="117">
        <f t="shared" ref="E19:L19" si="4">COUNTIF(E15:E18,"&gt;0")</f>
        <v>0</v>
      </c>
      <c r="F19" s="117">
        <f t="shared" si="4"/>
        <v>0</v>
      </c>
      <c r="G19" s="117">
        <f t="shared" si="4"/>
        <v>2</v>
      </c>
      <c r="H19" s="117">
        <f t="shared" si="4"/>
        <v>4</v>
      </c>
      <c r="I19" s="117">
        <f t="shared" si="4"/>
        <v>0</v>
      </c>
      <c r="J19" s="117">
        <f t="shared" si="4"/>
        <v>0</v>
      </c>
      <c r="K19" s="117">
        <f t="shared" si="4"/>
        <v>0</v>
      </c>
      <c r="L19" s="117">
        <f t="shared" si="4"/>
        <v>0</v>
      </c>
      <c r="M19" s="117">
        <f>COUNTIF(M15:M18,"&gt;0")</f>
        <v>0</v>
      </c>
      <c r="N19" s="117">
        <f>COUNTIF(N15:N18,"&gt;0")</f>
        <v>0</v>
      </c>
      <c r="O19" s="117">
        <f>COUNTIF(O15:O18,"&gt;0")</f>
        <v>0</v>
      </c>
      <c r="P19" s="117">
        <f>COUNTIF(P15:P18,"&gt;0")</f>
        <v>0</v>
      </c>
      <c r="Q19" s="117">
        <f>COUNTIF(Q15:Q18,"&gt;0")</f>
        <v>0</v>
      </c>
    </row>
    <row r="20" spans="1:17" ht="15" x14ac:dyDescent="0.25">
      <c r="E20" s="118" t="str">
        <f t="shared" ref="E20:L20" si="5">IF(E19&gt;2,SUM(E15:E18),"")</f>
        <v/>
      </c>
      <c r="F20" s="118" t="str">
        <f t="shared" si="5"/>
        <v/>
      </c>
      <c r="G20" s="118" t="str">
        <f t="shared" si="5"/>
        <v/>
      </c>
      <c r="H20" s="118">
        <f t="shared" si="5"/>
        <v>1217.0561543518797</v>
      </c>
      <c r="I20" s="118" t="str">
        <f t="shared" si="5"/>
        <v/>
      </c>
      <c r="J20" s="118" t="str">
        <f t="shared" si="5"/>
        <v/>
      </c>
      <c r="K20" s="118" t="str">
        <f t="shared" si="5"/>
        <v/>
      </c>
      <c r="L20" s="118" t="str">
        <f t="shared" si="5"/>
        <v/>
      </c>
      <c r="M20" s="118" t="str">
        <f>IF(M19&gt;2,SUM(M15:M18),"")</f>
        <v/>
      </c>
      <c r="N20" s="118" t="str">
        <f>IF(N19&gt;2,SUM(N15:N18),"")</f>
        <v/>
      </c>
      <c r="O20" s="118" t="str">
        <f>IF(O19&gt;2,SUM(O15:O18),"")</f>
        <v/>
      </c>
      <c r="P20" s="118" t="str">
        <f>IF(P19&gt;2,SUM(P15:P18),"")</f>
        <v/>
      </c>
      <c r="Q20" s="118" t="str">
        <f>IF(Q19&gt;2,SUM(Q15:Q18),"")</f>
        <v/>
      </c>
    </row>
    <row r="21" spans="1:17" x14ac:dyDescent="0.2">
      <c r="E21" s="116">
        <f>LARGE($G$28:$G$101,13)</f>
        <v>0</v>
      </c>
      <c r="F21" s="116">
        <f>LARGE($F$28:$F$101,13)</f>
        <v>0</v>
      </c>
      <c r="G21" s="116">
        <f>LARGE($G$28:$G$101,13)</f>
        <v>0</v>
      </c>
      <c r="H21" s="116">
        <f>LARGE($H$28:$H$101,13)</f>
        <v>229.38266108786613</v>
      </c>
      <c r="I21" s="116">
        <f>LARGE($I$28:$I$101,13)</f>
        <v>0</v>
      </c>
      <c r="J21" s="116">
        <f>LARGE($J$28:$J$101,13)</f>
        <v>0</v>
      </c>
      <c r="K21" s="116">
        <f>LARGE($K$28:$K$101,13)</f>
        <v>0</v>
      </c>
      <c r="L21" s="116">
        <f>LARGE($L$28:$L$101,13)</f>
        <v>0</v>
      </c>
      <c r="M21" s="116">
        <f>LARGE($M$28:$M$101,13)</f>
        <v>0</v>
      </c>
      <c r="N21" s="116">
        <f t="shared" ref="N21:Q21" si="6">LARGE($G$28:$G$101,13)</f>
        <v>0</v>
      </c>
      <c r="O21" s="116">
        <f t="shared" si="6"/>
        <v>0</v>
      </c>
      <c r="P21" s="116">
        <f>LARGE($P$28:$P$101,13)</f>
        <v>0</v>
      </c>
      <c r="Q21" s="116">
        <f t="shared" si="6"/>
        <v>0</v>
      </c>
    </row>
    <row r="22" spans="1:17" x14ac:dyDescent="0.2">
      <c r="E22" s="116">
        <f>LARGE($G$28:$G$101,14)</f>
        <v>0</v>
      </c>
      <c r="F22" s="116">
        <f>LARGE($F$28:$F$101,14)</f>
        <v>0</v>
      </c>
      <c r="G22" s="116">
        <f>LARGE($G$28:$G$101,14)</f>
        <v>0</v>
      </c>
      <c r="H22" s="116">
        <f>LARGE($H$28:$H$101,14)</f>
        <v>0</v>
      </c>
      <c r="I22" s="116">
        <f>LARGE($I$28:$I$101,14)</f>
        <v>0</v>
      </c>
      <c r="J22" s="116">
        <f>LARGE($J$28:$J$101,14)</f>
        <v>0</v>
      </c>
      <c r="K22" s="116">
        <f>LARGE($K$28:$K$101,14)</f>
        <v>0</v>
      </c>
      <c r="L22" s="116">
        <f>LARGE($L$28:$L$101,14)</f>
        <v>0</v>
      </c>
      <c r="M22" s="116">
        <f>LARGE($M$28:$M$101,14)</f>
        <v>0</v>
      </c>
      <c r="N22" s="116">
        <f t="shared" ref="N22:Q22" si="7">LARGE($G$28:$G$101,14)</f>
        <v>0</v>
      </c>
      <c r="O22" s="116">
        <f t="shared" si="7"/>
        <v>0</v>
      </c>
      <c r="P22" s="116">
        <f>LARGE($P$28:$P$101,14)</f>
        <v>0</v>
      </c>
      <c r="Q22" s="116">
        <f t="shared" si="7"/>
        <v>0</v>
      </c>
    </row>
    <row r="23" spans="1:17" x14ac:dyDescent="0.2">
      <c r="E23" s="116">
        <f>LARGE($G$28:$G$101,15)</f>
        <v>0</v>
      </c>
      <c r="F23" s="116">
        <f>LARGE($F$28:$F$101,15)</f>
        <v>0</v>
      </c>
      <c r="G23" s="116">
        <f>LARGE($G$28:$G$101,15)</f>
        <v>0</v>
      </c>
      <c r="H23" s="116">
        <f>LARGE($H$28:$H$101,15)</f>
        <v>0</v>
      </c>
      <c r="I23" s="116">
        <f>LARGE($I$28:$I$101,15)</f>
        <v>0</v>
      </c>
      <c r="J23" s="116">
        <f>LARGE($J$28:$J$101,15)</f>
        <v>0</v>
      </c>
      <c r="K23" s="116">
        <f>LARGE($K$28:$K$101,15)</f>
        <v>0</v>
      </c>
      <c r="L23" s="116">
        <f>LARGE($L$28:$L$101,15)</f>
        <v>0</v>
      </c>
      <c r="M23" s="116">
        <f>LARGE($M$28:$M$101,15)</f>
        <v>0</v>
      </c>
      <c r="N23" s="116">
        <f t="shared" ref="N23:Q23" si="8">LARGE($G$28:$G$101,15)</f>
        <v>0</v>
      </c>
      <c r="O23" s="116">
        <f t="shared" si="8"/>
        <v>0</v>
      </c>
      <c r="P23" s="116">
        <f>LARGE($P$28:$P$101,15)</f>
        <v>0</v>
      </c>
      <c r="Q23" s="116">
        <f t="shared" si="8"/>
        <v>0</v>
      </c>
    </row>
    <row r="24" spans="1:17" x14ac:dyDescent="0.2">
      <c r="E24" s="116">
        <f>LARGE($G$28:$G$101,16)</f>
        <v>0</v>
      </c>
      <c r="F24" s="116">
        <f>LARGE($F$28:$F$101,16)</f>
        <v>0</v>
      </c>
      <c r="G24" s="116">
        <f>LARGE($G$28:$G$101,16)</f>
        <v>0</v>
      </c>
      <c r="H24" s="116">
        <f>LARGE($H$28:$H$101,16)</f>
        <v>0</v>
      </c>
      <c r="I24" s="116">
        <f>LARGE($I$28:$I$101,16)</f>
        <v>0</v>
      </c>
      <c r="J24" s="116">
        <f>LARGE($J$28:$J$101,16)</f>
        <v>0</v>
      </c>
      <c r="K24" s="116">
        <f>LARGE($K$28:$K$101,16)</f>
        <v>0</v>
      </c>
      <c r="L24" s="116">
        <f>LARGE($L$28:$L$101,16)</f>
        <v>0</v>
      </c>
      <c r="M24" s="116">
        <f>LARGE($M$28:$M$101,16)</f>
        <v>0</v>
      </c>
      <c r="N24" s="116">
        <f t="shared" ref="N24:Q24" si="9">LARGE($G$28:$G$101,16)</f>
        <v>0</v>
      </c>
      <c r="O24" s="116">
        <f t="shared" si="9"/>
        <v>0</v>
      </c>
      <c r="P24" s="116">
        <f>LARGE($P$28:$P$101,16)</f>
        <v>0</v>
      </c>
      <c r="Q24" s="116">
        <f t="shared" si="9"/>
        <v>0</v>
      </c>
    </row>
    <row r="25" spans="1:17" x14ac:dyDescent="0.2">
      <c r="E25" s="117">
        <f t="shared" ref="E25:Q25" si="10">COUNTIF(E21:E24,"&gt;0")</f>
        <v>0</v>
      </c>
      <c r="F25" s="117">
        <f t="shared" si="10"/>
        <v>0</v>
      </c>
      <c r="G25" s="117">
        <f t="shared" si="10"/>
        <v>0</v>
      </c>
      <c r="H25" s="117">
        <f t="shared" si="10"/>
        <v>1</v>
      </c>
      <c r="I25" s="117">
        <f t="shared" si="10"/>
        <v>0</v>
      </c>
      <c r="J25" s="117">
        <f t="shared" si="10"/>
        <v>0</v>
      </c>
      <c r="K25" s="117">
        <f t="shared" si="10"/>
        <v>0</v>
      </c>
      <c r="L25" s="117">
        <f t="shared" si="10"/>
        <v>0</v>
      </c>
      <c r="M25" s="117">
        <f t="shared" si="10"/>
        <v>0</v>
      </c>
      <c r="N25" s="117">
        <f t="shared" si="10"/>
        <v>0</v>
      </c>
      <c r="O25" s="117">
        <f t="shared" si="10"/>
        <v>0</v>
      </c>
      <c r="P25" s="117">
        <f t="shared" ref="P25" si="11">COUNTIF(P21:P24,"&gt;0")</f>
        <v>0</v>
      </c>
      <c r="Q25" s="117">
        <f t="shared" si="10"/>
        <v>0</v>
      </c>
    </row>
    <row r="26" spans="1:17" ht="15" x14ac:dyDescent="0.25">
      <c r="E26" s="118" t="str">
        <f t="shared" ref="E26:L26" si="12">IF(E25&gt;2,SUM(E21:E24),"")</f>
        <v/>
      </c>
      <c r="F26" s="118" t="str">
        <f t="shared" si="12"/>
        <v/>
      </c>
      <c r="G26" s="118" t="str">
        <f t="shared" si="12"/>
        <v/>
      </c>
      <c r="H26" s="118" t="str">
        <f t="shared" si="12"/>
        <v/>
      </c>
      <c r="I26" s="118" t="str">
        <f t="shared" si="12"/>
        <v/>
      </c>
      <c r="J26" s="118" t="str">
        <f t="shared" si="12"/>
        <v/>
      </c>
      <c r="K26" s="118" t="str">
        <f t="shared" si="12"/>
        <v/>
      </c>
      <c r="L26" s="118" t="str">
        <f t="shared" si="12"/>
        <v/>
      </c>
      <c r="M26" s="118" t="str">
        <f>IF(M25&gt;2,SUM(M21:M24),"")</f>
        <v/>
      </c>
      <c r="N26" s="118" t="str">
        <f>IF(N25&gt;2,SUM(N21:N24),"")</f>
        <v/>
      </c>
      <c r="O26" s="118" t="str">
        <f>IF(O25&gt;2,SUM(O21:O24),"")</f>
        <v/>
      </c>
      <c r="P26" s="118" t="str">
        <f>IF(P25&gt;2,SUM(P21:P24),"")</f>
        <v/>
      </c>
      <c r="Q26" s="118" t="str">
        <f>IF(Q25&gt;2,SUM(Q21:Q24),"")</f>
        <v/>
      </c>
    </row>
    <row r="27" spans="1:17" ht="15" x14ac:dyDescent="0.25"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x14ac:dyDescent="0.2">
      <c r="A28" s="65" t="str">
        <f>Jugendliga!B6</f>
        <v>KSV Grünstadt</v>
      </c>
      <c r="B28">
        <f>IF(A28="FTG Pfungstadt",1,IF(A28="AC Altrip",2,IF(A28="AC Mutterstadt",3,IF(A28="KSV Grünstadt",4,IF(A28="TSG Hassloch",5,IF(A28="KSC 07 Schifferstadt",6,IF(A28="AV 03 Speyer",7,IF(A28="KSV Langen",8,IF(A28="AC Kindsbach",9,IF(A28="VFL Rodalben",10,IF(A28="TSG Kaiserslautern",11,IF(A28="AC Weisenau",12,IF(A28="KTH Ehrang",13,)))))))))))))</f>
        <v>4</v>
      </c>
      <c r="C28" s="119">
        <f>Jugendliga!I6</f>
        <v>229.38266108786613</v>
      </c>
      <c r="E28" s="120">
        <f>IF(B28=1,C28,0)</f>
        <v>0</v>
      </c>
      <c r="F28" s="120">
        <f>IF(B28=2,C28,0)</f>
        <v>0</v>
      </c>
      <c r="G28" s="120">
        <f>IF(B28=3,C28,0)</f>
        <v>0</v>
      </c>
      <c r="H28" s="120">
        <f>IF(B28=4,C28,0)</f>
        <v>229.38266108786613</v>
      </c>
      <c r="I28" s="120">
        <f>IF(B28=5,C28,0)</f>
        <v>0</v>
      </c>
      <c r="J28" s="120">
        <f>IF(B28=6,C28,0)</f>
        <v>0</v>
      </c>
      <c r="K28" s="120">
        <f>IF(B28=7,C28,0)</f>
        <v>0</v>
      </c>
      <c r="L28" s="120">
        <f>IF(B28=8,C28,0)</f>
        <v>0</v>
      </c>
      <c r="M28" s="120">
        <f>IF(B28=9,C28,0)</f>
        <v>0</v>
      </c>
      <c r="N28" s="120">
        <f>IF(B28=10,C28,0)</f>
        <v>0</v>
      </c>
      <c r="O28" s="120">
        <f>IF(B28=11,C28,0)</f>
        <v>0</v>
      </c>
      <c r="P28" s="120">
        <f>IF(B28=13,C28,0)</f>
        <v>0</v>
      </c>
      <c r="Q28" s="120">
        <f>IF(B28=12,C28,0)</f>
        <v>0</v>
      </c>
    </row>
    <row r="29" spans="1:17" x14ac:dyDescent="0.2">
      <c r="A29" s="65" t="str">
        <f>Jugendliga!B7</f>
        <v>AC Mutterstadt</v>
      </c>
      <c r="B29">
        <f t="shared" ref="B29:B99" si="13">IF(A29="FTG Pfungstadt",1,IF(A29="AC Altrip",2,IF(A29="AC Mutterstadt",3,IF(A29="KSV Grünstadt",4,IF(A29="TSG Hassloch",5,IF(A29="KSC 07 Schifferstadt",6,IF(A29="AV 03 Speyer",7,IF(A29="KSV Langen",8,IF(A29="AC Kindsbach",9,IF(A29="VFL Rodalben",10,IF(A29="TSG Kaiserslautern",11,IF(A29="AC Weisenau",12,IF(A29="KTH Ehrang",13,)))))))))))))</f>
        <v>3</v>
      </c>
      <c r="C29" s="119">
        <f>Jugendliga!I7</f>
        <v>346.37397489539751</v>
      </c>
      <c r="E29" s="120">
        <f t="shared" ref="E29:E99" si="14">IF(B29=1,C29,0)</f>
        <v>0</v>
      </c>
      <c r="F29" s="120">
        <f t="shared" ref="F29:F99" si="15">IF(B29=2,C29,0)</f>
        <v>0</v>
      </c>
      <c r="G29" s="120">
        <f t="shared" ref="G29:G99" si="16">IF(B29=3,C29,0)</f>
        <v>346.37397489539751</v>
      </c>
      <c r="H29" s="120">
        <f t="shared" ref="H29:H99" si="17">IF(B29=4,C29,0)</f>
        <v>0</v>
      </c>
      <c r="I29" s="120">
        <f t="shared" ref="I29:I99" si="18">IF(B29=5,C29,0)</f>
        <v>0</v>
      </c>
      <c r="J29" s="120">
        <f t="shared" ref="J29:J99" si="19">IF(B29=6,C29,0)</f>
        <v>0</v>
      </c>
      <c r="K29" s="120">
        <f t="shared" ref="K29:K99" si="20">IF(B29=7,C29,0)</f>
        <v>0</v>
      </c>
      <c r="L29" s="120">
        <f t="shared" ref="L29:L99" si="21">IF(B29=8,C29,0)</f>
        <v>0</v>
      </c>
      <c r="M29" s="120">
        <f t="shared" ref="M29:M99" si="22">IF(B29=9,C29,0)</f>
        <v>0</v>
      </c>
      <c r="N29" s="120">
        <f t="shared" ref="N29:N99" si="23">IF(B29=10,C29,0)</f>
        <v>0</v>
      </c>
      <c r="O29" s="120">
        <f t="shared" ref="O29:O99" si="24">IF(B29=11,C29,0)</f>
        <v>0</v>
      </c>
      <c r="P29" s="120">
        <f t="shared" ref="P29:P99" si="25">IF(B29=13,C29,0)</f>
        <v>0</v>
      </c>
      <c r="Q29" s="120">
        <f t="shared" ref="Q29:Q99" si="26">IF(B29=12,C29,0)</f>
        <v>0</v>
      </c>
    </row>
    <row r="30" spans="1:17" x14ac:dyDescent="0.2">
      <c r="A30" s="65">
        <f>Jugendliga!B8</f>
        <v>0</v>
      </c>
      <c r="B30">
        <f t="shared" si="13"/>
        <v>0</v>
      </c>
      <c r="C30" s="119">
        <f>Jugendliga!I8</f>
        <v>0</v>
      </c>
      <c r="E30" s="120">
        <f t="shared" si="14"/>
        <v>0</v>
      </c>
      <c r="F30" s="120">
        <f t="shared" si="15"/>
        <v>0</v>
      </c>
      <c r="G30" s="120">
        <f t="shared" si="16"/>
        <v>0</v>
      </c>
      <c r="H30" s="120">
        <f t="shared" si="17"/>
        <v>0</v>
      </c>
      <c r="I30" s="120">
        <f t="shared" si="18"/>
        <v>0</v>
      </c>
      <c r="J30" s="120">
        <f t="shared" si="19"/>
        <v>0</v>
      </c>
      <c r="K30" s="120">
        <f t="shared" si="20"/>
        <v>0</v>
      </c>
      <c r="L30" s="120">
        <f t="shared" si="21"/>
        <v>0</v>
      </c>
      <c r="M30" s="120">
        <f t="shared" si="22"/>
        <v>0</v>
      </c>
      <c r="N30" s="120">
        <f t="shared" si="23"/>
        <v>0</v>
      </c>
      <c r="O30" s="120">
        <f t="shared" si="24"/>
        <v>0</v>
      </c>
      <c r="P30" s="120">
        <f t="shared" si="25"/>
        <v>0</v>
      </c>
      <c r="Q30" s="120">
        <f t="shared" si="26"/>
        <v>0</v>
      </c>
    </row>
    <row r="31" spans="1:17" x14ac:dyDescent="0.2">
      <c r="A31" s="65" t="str">
        <f>Jugendliga!B9</f>
        <v>KTH Ehrang</v>
      </c>
      <c r="B31">
        <f t="shared" si="13"/>
        <v>13</v>
      </c>
      <c r="C31" s="119">
        <f>Jugendliga!I9</f>
        <v>344.92628571428577</v>
      </c>
      <c r="E31" s="120">
        <f t="shared" si="14"/>
        <v>0</v>
      </c>
      <c r="F31" s="120">
        <f t="shared" si="15"/>
        <v>0</v>
      </c>
      <c r="G31" s="120">
        <f t="shared" si="16"/>
        <v>0</v>
      </c>
      <c r="H31" s="120">
        <f t="shared" si="17"/>
        <v>0</v>
      </c>
      <c r="I31" s="120">
        <f t="shared" si="18"/>
        <v>0</v>
      </c>
      <c r="J31" s="120">
        <f t="shared" si="19"/>
        <v>0</v>
      </c>
      <c r="K31" s="120">
        <f t="shared" si="20"/>
        <v>0</v>
      </c>
      <c r="L31" s="120">
        <f t="shared" si="21"/>
        <v>0</v>
      </c>
      <c r="M31" s="120">
        <f t="shared" si="22"/>
        <v>0</v>
      </c>
      <c r="N31" s="120">
        <f t="shared" si="23"/>
        <v>0</v>
      </c>
      <c r="O31" s="120">
        <f t="shared" si="24"/>
        <v>0</v>
      </c>
      <c r="P31" s="120">
        <f t="shared" si="25"/>
        <v>344.92628571428577</v>
      </c>
      <c r="Q31" s="120">
        <f t="shared" si="26"/>
        <v>0</v>
      </c>
    </row>
    <row r="32" spans="1:17" x14ac:dyDescent="0.2">
      <c r="A32" s="65">
        <f>Jugendliga!B10</f>
        <v>0</v>
      </c>
      <c r="B32">
        <f t="shared" si="13"/>
        <v>0</v>
      </c>
      <c r="C32" s="119">
        <f>Jugendliga!I10</f>
        <v>0</v>
      </c>
      <c r="E32" s="120">
        <f t="shared" si="14"/>
        <v>0</v>
      </c>
      <c r="F32" s="120">
        <f t="shared" si="15"/>
        <v>0</v>
      </c>
      <c r="G32" s="120">
        <f t="shared" si="16"/>
        <v>0</v>
      </c>
      <c r="H32" s="120">
        <f t="shared" si="17"/>
        <v>0</v>
      </c>
      <c r="I32" s="120">
        <f t="shared" si="18"/>
        <v>0</v>
      </c>
      <c r="J32" s="120">
        <f t="shared" si="19"/>
        <v>0</v>
      </c>
      <c r="K32" s="120">
        <f t="shared" si="20"/>
        <v>0</v>
      </c>
      <c r="L32" s="120">
        <f t="shared" si="21"/>
        <v>0</v>
      </c>
      <c r="M32" s="120">
        <f t="shared" si="22"/>
        <v>0</v>
      </c>
      <c r="N32" s="120">
        <f t="shared" si="23"/>
        <v>0</v>
      </c>
      <c r="O32" s="120">
        <f t="shared" si="24"/>
        <v>0</v>
      </c>
      <c r="P32" s="120">
        <f t="shared" si="25"/>
        <v>0</v>
      </c>
      <c r="Q32" s="120">
        <f t="shared" si="26"/>
        <v>0</v>
      </c>
    </row>
    <row r="33" spans="1:17" x14ac:dyDescent="0.2">
      <c r="A33" s="65">
        <f>Jugendliga!B11</f>
        <v>0</v>
      </c>
      <c r="B33">
        <f t="shared" si="13"/>
        <v>0</v>
      </c>
      <c r="C33" s="119">
        <f>Jugendliga!I11</f>
        <v>0</v>
      </c>
      <c r="E33" s="120">
        <f t="shared" si="14"/>
        <v>0</v>
      </c>
      <c r="F33" s="120">
        <f t="shared" si="15"/>
        <v>0</v>
      </c>
      <c r="G33" s="120">
        <f t="shared" si="16"/>
        <v>0</v>
      </c>
      <c r="H33" s="120">
        <f t="shared" si="17"/>
        <v>0</v>
      </c>
      <c r="I33" s="120">
        <f t="shared" si="18"/>
        <v>0</v>
      </c>
      <c r="J33" s="120">
        <f t="shared" si="19"/>
        <v>0</v>
      </c>
      <c r="K33" s="120">
        <f t="shared" si="20"/>
        <v>0</v>
      </c>
      <c r="L33" s="120">
        <f t="shared" si="21"/>
        <v>0</v>
      </c>
      <c r="M33" s="120">
        <f t="shared" si="22"/>
        <v>0</v>
      </c>
      <c r="N33" s="120">
        <f t="shared" si="23"/>
        <v>0</v>
      </c>
      <c r="O33" s="120">
        <f t="shared" si="24"/>
        <v>0</v>
      </c>
      <c r="P33" s="120">
        <f t="shared" si="25"/>
        <v>0</v>
      </c>
      <c r="Q33" s="120">
        <f t="shared" si="26"/>
        <v>0</v>
      </c>
    </row>
    <row r="34" spans="1:17" x14ac:dyDescent="0.2">
      <c r="A34" s="65" t="str">
        <f>Jugendliga!B12</f>
        <v>AC Mutterstadt</v>
      </c>
      <c r="B34">
        <f t="shared" si="13"/>
        <v>3</v>
      </c>
      <c r="C34" s="119">
        <f>Jugendliga!I12</f>
        <v>320.25849056603772</v>
      </c>
      <c r="E34" s="120">
        <f t="shared" si="14"/>
        <v>0</v>
      </c>
      <c r="F34" s="120">
        <f t="shared" si="15"/>
        <v>0</v>
      </c>
      <c r="G34" s="120">
        <f t="shared" si="16"/>
        <v>320.25849056603772</v>
      </c>
      <c r="H34" s="120">
        <f t="shared" si="17"/>
        <v>0</v>
      </c>
      <c r="I34" s="120">
        <f t="shared" si="18"/>
        <v>0</v>
      </c>
      <c r="J34" s="120">
        <f t="shared" si="19"/>
        <v>0</v>
      </c>
      <c r="K34" s="120">
        <f t="shared" si="20"/>
        <v>0</v>
      </c>
      <c r="L34" s="120">
        <f t="shared" si="21"/>
        <v>0</v>
      </c>
      <c r="M34" s="120">
        <f t="shared" si="22"/>
        <v>0</v>
      </c>
      <c r="N34" s="120">
        <f t="shared" si="23"/>
        <v>0</v>
      </c>
      <c r="O34" s="120">
        <f t="shared" si="24"/>
        <v>0</v>
      </c>
      <c r="P34" s="120">
        <f t="shared" si="25"/>
        <v>0</v>
      </c>
      <c r="Q34" s="120">
        <f t="shared" si="26"/>
        <v>0</v>
      </c>
    </row>
    <row r="35" spans="1:17" x14ac:dyDescent="0.2">
      <c r="A35" s="65">
        <f>Jugendliga!B13</f>
        <v>0</v>
      </c>
      <c r="B35">
        <f t="shared" si="13"/>
        <v>0</v>
      </c>
      <c r="C35" s="119">
        <f>Jugendliga!I13</f>
        <v>0</v>
      </c>
      <c r="E35" s="120">
        <f t="shared" si="14"/>
        <v>0</v>
      </c>
      <c r="F35" s="120">
        <f t="shared" si="15"/>
        <v>0</v>
      </c>
      <c r="G35" s="120">
        <f t="shared" si="16"/>
        <v>0</v>
      </c>
      <c r="H35" s="120">
        <f t="shared" si="17"/>
        <v>0</v>
      </c>
      <c r="I35" s="120">
        <f t="shared" si="18"/>
        <v>0</v>
      </c>
      <c r="J35" s="120">
        <f t="shared" si="19"/>
        <v>0</v>
      </c>
      <c r="K35" s="120">
        <f t="shared" si="20"/>
        <v>0</v>
      </c>
      <c r="L35" s="120">
        <f t="shared" si="21"/>
        <v>0</v>
      </c>
      <c r="M35" s="120">
        <f t="shared" si="22"/>
        <v>0</v>
      </c>
      <c r="N35" s="120">
        <f t="shared" si="23"/>
        <v>0</v>
      </c>
      <c r="O35" s="120">
        <f t="shared" si="24"/>
        <v>0</v>
      </c>
      <c r="P35" s="120">
        <f t="shared" si="25"/>
        <v>0</v>
      </c>
      <c r="Q35" s="120">
        <f t="shared" si="26"/>
        <v>0</v>
      </c>
    </row>
    <row r="36" spans="1:17" x14ac:dyDescent="0.2">
      <c r="A36" s="65">
        <f>Jugendliga!B14</f>
        <v>0</v>
      </c>
      <c r="B36">
        <f t="shared" si="13"/>
        <v>0</v>
      </c>
      <c r="C36" s="119">
        <f>Jugendliga!I14</f>
        <v>0</v>
      </c>
      <c r="E36" s="120">
        <f t="shared" si="14"/>
        <v>0</v>
      </c>
      <c r="F36" s="120">
        <f t="shared" si="15"/>
        <v>0</v>
      </c>
      <c r="G36" s="120">
        <f t="shared" si="16"/>
        <v>0</v>
      </c>
      <c r="H36" s="120">
        <f t="shared" si="17"/>
        <v>0</v>
      </c>
      <c r="I36" s="120">
        <f t="shared" si="18"/>
        <v>0</v>
      </c>
      <c r="J36" s="120">
        <f t="shared" si="19"/>
        <v>0</v>
      </c>
      <c r="K36" s="120">
        <f t="shared" si="20"/>
        <v>0</v>
      </c>
      <c r="L36" s="120">
        <f t="shared" si="21"/>
        <v>0</v>
      </c>
      <c r="M36" s="120">
        <f t="shared" si="22"/>
        <v>0</v>
      </c>
      <c r="N36" s="120">
        <f t="shared" si="23"/>
        <v>0</v>
      </c>
      <c r="O36" s="120">
        <f t="shared" si="24"/>
        <v>0</v>
      </c>
      <c r="P36" s="120">
        <f t="shared" si="25"/>
        <v>0</v>
      </c>
      <c r="Q36" s="120">
        <f t="shared" si="26"/>
        <v>0</v>
      </c>
    </row>
    <row r="37" spans="1:17" x14ac:dyDescent="0.2">
      <c r="A37" s="65" t="str">
        <f>Jugendliga!B15</f>
        <v>AC Mutterstadt</v>
      </c>
      <c r="B37">
        <f t="shared" si="13"/>
        <v>3</v>
      </c>
      <c r="C37" s="119">
        <f>Jugendliga!I15</f>
        <v>430.69812080536911</v>
      </c>
      <c r="E37" s="120">
        <f t="shared" si="14"/>
        <v>0</v>
      </c>
      <c r="F37" s="120">
        <f t="shared" si="15"/>
        <v>0</v>
      </c>
      <c r="G37" s="120">
        <f t="shared" si="16"/>
        <v>430.69812080536911</v>
      </c>
      <c r="H37" s="120">
        <f t="shared" si="17"/>
        <v>0</v>
      </c>
      <c r="I37" s="120">
        <f t="shared" si="18"/>
        <v>0</v>
      </c>
      <c r="J37" s="120">
        <f t="shared" si="19"/>
        <v>0</v>
      </c>
      <c r="K37" s="120">
        <f t="shared" si="20"/>
        <v>0</v>
      </c>
      <c r="L37" s="120">
        <f t="shared" si="21"/>
        <v>0</v>
      </c>
      <c r="M37" s="120">
        <f t="shared" si="22"/>
        <v>0</v>
      </c>
      <c r="N37" s="120">
        <f t="shared" si="23"/>
        <v>0</v>
      </c>
      <c r="O37" s="120">
        <f t="shared" si="24"/>
        <v>0</v>
      </c>
      <c r="P37" s="120">
        <f t="shared" si="25"/>
        <v>0</v>
      </c>
      <c r="Q37" s="120">
        <f t="shared" si="26"/>
        <v>0</v>
      </c>
    </row>
    <row r="38" spans="1:17" x14ac:dyDescent="0.2">
      <c r="A38" s="65" t="str">
        <f>Jugendliga!B16</f>
        <v>AV 03 Speyer</v>
      </c>
      <c r="B38">
        <f t="shared" si="13"/>
        <v>7</v>
      </c>
      <c r="C38" s="119">
        <f>Jugendliga!I16</f>
        <v>426.56176744186047</v>
      </c>
      <c r="E38" s="120">
        <f t="shared" si="14"/>
        <v>0</v>
      </c>
      <c r="F38" s="120">
        <f t="shared" si="15"/>
        <v>0</v>
      </c>
      <c r="G38" s="120">
        <f t="shared" si="16"/>
        <v>0</v>
      </c>
      <c r="H38" s="120">
        <f t="shared" si="17"/>
        <v>0</v>
      </c>
      <c r="I38" s="120">
        <f t="shared" si="18"/>
        <v>0</v>
      </c>
      <c r="J38" s="120">
        <f t="shared" si="19"/>
        <v>0</v>
      </c>
      <c r="K38" s="120">
        <f t="shared" si="20"/>
        <v>426.56176744186047</v>
      </c>
      <c r="L38" s="120">
        <f t="shared" si="21"/>
        <v>0</v>
      </c>
      <c r="M38" s="120">
        <f t="shared" si="22"/>
        <v>0</v>
      </c>
      <c r="N38" s="120">
        <f t="shared" si="23"/>
        <v>0</v>
      </c>
      <c r="O38" s="120">
        <f t="shared" si="24"/>
        <v>0</v>
      </c>
      <c r="P38" s="120">
        <f t="shared" si="25"/>
        <v>0</v>
      </c>
      <c r="Q38" s="120">
        <f t="shared" si="26"/>
        <v>0</v>
      </c>
    </row>
    <row r="39" spans="1:17" x14ac:dyDescent="0.2">
      <c r="A39" s="65" t="str">
        <f>Jugendliga!B17</f>
        <v>AC Mutterstadt</v>
      </c>
      <c r="B39">
        <f t="shared" si="13"/>
        <v>3</v>
      </c>
      <c r="C39" s="119">
        <f>Jugendliga!I17</f>
        <v>383.84641860465115</v>
      </c>
      <c r="E39" s="120">
        <f t="shared" si="14"/>
        <v>0</v>
      </c>
      <c r="F39" s="120">
        <f t="shared" si="15"/>
        <v>0</v>
      </c>
      <c r="G39" s="120">
        <f t="shared" si="16"/>
        <v>383.84641860465115</v>
      </c>
      <c r="H39" s="120">
        <f t="shared" si="17"/>
        <v>0</v>
      </c>
      <c r="I39" s="120">
        <f t="shared" si="18"/>
        <v>0</v>
      </c>
      <c r="J39" s="120">
        <f t="shared" si="19"/>
        <v>0</v>
      </c>
      <c r="K39" s="120">
        <f t="shared" si="20"/>
        <v>0</v>
      </c>
      <c r="L39" s="120">
        <f t="shared" si="21"/>
        <v>0</v>
      </c>
      <c r="M39" s="120">
        <f t="shared" si="22"/>
        <v>0</v>
      </c>
      <c r="N39" s="120">
        <f t="shared" si="23"/>
        <v>0</v>
      </c>
      <c r="O39" s="120">
        <f t="shared" si="24"/>
        <v>0</v>
      </c>
      <c r="P39" s="120">
        <f t="shared" si="25"/>
        <v>0</v>
      </c>
      <c r="Q39" s="120">
        <f t="shared" si="26"/>
        <v>0</v>
      </c>
    </row>
    <row r="40" spans="1:17" x14ac:dyDescent="0.2">
      <c r="A40" s="65" t="str">
        <f>Jugendliga!B18</f>
        <v>KSC 07 Schifferstadt</v>
      </c>
      <c r="B40">
        <f t="shared" si="13"/>
        <v>6</v>
      </c>
      <c r="C40" s="119">
        <f>Jugendliga!I18</f>
        <v>273.13373076923079</v>
      </c>
      <c r="E40" s="120">
        <f t="shared" si="14"/>
        <v>0</v>
      </c>
      <c r="F40" s="120">
        <f t="shared" si="15"/>
        <v>0</v>
      </c>
      <c r="G40" s="120">
        <f t="shared" si="16"/>
        <v>0</v>
      </c>
      <c r="H40" s="120">
        <f t="shared" si="17"/>
        <v>0</v>
      </c>
      <c r="I40" s="120">
        <f t="shared" si="18"/>
        <v>0</v>
      </c>
      <c r="J40" s="120">
        <f t="shared" si="19"/>
        <v>273.13373076923079</v>
      </c>
      <c r="K40" s="120">
        <f t="shared" si="20"/>
        <v>0</v>
      </c>
      <c r="L40" s="120">
        <f t="shared" si="21"/>
        <v>0</v>
      </c>
      <c r="M40" s="120">
        <f t="shared" si="22"/>
        <v>0</v>
      </c>
      <c r="N40" s="120">
        <f t="shared" si="23"/>
        <v>0</v>
      </c>
      <c r="O40" s="120">
        <f t="shared" si="24"/>
        <v>0</v>
      </c>
      <c r="P40" s="120">
        <f t="shared" si="25"/>
        <v>0</v>
      </c>
      <c r="Q40" s="120">
        <f t="shared" si="26"/>
        <v>0</v>
      </c>
    </row>
    <row r="41" spans="1:17" x14ac:dyDescent="0.2">
      <c r="A41" s="65" t="str">
        <f>Jugendliga!B19</f>
        <v>KTH Ehrang</v>
      </c>
      <c r="B41">
        <f t="shared" si="13"/>
        <v>13</v>
      </c>
      <c r="C41" s="119">
        <f>Jugendliga!I19</f>
        <v>372.17495798319328</v>
      </c>
      <c r="E41" s="120">
        <f t="shared" si="14"/>
        <v>0</v>
      </c>
      <c r="F41" s="120">
        <f t="shared" si="15"/>
        <v>0</v>
      </c>
      <c r="G41" s="120">
        <f t="shared" si="16"/>
        <v>0</v>
      </c>
      <c r="H41" s="120">
        <f t="shared" si="17"/>
        <v>0</v>
      </c>
      <c r="I41" s="120">
        <f t="shared" si="18"/>
        <v>0</v>
      </c>
      <c r="J41" s="120">
        <f t="shared" si="19"/>
        <v>0</v>
      </c>
      <c r="K41" s="120">
        <f t="shared" si="20"/>
        <v>0</v>
      </c>
      <c r="L41" s="120">
        <f t="shared" si="21"/>
        <v>0</v>
      </c>
      <c r="M41" s="120">
        <f t="shared" si="22"/>
        <v>0</v>
      </c>
      <c r="N41" s="120">
        <f t="shared" si="23"/>
        <v>0</v>
      </c>
      <c r="O41" s="120">
        <f t="shared" si="24"/>
        <v>0</v>
      </c>
      <c r="P41" s="120">
        <f t="shared" si="25"/>
        <v>372.17495798319328</v>
      </c>
      <c r="Q41" s="120">
        <f t="shared" si="26"/>
        <v>0</v>
      </c>
    </row>
    <row r="42" spans="1:17" x14ac:dyDescent="0.2">
      <c r="A42" s="65" t="str">
        <f>Jugendliga!B20</f>
        <v>KSV Grünstadt</v>
      </c>
      <c r="B42">
        <f t="shared" si="13"/>
        <v>4</v>
      </c>
      <c r="C42" s="119">
        <f>Jugendliga!I20</f>
        <v>366.24342857142858</v>
      </c>
      <c r="E42" s="120">
        <f t="shared" si="14"/>
        <v>0</v>
      </c>
      <c r="F42" s="120">
        <f t="shared" si="15"/>
        <v>0</v>
      </c>
      <c r="G42" s="120">
        <f t="shared" si="16"/>
        <v>0</v>
      </c>
      <c r="H42" s="120">
        <f t="shared" si="17"/>
        <v>366.24342857142858</v>
      </c>
      <c r="I42" s="120">
        <f t="shared" si="18"/>
        <v>0</v>
      </c>
      <c r="J42" s="120">
        <f t="shared" si="19"/>
        <v>0</v>
      </c>
      <c r="K42" s="120">
        <f t="shared" si="20"/>
        <v>0</v>
      </c>
      <c r="L42" s="120">
        <f t="shared" si="21"/>
        <v>0</v>
      </c>
      <c r="M42" s="120">
        <f t="shared" si="22"/>
        <v>0</v>
      </c>
      <c r="N42" s="120">
        <f t="shared" si="23"/>
        <v>0</v>
      </c>
      <c r="O42" s="120">
        <f t="shared" si="24"/>
        <v>0</v>
      </c>
      <c r="P42" s="120">
        <f t="shared" si="25"/>
        <v>0</v>
      </c>
      <c r="Q42" s="120">
        <f t="shared" si="26"/>
        <v>0</v>
      </c>
    </row>
    <row r="43" spans="1:17" x14ac:dyDescent="0.2">
      <c r="A43" s="65" t="str">
        <f>Jugendliga!B21</f>
        <v>AC Mutterstadt</v>
      </c>
      <c r="B43">
        <f t="shared" si="13"/>
        <v>3</v>
      </c>
      <c r="C43" s="119">
        <f>Jugendliga!I21</f>
        <v>331.32365217391299</v>
      </c>
      <c r="E43" s="120">
        <f t="shared" si="14"/>
        <v>0</v>
      </c>
      <c r="F43" s="120">
        <f t="shared" si="15"/>
        <v>0</v>
      </c>
      <c r="G43" s="120">
        <f t="shared" si="16"/>
        <v>331.32365217391299</v>
      </c>
      <c r="H43" s="120">
        <f t="shared" si="17"/>
        <v>0</v>
      </c>
      <c r="I43" s="120">
        <f t="shared" si="18"/>
        <v>0</v>
      </c>
      <c r="J43" s="120">
        <f t="shared" si="19"/>
        <v>0</v>
      </c>
      <c r="K43" s="120">
        <f t="shared" si="20"/>
        <v>0</v>
      </c>
      <c r="L43" s="120">
        <f t="shared" si="21"/>
        <v>0</v>
      </c>
      <c r="M43" s="120">
        <f t="shared" si="22"/>
        <v>0</v>
      </c>
      <c r="N43" s="120">
        <f t="shared" si="23"/>
        <v>0</v>
      </c>
      <c r="O43" s="120">
        <f t="shared" si="24"/>
        <v>0</v>
      </c>
      <c r="P43" s="120">
        <f t="shared" si="25"/>
        <v>0</v>
      </c>
      <c r="Q43" s="120">
        <f t="shared" si="26"/>
        <v>0</v>
      </c>
    </row>
    <row r="44" spans="1:17" x14ac:dyDescent="0.2">
      <c r="A44" s="65" t="str">
        <f>Jugendliga!B22</f>
        <v>AC Mutterstadt</v>
      </c>
      <c r="B44">
        <f t="shared" ref="B44:B52" si="27">IF(A44="FTG Pfungstadt",1,IF(A44="AC Altrip",2,IF(A44="AC Mutterstadt",3,IF(A44="KSV Grünstadt",4,IF(A44="TSG Hassloch",5,IF(A44="KSC 07 Schifferstadt",6,IF(A44="AV 03 Speyer",7,IF(A44="KSV Langen",8,IF(A44="AC Kindsbach",9,IF(A44="VFL Rodalben",10,IF(A44="TSG Kaiserslautern",11,IF(A44="AC Weisenau",12,IF(A44="KTH Ehrang",13,)))))))))))))</f>
        <v>3</v>
      </c>
      <c r="C44" s="119">
        <f>Jugendliga!I22</f>
        <v>487.28223529411764</v>
      </c>
      <c r="E44" s="120">
        <f t="shared" ref="E44:E52" si="28">IF(B44=1,C44,0)</f>
        <v>0</v>
      </c>
      <c r="F44" s="120">
        <f t="shared" ref="F44:F52" si="29">IF(B44=2,C44,0)</f>
        <v>0</v>
      </c>
      <c r="G44" s="120">
        <f t="shared" ref="G44:G52" si="30">IF(B44=3,C44,0)</f>
        <v>487.28223529411764</v>
      </c>
      <c r="H44" s="120">
        <f t="shared" ref="H44:H52" si="31">IF(B44=4,C44,0)</f>
        <v>0</v>
      </c>
      <c r="I44" s="120">
        <f t="shared" ref="I44:I52" si="32">IF(B44=5,C44,0)</f>
        <v>0</v>
      </c>
      <c r="J44" s="120">
        <f t="shared" ref="J44:J52" si="33">IF(B44=6,C44,0)</f>
        <v>0</v>
      </c>
      <c r="K44" s="120">
        <f t="shared" ref="K44:K52" si="34">IF(B44=7,C44,0)</f>
        <v>0</v>
      </c>
      <c r="L44" s="120">
        <f t="shared" ref="L44:L52" si="35">IF(B44=8,C44,0)</f>
        <v>0</v>
      </c>
      <c r="M44" s="120">
        <f t="shared" ref="M44:M52" si="36">IF(B44=9,C44,0)</f>
        <v>0</v>
      </c>
      <c r="N44" s="120">
        <f t="shared" ref="N44:N52" si="37">IF(B44=10,C44,0)</f>
        <v>0</v>
      </c>
      <c r="O44" s="120">
        <f t="shared" ref="O44:O52" si="38">IF(B44=11,C44,0)</f>
        <v>0</v>
      </c>
      <c r="P44" s="120">
        <f t="shared" ref="P44:P52" si="39">IF(B44=13,C44,0)</f>
        <v>0</v>
      </c>
      <c r="Q44" s="120">
        <f t="shared" ref="Q44:Q52" si="40">IF(B44=12,C44,0)</f>
        <v>0</v>
      </c>
    </row>
    <row r="45" spans="1:17" x14ac:dyDescent="0.2">
      <c r="A45" s="65" t="str">
        <f>Jugendliga!B23</f>
        <v>KSC 07 Schifferstadt</v>
      </c>
      <c r="B45">
        <f t="shared" si="27"/>
        <v>6</v>
      </c>
      <c r="C45" s="119">
        <f>Jugendliga!I23</f>
        <v>367.41273134328361</v>
      </c>
      <c r="E45" s="120">
        <f t="shared" si="28"/>
        <v>0</v>
      </c>
      <c r="F45" s="120">
        <f t="shared" si="29"/>
        <v>0</v>
      </c>
      <c r="G45" s="120">
        <f t="shared" si="30"/>
        <v>0</v>
      </c>
      <c r="H45" s="120">
        <f t="shared" si="31"/>
        <v>0</v>
      </c>
      <c r="I45" s="120">
        <f t="shared" si="32"/>
        <v>0</v>
      </c>
      <c r="J45" s="120">
        <f t="shared" si="33"/>
        <v>367.41273134328361</v>
      </c>
      <c r="K45" s="120">
        <f t="shared" si="34"/>
        <v>0</v>
      </c>
      <c r="L45" s="120">
        <f t="shared" si="35"/>
        <v>0</v>
      </c>
      <c r="M45" s="120">
        <f t="shared" si="36"/>
        <v>0</v>
      </c>
      <c r="N45" s="120">
        <f t="shared" si="37"/>
        <v>0</v>
      </c>
      <c r="O45" s="120">
        <f t="shared" si="38"/>
        <v>0</v>
      </c>
      <c r="P45" s="120">
        <f t="shared" si="39"/>
        <v>0</v>
      </c>
      <c r="Q45" s="120">
        <f t="shared" si="40"/>
        <v>0</v>
      </c>
    </row>
    <row r="46" spans="1:17" x14ac:dyDescent="0.2">
      <c r="A46" s="65">
        <f>Jugendliga!B24</f>
        <v>0</v>
      </c>
      <c r="B46">
        <f t="shared" si="27"/>
        <v>0</v>
      </c>
      <c r="C46" s="119">
        <f>Jugendliga!I24</f>
        <v>0</v>
      </c>
      <c r="E46" s="120">
        <f t="shared" si="28"/>
        <v>0</v>
      </c>
      <c r="F46" s="120">
        <f t="shared" si="29"/>
        <v>0</v>
      </c>
      <c r="G46" s="120">
        <f t="shared" si="30"/>
        <v>0</v>
      </c>
      <c r="H46" s="120">
        <f t="shared" si="31"/>
        <v>0</v>
      </c>
      <c r="I46" s="120">
        <f t="shared" si="32"/>
        <v>0</v>
      </c>
      <c r="J46" s="120">
        <f t="shared" si="33"/>
        <v>0</v>
      </c>
      <c r="K46" s="120">
        <f t="shared" si="34"/>
        <v>0</v>
      </c>
      <c r="L46" s="120">
        <f t="shared" si="35"/>
        <v>0</v>
      </c>
      <c r="M46" s="120">
        <f t="shared" si="36"/>
        <v>0</v>
      </c>
      <c r="N46" s="120">
        <f t="shared" si="37"/>
        <v>0</v>
      </c>
      <c r="O46" s="120">
        <f t="shared" si="38"/>
        <v>0</v>
      </c>
      <c r="P46" s="120">
        <f t="shared" si="39"/>
        <v>0</v>
      </c>
      <c r="Q46" s="120">
        <f t="shared" si="40"/>
        <v>0</v>
      </c>
    </row>
    <row r="47" spans="1:17" x14ac:dyDescent="0.2">
      <c r="A47" s="65" t="str">
        <f>Jugendliga!B25</f>
        <v>KTH Ehrang</v>
      </c>
      <c r="B47">
        <f t="shared" si="27"/>
        <v>13</v>
      </c>
      <c r="C47" s="119">
        <f>Jugendliga!I25</f>
        <v>287.05549367088605</v>
      </c>
      <c r="E47" s="120">
        <f t="shared" si="28"/>
        <v>0</v>
      </c>
      <c r="F47" s="120">
        <f t="shared" si="29"/>
        <v>0</v>
      </c>
      <c r="G47" s="120">
        <f t="shared" si="30"/>
        <v>0</v>
      </c>
      <c r="H47" s="120">
        <f t="shared" si="31"/>
        <v>0</v>
      </c>
      <c r="I47" s="120">
        <f t="shared" si="32"/>
        <v>0</v>
      </c>
      <c r="J47" s="120">
        <f t="shared" si="33"/>
        <v>0</v>
      </c>
      <c r="K47" s="120">
        <f t="shared" si="34"/>
        <v>0</v>
      </c>
      <c r="L47" s="120">
        <f t="shared" si="35"/>
        <v>0</v>
      </c>
      <c r="M47" s="120">
        <f t="shared" si="36"/>
        <v>0</v>
      </c>
      <c r="N47" s="120">
        <f t="shared" si="37"/>
        <v>0</v>
      </c>
      <c r="O47" s="120">
        <f t="shared" si="38"/>
        <v>0</v>
      </c>
      <c r="P47" s="120">
        <f t="shared" si="39"/>
        <v>287.05549367088605</v>
      </c>
      <c r="Q47" s="120">
        <f t="shared" si="40"/>
        <v>0</v>
      </c>
    </row>
    <row r="48" spans="1:17" x14ac:dyDescent="0.2">
      <c r="A48" s="65" t="str">
        <f>Jugendliga!B26</f>
        <v>KTH Ehrang</v>
      </c>
      <c r="B48">
        <f t="shared" si="27"/>
        <v>13</v>
      </c>
      <c r="C48" s="119">
        <f>Jugendliga!I26</f>
        <v>374.87503664921462</v>
      </c>
      <c r="E48" s="120">
        <f t="shared" si="28"/>
        <v>0</v>
      </c>
      <c r="F48" s="120">
        <f t="shared" si="29"/>
        <v>0</v>
      </c>
      <c r="G48" s="120">
        <f t="shared" si="30"/>
        <v>0</v>
      </c>
      <c r="H48" s="120">
        <f t="shared" si="31"/>
        <v>0</v>
      </c>
      <c r="I48" s="120">
        <f t="shared" si="32"/>
        <v>0</v>
      </c>
      <c r="J48" s="120">
        <f t="shared" si="33"/>
        <v>0</v>
      </c>
      <c r="K48" s="120">
        <f t="shared" si="34"/>
        <v>0</v>
      </c>
      <c r="L48" s="120">
        <f t="shared" si="35"/>
        <v>0</v>
      </c>
      <c r="M48" s="120">
        <f t="shared" si="36"/>
        <v>0</v>
      </c>
      <c r="N48" s="120">
        <f t="shared" si="37"/>
        <v>0</v>
      </c>
      <c r="O48" s="120">
        <f t="shared" si="38"/>
        <v>0</v>
      </c>
      <c r="P48" s="120">
        <f t="shared" si="39"/>
        <v>374.87503664921462</v>
      </c>
      <c r="Q48" s="120">
        <f t="shared" si="40"/>
        <v>0</v>
      </c>
    </row>
    <row r="49" spans="1:17" x14ac:dyDescent="0.2">
      <c r="A49" s="65" t="str">
        <f>Jugendliga!B27</f>
        <v>KSV Grünstadt</v>
      </c>
      <c r="B49">
        <f t="shared" si="27"/>
        <v>4</v>
      </c>
      <c r="C49" s="119">
        <f>Jugendliga!I27</f>
        <v>242.06093617021278</v>
      </c>
      <c r="E49" s="120">
        <f t="shared" si="28"/>
        <v>0</v>
      </c>
      <c r="F49" s="120">
        <f t="shared" si="29"/>
        <v>0</v>
      </c>
      <c r="G49" s="120">
        <f t="shared" si="30"/>
        <v>0</v>
      </c>
      <c r="H49" s="120">
        <f t="shared" si="31"/>
        <v>242.06093617021278</v>
      </c>
      <c r="I49" s="120">
        <f t="shared" si="32"/>
        <v>0</v>
      </c>
      <c r="J49" s="120">
        <f t="shared" si="33"/>
        <v>0</v>
      </c>
      <c r="K49" s="120">
        <f t="shared" si="34"/>
        <v>0</v>
      </c>
      <c r="L49" s="120">
        <f t="shared" si="35"/>
        <v>0</v>
      </c>
      <c r="M49" s="120">
        <f t="shared" si="36"/>
        <v>0</v>
      </c>
      <c r="N49" s="120">
        <f t="shared" si="37"/>
        <v>0</v>
      </c>
      <c r="O49" s="120">
        <f t="shared" si="38"/>
        <v>0</v>
      </c>
      <c r="P49" s="120">
        <f t="shared" si="39"/>
        <v>0</v>
      </c>
      <c r="Q49" s="120">
        <f t="shared" si="40"/>
        <v>0</v>
      </c>
    </row>
    <row r="50" spans="1:17" x14ac:dyDescent="0.2">
      <c r="A50" s="65">
        <f>Jugendliga!B28</f>
        <v>0</v>
      </c>
      <c r="B50">
        <f t="shared" si="27"/>
        <v>0</v>
      </c>
      <c r="C50" s="119">
        <f>Jugendliga!I28</f>
        <v>0</v>
      </c>
      <c r="E50" s="120">
        <f t="shared" si="28"/>
        <v>0</v>
      </c>
      <c r="F50" s="120">
        <f t="shared" si="29"/>
        <v>0</v>
      </c>
      <c r="G50" s="120">
        <f t="shared" si="30"/>
        <v>0</v>
      </c>
      <c r="H50" s="120">
        <f t="shared" si="31"/>
        <v>0</v>
      </c>
      <c r="I50" s="120">
        <f t="shared" si="32"/>
        <v>0</v>
      </c>
      <c r="J50" s="120">
        <f t="shared" si="33"/>
        <v>0</v>
      </c>
      <c r="K50" s="120">
        <f t="shared" si="34"/>
        <v>0</v>
      </c>
      <c r="L50" s="120">
        <f t="shared" si="35"/>
        <v>0</v>
      </c>
      <c r="M50" s="120">
        <f t="shared" si="36"/>
        <v>0</v>
      </c>
      <c r="N50" s="120">
        <f t="shared" si="37"/>
        <v>0</v>
      </c>
      <c r="O50" s="120">
        <f t="shared" si="38"/>
        <v>0</v>
      </c>
      <c r="P50" s="120">
        <f t="shared" si="39"/>
        <v>0</v>
      </c>
      <c r="Q50" s="120">
        <f t="shared" si="40"/>
        <v>0</v>
      </c>
    </row>
    <row r="51" spans="1:17" x14ac:dyDescent="0.2">
      <c r="A51" s="65">
        <f>Jugendliga!B29</f>
        <v>0</v>
      </c>
      <c r="B51">
        <f t="shared" si="27"/>
        <v>0</v>
      </c>
      <c r="C51" s="119">
        <f>Jugendliga!I29</f>
        <v>0</v>
      </c>
      <c r="E51" s="120">
        <f t="shared" si="28"/>
        <v>0</v>
      </c>
      <c r="F51" s="120">
        <f t="shared" si="29"/>
        <v>0</v>
      </c>
      <c r="G51" s="120">
        <f t="shared" si="30"/>
        <v>0</v>
      </c>
      <c r="H51" s="120">
        <f t="shared" si="31"/>
        <v>0</v>
      </c>
      <c r="I51" s="120">
        <f t="shared" si="32"/>
        <v>0</v>
      </c>
      <c r="J51" s="120">
        <f t="shared" si="33"/>
        <v>0</v>
      </c>
      <c r="K51" s="120">
        <f t="shared" si="34"/>
        <v>0</v>
      </c>
      <c r="L51" s="120">
        <f t="shared" si="35"/>
        <v>0</v>
      </c>
      <c r="M51" s="120">
        <f t="shared" si="36"/>
        <v>0</v>
      </c>
      <c r="N51" s="120">
        <f t="shared" si="37"/>
        <v>0</v>
      </c>
      <c r="O51" s="120">
        <f t="shared" si="38"/>
        <v>0</v>
      </c>
      <c r="P51" s="120">
        <f t="shared" si="39"/>
        <v>0</v>
      </c>
      <c r="Q51" s="120">
        <f t="shared" si="40"/>
        <v>0</v>
      </c>
    </row>
    <row r="52" spans="1:17" x14ac:dyDescent="0.2">
      <c r="A52" s="65">
        <f>Jugendliga!B34</f>
        <v>0</v>
      </c>
      <c r="B52">
        <f t="shared" si="27"/>
        <v>0</v>
      </c>
      <c r="C52" s="119">
        <f>Jugendliga!I34</f>
        <v>0</v>
      </c>
      <c r="E52" s="120">
        <f t="shared" si="28"/>
        <v>0</v>
      </c>
      <c r="F52" s="120">
        <f t="shared" si="29"/>
        <v>0</v>
      </c>
      <c r="G52" s="120">
        <f t="shared" si="30"/>
        <v>0</v>
      </c>
      <c r="H52" s="120">
        <f t="shared" si="31"/>
        <v>0</v>
      </c>
      <c r="I52" s="120">
        <f t="shared" si="32"/>
        <v>0</v>
      </c>
      <c r="J52" s="120">
        <f t="shared" si="33"/>
        <v>0</v>
      </c>
      <c r="K52" s="120">
        <f t="shared" si="34"/>
        <v>0</v>
      </c>
      <c r="L52" s="120">
        <f t="shared" si="35"/>
        <v>0</v>
      </c>
      <c r="M52" s="120">
        <f t="shared" si="36"/>
        <v>0</v>
      </c>
      <c r="N52" s="120">
        <f t="shared" si="37"/>
        <v>0</v>
      </c>
      <c r="O52" s="120">
        <f t="shared" si="38"/>
        <v>0</v>
      </c>
      <c r="P52" s="120">
        <f t="shared" si="39"/>
        <v>0</v>
      </c>
      <c r="Q52" s="120">
        <f t="shared" si="40"/>
        <v>0</v>
      </c>
    </row>
    <row r="53" spans="1:17" x14ac:dyDescent="0.2">
      <c r="A53" s="65" t="str">
        <f>Jugendliga!B35</f>
        <v>KSV Grünstadt</v>
      </c>
      <c r="B53">
        <f t="shared" si="13"/>
        <v>4</v>
      </c>
      <c r="C53" s="119">
        <f>Jugendliga!I35</f>
        <v>246.77966550522649</v>
      </c>
      <c r="E53" s="120">
        <f t="shared" si="14"/>
        <v>0</v>
      </c>
      <c r="F53" s="120">
        <f t="shared" si="15"/>
        <v>0</v>
      </c>
      <c r="G53" s="120">
        <f t="shared" si="16"/>
        <v>0</v>
      </c>
      <c r="H53" s="120">
        <f t="shared" si="17"/>
        <v>246.77966550522649</v>
      </c>
      <c r="I53" s="120">
        <f t="shared" si="18"/>
        <v>0</v>
      </c>
      <c r="J53" s="120">
        <f t="shared" si="19"/>
        <v>0</v>
      </c>
      <c r="K53" s="120">
        <f t="shared" si="20"/>
        <v>0</v>
      </c>
      <c r="L53" s="120">
        <f t="shared" si="21"/>
        <v>0</v>
      </c>
      <c r="M53" s="120">
        <f t="shared" si="22"/>
        <v>0</v>
      </c>
      <c r="N53" s="120">
        <f t="shared" si="23"/>
        <v>0</v>
      </c>
      <c r="O53" s="120">
        <f t="shared" si="24"/>
        <v>0</v>
      </c>
      <c r="P53" s="120">
        <f t="shared" si="25"/>
        <v>0</v>
      </c>
      <c r="Q53" s="120">
        <f t="shared" si="26"/>
        <v>0</v>
      </c>
    </row>
    <row r="54" spans="1:17" x14ac:dyDescent="0.2">
      <c r="A54" s="65" t="str">
        <f>Jugendliga!B36</f>
        <v>KSV Grünstadt</v>
      </c>
      <c r="B54">
        <f t="shared" si="13"/>
        <v>4</v>
      </c>
      <c r="C54" s="119">
        <f>Jugendliga!I36</f>
        <v>450.48962099125367</v>
      </c>
      <c r="E54" s="120">
        <f t="shared" si="14"/>
        <v>0</v>
      </c>
      <c r="F54" s="120">
        <f t="shared" si="15"/>
        <v>0</v>
      </c>
      <c r="G54" s="120">
        <f t="shared" si="16"/>
        <v>0</v>
      </c>
      <c r="H54" s="120">
        <f t="shared" si="17"/>
        <v>450.48962099125367</v>
      </c>
      <c r="I54" s="120">
        <f t="shared" si="18"/>
        <v>0</v>
      </c>
      <c r="J54" s="120">
        <f t="shared" si="19"/>
        <v>0</v>
      </c>
      <c r="K54" s="120">
        <f t="shared" si="20"/>
        <v>0</v>
      </c>
      <c r="L54" s="120">
        <f t="shared" si="21"/>
        <v>0</v>
      </c>
      <c r="M54" s="120">
        <f t="shared" si="22"/>
        <v>0</v>
      </c>
      <c r="N54" s="120">
        <f t="shared" si="23"/>
        <v>0</v>
      </c>
      <c r="O54" s="120">
        <f t="shared" si="24"/>
        <v>0</v>
      </c>
      <c r="P54" s="120">
        <f t="shared" si="25"/>
        <v>0</v>
      </c>
      <c r="Q54" s="120">
        <f t="shared" si="26"/>
        <v>0</v>
      </c>
    </row>
    <row r="55" spans="1:17" x14ac:dyDescent="0.2">
      <c r="A55" s="65" t="str">
        <f>Jugendliga!B37</f>
        <v>AC Mutterstadt</v>
      </c>
      <c r="B55">
        <f t="shared" si="13"/>
        <v>3</v>
      </c>
      <c r="C55" s="119">
        <f>Jugendliga!I37</f>
        <v>448.44898429319369</v>
      </c>
      <c r="E55" s="120">
        <f t="shared" si="14"/>
        <v>0</v>
      </c>
      <c r="F55" s="120">
        <f t="shared" si="15"/>
        <v>0</v>
      </c>
      <c r="G55" s="120">
        <f t="shared" si="16"/>
        <v>448.44898429319369</v>
      </c>
      <c r="H55" s="120">
        <f t="shared" si="17"/>
        <v>0</v>
      </c>
      <c r="I55" s="120">
        <f t="shared" si="18"/>
        <v>0</v>
      </c>
      <c r="J55" s="120">
        <f t="shared" si="19"/>
        <v>0</v>
      </c>
      <c r="K55" s="120">
        <f t="shared" si="20"/>
        <v>0</v>
      </c>
      <c r="L55" s="120">
        <f t="shared" si="21"/>
        <v>0</v>
      </c>
      <c r="M55" s="120">
        <f t="shared" si="22"/>
        <v>0</v>
      </c>
      <c r="N55" s="120">
        <f t="shared" si="23"/>
        <v>0</v>
      </c>
      <c r="O55" s="120">
        <f t="shared" si="24"/>
        <v>0</v>
      </c>
      <c r="P55" s="120">
        <f t="shared" si="25"/>
        <v>0</v>
      </c>
      <c r="Q55" s="120">
        <f t="shared" si="26"/>
        <v>0</v>
      </c>
    </row>
    <row r="56" spans="1:17" x14ac:dyDescent="0.2">
      <c r="A56" s="65" t="str">
        <f>Jugendliga!B38</f>
        <v>AV 03 Speyer</v>
      </c>
      <c r="B56">
        <f t="shared" si="13"/>
        <v>7</v>
      </c>
      <c r="C56" s="119">
        <f>Jugendliga!I38</f>
        <v>522.84640325865576</v>
      </c>
      <c r="E56" s="120">
        <f t="shared" si="14"/>
        <v>0</v>
      </c>
      <c r="F56" s="120">
        <f t="shared" si="15"/>
        <v>0</v>
      </c>
      <c r="G56" s="120">
        <f t="shared" si="16"/>
        <v>0</v>
      </c>
      <c r="H56" s="120">
        <f t="shared" si="17"/>
        <v>0</v>
      </c>
      <c r="I56" s="120">
        <f t="shared" si="18"/>
        <v>0</v>
      </c>
      <c r="J56" s="120">
        <f t="shared" si="19"/>
        <v>0</v>
      </c>
      <c r="K56" s="120">
        <f t="shared" si="20"/>
        <v>522.84640325865576</v>
      </c>
      <c r="L56" s="120">
        <f t="shared" si="21"/>
        <v>0</v>
      </c>
      <c r="M56" s="120">
        <f t="shared" si="22"/>
        <v>0</v>
      </c>
      <c r="N56" s="120">
        <f t="shared" si="23"/>
        <v>0</v>
      </c>
      <c r="O56" s="120">
        <f t="shared" si="24"/>
        <v>0</v>
      </c>
      <c r="P56" s="120">
        <f t="shared" si="25"/>
        <v>0</v>
      </c>
      <c r="Q56" s="120">
        <f t="shared" si="26"/>
        <v>0</v>
      </c>
    </row>
    <row r="57" spans="1:17" x14ac:dyDescent="0.2">
      <c r="A57" s="65" t="str">
        <f>Jugendliga!B39</f>
        <v>AC Mutterstadt</v>
      </c>
      <c r="B57">
        <f t="shared" si="13"/>
        <v>3</v>
      </c>
      <c r="C57" s="119">
        <f>Jugendliga!I39</f>
        <v>352.22501886792452</v>
      </c>
      <c r="E57" s="120">
        <f t="shared" si="14"/>
        <v>0</v>
      </c>
      <c r="F57" s="120">
        <f t="shared" si="15"/>
        <v>0</v>
      </c>
      <c r="G57" s="120">
        <f t="shared" si="16"/>
        <v>352.22501886792452</v>
      </c>
      <c r="H57" s="120">
        <f t="shared" si="17"/>
        <v>0</v>
      </c>
      <c r="I57" s="120">
        <f t="shared" si="18"/>
        <v>0</v>
      </c>
      <c r="J57" s="120">
        <f t="shared" si="19"/>
        <v>0</v>
      </c>
      <c r="K57" s="120">
        <f t="shared" si="20"/>
        <v>0</v>
      </c>
      <c r="L57" s="120">
        <f t="shared" si="21"/>
        <v>0</v>
      </c>
      <c r="M57" s="120">
        <f t="shared" si="22"/>
        <v>0</v>
      </c>
      <c r="N57" s="120">
        <f t="shared" si="23"/>
        <v>0</v>
      </c>
      <c r="O57" s="120">
        <f t="shared" si="24"/>
        <v>0</v>
      </c>
      <c r="P57" s="120">
        <f t="shared" si="25"/>
        <v>0</v>
      </c>
      <c r="Q57" s="120">
        <f t="shared" si="26"/>
        <v>0</v>
      </c>
    </row>
    <row r="58" spans="1:17" x14ac:dyDescent="0.2">
      <c r="A58" s="65" t="str">
        <f>Jugendliga!B40</f>
        <v>AC Mutterstadt</v>
      </c>
      <c r="B58">
        <f t="shared" si="13"/>
        <v>3</v>
      </c>
      <c r="C58" s="119">
        <f>Jugendliga!I40</f>
        <v>413.80500000000001</v>
      </c>
      <c r="E58" s="120">
        <f t="shared" si="14"/>
        <v>0</v>
      </c>
      <c r="F58" s="120">
        <f t="shared" si="15"/>
        <v>0</v>
      </c>
      <c r="G58" s="120">
        <f t="shared" si="16"/>
        <v>413.80500000000001</v>
      </c>
      <c r="H58" s="120">
        <f t="shared" si="17"/>
        <v>0</v>
      </c>
      <c r="I58" s="120">
        <f t="shared" si="18"/>
        <v>0</v>
      </c>
      <c r="J58" s="120">
        <f t="shared" si="19"/>
        <v>0</v>
      </c>
      <c r="K58" s="120">
        <f t="shared" si="20"/>
        <v>0</v>
      </c>
      <c r="L58" s="120">
        <f t="shared" si="21"/>
        <v>0</v>
      </c>
      <c r="M58" s="120">
        <f t="shared" si="22"/>
        <v>0</v>
      </c>
      <c r="N58" s="120">
        <f t="shared" si="23"/>
        <v>0</v>
      </c>
      <c r="O58" s="120">
        <f t="shared" si="24"/>
        <v>0</v>
      </c>
      <c r="P58" s="120">
        <f t="shared" si="25"/>
        <v>0</v>
      </c>
      <c r="Q58" s="120">
        <f t="shared" si="26"/>
        <v>0</v>
      </c>
    </row>
    <row r="59" spans="1:17" x14ac:dyDescent="0.2">
      <c r="A59" s="65">
        <f>Jugendliga!B41</f>
        <v>0</v>
      </c>
      <c r="B59">
        <f t="shared" si="13"/>
        <v>0</v>
      </c>
      <c r="C59" s="119">
        <f>Jugendliga!I41</f>
        <v>0</v>
      </c>
      <c r="E59" s="120">
        <f t="shared" si="14"/>
        <v>0</v>
      </c>
      <c r="F59" s="120">
        <f t="shared" si="15"/>
        <v>0</v>
      </c>
      <c r="G59" s="120">
        <f t="shared" si="16"/>
        <v>0</v>
      </c>
      <c r="H59" s="120">
        <f t="shared" si="17"/>
        <v>0</v>
      </c>
      <c r="I59" s="120">
        <f t="shared" si="18"/>
        <v>0</v>
      </c>
      <c r="J59" s="120">
        <f t="shared" si="19"/>
        <v>0</v>
      </c>
      <c r="K59" s="120">
        <f t="shared" si="20"/>
        <v>0</v>
      </c>
      <c r="L59" s="120">
        <f t="shared" si="21"/>
        <v>0</v>
      </c>
      <c r="M59" s="120">
        <f t="shared" si="22"/>
        <v>0</v>
      </c>
      <c r="N59" s="120">
        <f t="shared" si="23"/>
        <v>0</v>
      </c>
      <c r="O59" s="120">
        <f t="shared" si="24"/>
        <v>0</v>
      </c>
      <c r="P59" s="120">
        <f t="shared" si="25"/>
        <v>0</v>
      </c>
      <c r="Q59" s="120">
        <f t="shared" si="26"/>
        <v>0</v>
      </c>
    </row>
    <row r="60" spans="1:17" x14ac:dyDescent="0.2">
      <c r="A60" s="65" t="str">
        <f>Jugendliga!B42</f>
        <v>KSV Grünstadt</v>
      </c>
      <c r="B60">
        <f t="shared" si="13"/>
        <v>4</v>
      </c>
      <c r="C60" s="119">
        <f>Jugendliga!I42</f>
        <v>361.97212410501191</v>
      </c>
      <c r="E60" s="120">
        <f t="shared" si="14"/>
        <v>0</v>
      </c>
      <c r="F60" s="120">
        <f t="shared" si="15"/>
        <v>0</v>
      </c>
      <c r="G60" s="120">
        <f t="shared" si="16"/>
        <v>0</v>
      </c>
      <c r="H60" s="120">
        <f t="shared" si="17"/>
        <v>361.97212410501191</v>
      </c>
      <c r="I60" s="120">
        <f t="shared" si="18"/>
        <v>0</v>
      </c>
      <c r="J60" s="120">
        <f t="shared" si="19"/>
        <v>0</v>
      </c>
      <c r="K60" s="120">
        <f t="shared" si="20"/>
        <v>0</v>
      </c>
      <c r="L60" s="120">
        <f t="shared" si="21"/>
        <v>0</v>
      </c>
      <c r="M60" s="120">
        <f t="shared" si="22"/>
        <v>0</v>
      </c>
      <c r="N60" s="120">
        <f t="shared" si="23"/>
        <v>0</v>
      </c>
      <c r="O60" s="120">
        <f t="shared" si="24"/>
        <v>0</v>
      </c>
      <c r="P60" s="120">
        <f t="shared" si="25"/>
        <v>0</v>
      </c>
      <c r="Q60" s="120">
        <f t="shared" si="26"/>
        <v>0</v>
      </c>
    </row>
    <row r="61" spans="1:17" x14ac:dyDescent="0.2">
      <c r="A61" s="65" t="str">
        <f>Jugendliga!B43</f>
        <v>KSV Grünstadt</v>
      </c>
      <c r="B61">
        <f t="shared" si="13"/>
        <v>4</v>
      </c>
      <c r="C61" s="119">
        <f>Jugendliga!I43</f>
        <v>400.82132803180912</v>
      </c>
      <c r="E61" s="120">
        <f t="shared" si="14"/>
        <v>0</v>
      </c>
      <c r="F61" s="120">
        <f t="shared" si="15"/>
        <v>0</v>
      </c>
      <c r="G61" s="120">
        <f t="shared" si="16"/>
        <v>0</v>
      </c>
      <c r="H61" s="120">
        <f t="shared" si="17"/>
        <v>400.82132803180912</v>
      </c>
      <c r="I61" s="120">
        <f t="shared" si="18"/>
        <v>0</v>
      </c>
      <c r="J61" s="120">
        <f t="shared" si="19"/>
        <v>0</v>
      </c>
      <c r="K61" s="120">
        <f t="shared" si="20"/>
        <v>0</v>
      </c>
      <c r="L61" s="120">
        <f t="shared" si="21"/>
        <v>0</v>
      </c>
      <c r="M61" s="120">
        <f t="shared" si="22"/>
        <v>0</v>
      </c>
      <c r="N61" s="120">
        <f t="shared" si="23"/>
        <v>0</v>
      </c>
      <c r="O61" s="120">
        <f t="shared" si="24"/>
        <v>0</v>
      </c>
      <c r="P61" s="120">
        <f t="shared" si="25"/>
        <v>0</v>
      </c>
      <c r="Q61" s="120">
        <f t="shared" si="26"/>
        <v>0</v>
      </c>
    </row>
    <row r="62" spans="1:17" x14ac:dyDescent="0.2">
      <c r="A62" s="65">
        <f>Jugendliga!B44</f>
        <v>0</v>
      </c>
      <c r="B62">
        <f t="shared" si="13"/>
        <v>0</v>
      </c>
      <c r="C62" s="119">
        <f>Jugendliga!I44</f>
        <v>0</v>
      </c>
      <c r="E62" s="120">
        <f t="shared" si="14"/>
        <v>0</v>
      </c>
      <c r="F62" s="120">
        <f t="shared" si="15"/>
        <v>0</v>
      </c>
      <c r="G62" s="120">
        <f t="shared" si="16"/>
        <v>0</v>
      </c>
      <c r="H62" s="120">
        <f t="shared" si="17"/>
        <v>0</v>
      </c>
      <c r="I62" s="120">
        <f t="shared" si="18"/>
        <v>0</v>
      </c>
      <c r="J62" s="120">
        <f t="shared" si="19"/>
        <v>0</v>
      </c>
      <c r="K62" s="120">
        <f t="shared" si="20"/>
        <v>0</v>
      </c>
      <c r="L62" s="120">
        <f t="shared" si="21"/>
        <v>0</v>
      </c>
      <c r="M62" s="120">
        <f t="shared" si="22"/>
        <v>0</v>
      </c>
      <c r="N62" s="120">
        <f t="shared" si="23"/>
        <v>0</v>
      </c>
      <c r="O62" s="120">
        <f t="shared" si="24"/>
        <v>0</v>
      </c>
      <c r="P62" s="120">
        <f t="shared" si="25"/>
        <v>0</v>
      </c>
      <c r="Q62" s="120">
        <f t="shared" si="26"/>
        <v>0</v>
      </c>
    </row>
    <row r="63" spans="1:17" x14ac:dyDescent="0.2">
      <c r="A63" s="65">
        <f>Jugendliga!B45</f>
        <v>0</v>
      </c>
      <c r="B63">
        <f t="shared" si="13"/>
        <v>0</v>
      </c>
      <c r="C63" s="119">
        <f>Jugendliga!I45</f>
        <v>0</v>
      </c>
      <c r="E63" s="120">
        <f t="shared" si="14"/>
        <v>0</v>
      </c>
      <c r="F63" s="120">
        <f t="shared" si="15"/>
        <v>0</v>
      </c>
      <c r="G63" s="120">
        <f t="shared" si="16"/>
        <v>0</v>
      </c>
      <c r="H63" s="120">
        <f t="shared" si="17"/>
        <v>0</v>
      </c>
      <c r="I63" s="120">
        <f t="shared" si="18"/>
        <v>0</v>
      </c>
      <c r="J63" s="120">
        <f t="shared" si="19"/>
        <v>0</v>
      </c>
      <c r="K63" s="120">
        <f t="shared" si="20"/>
        <v>0</v>
      </c>
      <c r="L63" s="120">
        <f t="shared" si="21"/>
        <v>0</v>
      </c>
      <c r="M63" s="120">
        <f t="shared" si="22"/>
        <v>0</v>
      </c>
      <c r="N63" s="120">
        <f t="shared" si="23"/>
        <v>0</v>
      </c>
      <c r="O63" s="120">
        <f t="shared" si="24"/>
        <v>0</v>
      </c>
      <c r="P63" s="120">
        <f t="shared" si="25"/>
        <v>0</v>
      </c>
      <c r="Q63" s="120">
        <f t="shared" si="26"/>
        <v>0</v>
      </c>
    </row>
    <row r="64" spans="1:17" x14ac:dyDescent="0.2">
      <c r="A64" s="65">
        <f>Jugendliga!B46</f>
        <v>0</v>
      </c>
      <c r="B64">
        <f t="shared" si="13"/>
        <v>0</v>
      </c>
      <c r="C64" s="119">
        <f>Jugendliga!I46</f>
        <v>0</v>
      </c>
      <c r="E64" s="120">
        <f t="shared" si="14"/>
        <v>0</v>
      </c>
      <c r="F64" s="120">
        <f t="shared" si="15"/>
        <v>0</v>
      </c>
      <c r="G64" s="120">
        <f t="shared" si="16"/>
        <v>0</v>
      </c>
      <c r="H64" s="120">
        <f t="shared" si="17"/>
        <v>0</v>
      </c>
      <c r="I64" s="120">
        <f t="shared" si="18"/>
        <v>0</v>
      </c>
      <c r="J64" s="120">
        <f t="shared" si="19"/>
        <v>0</v>
      </c>
      <c r="K64" s="120">
        <f t="shared" si="20"/>
        <v>0</v>
      </c>
      <c r="L64" s="120">
        <f t="shared" si="21"/>
        <v>0</v>
      </c>
      <c r="M64" s="120">
        <f t="shared" si="22"/>
        <v>0</v>
      </c>
      <c r="N64" s="120">
        <f t="shared" si="23"/>
        <v>0</v>
      </c>
      <c r="O64" s="120">
        <f t="shared" si="24"/>
        <v>0</v>
      </c>
      <c r="P64" s="120">
        <f t="shared" si="25"/>
        <v>0</v>
      </c>
      <c r="Q64" s="120">
        <f t="shared" si="26"/>
        <v>0</v>
      </c>
    </row>
    <row r="65" spans="1:17" x14ac:dyDescent="0.2">
      <c r="A65" s="65">
        <f>Jugendliga!B47</f>
        <v>0</v>
      </c>
      <c r="B65">
        <f t="shared" si="13"/>
        <v>0</v>
      </c>
      <c r="C65" s="119">
        <f>Jugendliga!I47</f>
        <v>0</v>
      </c>
      <c r="E65" s="120">
        <f t="shared" si="14"/>
        <v>0</v>
      </c>
      <c r="F65" s="120">
        <f t="shared" si="15"/>
        <v>0</v>
      </c>
      <c r="G65" s="120">
        <f t="shared" si="16"/>
        <v>0</v>
      </c>
      <c r="H65" s="120">
        <f t="shared" si="17"/>
        <v>0</v>
      </c>
      <c r="I65" s="120">
        <f t="shared" si="18"/>
        <v>0</v>
      </c>
      <c r="J65" s="120">
        <f t="shared" si="19"/>
        <v>0</v>
      </c>
      <c r="K65" s="120">
        <f t="shared" si="20"/>
        <v>0</v>
      </c>
      <c r="L65" s="120">
        <f t="shared" si="21"/>
        <v>0</v>
      </c>
      <c r="M65" s="120">
        <f t="shared" si="22"/>
        <v>0</v>
      </c>
      <c r="N65" s="120">
        <f t="shared" si="23"/>
        <v>0</v>
      </c>
      <c r="O65" s="120">
        <f t="shared" si="24"/>
        <v>0</v>
      </c>
      <c r="P65" s="120">
        <f t="shared" si="25"/>
        <v>0</v>
      </c>
      <c r="Q65" s="120">
        <f t="shared" si="26"/>
        <v>0</v>
      </c>
    </row>
    <row r="66" spans="1:17" x14ac:dyDescent="0.2">
      <c r="A66" s="65">
        <f>Jugendliga!B48</f>
        <v>0</v>
      </c>
      <c r="B66">
        <f t="shared" si="13"/>
        <v>0</v>
      </c>
      <c r="C66" s="119">
        <f>Jugendliga!I48</f>
        <v>0</v>
      </c>
      <c r="E66" s="120">
        <f t="shared" si="14"/>
        <v>0</v>
      </c>
      <c r="F66" s="120">
        <f t="shared" si="15"/>
        <v>0</v>
      </c>
      <c r="G66" s="120">
        <f t="shared" si="16"/>
        <v>0</v>
      </c>
      <c r="H66" s="120">
        <f t="shared" si="17"/>
        <v>0</v>
      </c>
      <c r="I66" s="120">
        <f t="shared" si="18"/>
        <v>0</v>
      </c>
      <c r="J66" s="120">
        <f t="shared" si="19"/>
        <v>0</v>
      </c>
      <c r="K66" s="120">
        <f t="shared" si="20"/>
        <v>0</v>
      </c>
      <c r="L66" s="120">
        <f t="shared" si="21"/>
        <v>0</v>
      </c>
      <c r="M66" s="120">
        <f t="shared" si="22"/>
        <v>0</v>
      </c>
      <c r="N66" s="120">
        <f t="shared" si="23"/>
        <v>0</v>
      </c>
      <c r="O66" s="120">
        <f t="shared" si="24"/>
        <v>0</v>
      </c>
      <c r="P66" s="120">
        <f t="shared" si="25"/>
        <v>0</v>
      </c>
      <c r="Q66" s="120">
        <f t="shared" si="26"/>
        <v>0</v>
      </c>
    </row>
    <row r="67" spans="1:17" x14ac:dyDescent="0.2">
      <c r="A67" s="65">
        <f>Jugendliga!B49</f>
        <v>0</v>
      </c>
      <c r="B67">
        <f t="shared" si="13"/>
        <v>0</v>
      </c>
      <c r="C67" s="119">
        <f>Jugendliga!I49</f>
        <v>0</v>
      </c>
      <c r="E67" s="120">
        <f t="shared" si="14"/>
        <v>0</v>
      </c>
      <c r="F67" s="120">
        <f t="shared" si="15"/>
        <v>0</v>
      </c>
      <c r="G67" s="120">
        <f t="shared" si="16"/>
        <v>0</v>
      </c>
      <c r="H67" s="120">
        <f t="shared" si="17"/>
        <v>0</v>
      </c>
      <c r="I67" s="120">
        <f t="shared" si="18"/>
        <v>0</v>
      </c>
      <c r="J67" s="120">
        <f t="shared" si="19"/>
        <v>0</v>
      </c>
      <c r="K67" s="120">
        <f t="shared" si="20"/>
        <v>0</v>
      </c>
      <c r="L67" s="120">
        <f t="shared" si="21"/>
        <v>0</v>
      </c>
      <c r="M67" s="120">
        <f t="shared" si="22"/>
        <v>0</v>
      </c>
      <c r="N67" s="120">
        <f t="shared" si="23"/>
        <v>0</v>
      </c>
      <c r="O67" s="120">
        <f t="shared" si="24"/>
        <v>0</v>
      </c>
      <c r="P67" s="120">
        <f t="shared" si="25"/>
        <v>0</v>
      </c>
      <c r="Q67" s="120">
        <f t="shared" si="26"/>
        <v>0</v>
      </c>
    </row>
    <row r="68" spans="1:17" x14ac:dyDescent="0.2">
      <c r="A68" s="65">
        <f>Jugendliga!B50</f>
        <v>0</v>
      </c>
      <c r="B68">
        <f t="shared" si="13"/>
        <v>0</v>
      </c>
      <c r="C68" s="119">
        <f>Jugendliga!I50</f>
        <v>0</v>
      </c>
      <c r="E68" s="120">
        <f t="shared" si="14"/>
        <v>0</v>
      </c>
      <c r="F68" s="120">
        <f t="shared" si="15"/>
        <v>0</v>
      </c>
      <c r="G68" s="120">
        <f t="shared" si="16"/>
        <v>0</v>
      </c>
      <c r="H68" s="120">
        <f t="shared" si="17"/>
        <v>0</v>
      </c>
      <c r="I68" s="120">
        <f t="shared" si="18"/>
        <v>0</v>
      </c>
      <c r="J68" s="120">
        <f t="shared" si="19"/>
        <v>0</v>
      </c>
      <c r="K68" s="120">
        <f t="shared" si="20"/>
        <v>0</v>
      </c>
      <c r="L68" s="120">
        <f t="shared" si="21"/>
        <v>0</v>
      </c>
      <c r="M68" s="120">
        <f t="shared" si="22"/>
        <v>0</v>
      </c>
      <c r="N68" s="120">
        <f t="shared" si="23"/>
        <v>0</v>
      </c>
      <c r="O68" s="120">
        <f t="shared" si="24"/>
        <v>0</v>
      </c>
      <c r="P68" s="120">
        <f t="shared" si="25"/>
        <v>0</v>
      </c>
      <c r="Q68" s="120">
        <f t="shared" si="26"/>
        <v>0</v>
      </c>
    </row>
    <row r="69" spans="1:17" x14ac:dyDescent="0.2">
      <c r="A69" s="65">
        <f>Jugendliga!B51</f>
        <v>0</v>
      </c>
      <c r="B69">
        <f t="shared" si="13"/>
        <v>0</v>
      </c>
      <c r="C69" s="119">
        <f>Jugendliga!I51</f>
        <v>0</v>
      </c>
      <c r="E69" s="120">
        <f t="shared" si="14"/>
        <v>0</v>
      </c>
      <c r="F69" s="120">
        <f t="shared" si="15"/>
        <v>0</v>
      </c>
      <c r="G69" s="120">
        <f t="shared" si="16"/>
        <v>0</v>
      </c>
      <c r="H69" s="120">
        <f t="shared" si="17"/>
        <v>0</v>
      </c>
      <c r="I69" s="120">
        <f t="shared" si="18"/>
        <v>0</v>
      </c>
      <c r="J69" s="120">
        <f t="shared" si="19"/>
        <v>0</v>
      </c>
      <c r="K69" s="120">
        <f t="shared" si="20"/>
        <v>0</v>
      </c>
      <c r="L69" s="120">
        <f t="shared" si="21"/>
        <v>0</v>
      </c>
      <c r="M69" s="120">
        <f t="shared" si="22"/>
        <v>0</v>
      </c>
      <c r="N69" s="120">
        <f t="shared" si="23"/>
        <v>0</v>
      </c>
      <c r="O69" s="120">
        <f t="shared" si="24"/>
        <v>0</v>
      </c>
      <c r="P69" s="120">
        <f t="shared" si="25"/>
        <v>0</v>
      </c>
      <c r="Q69" s="120">
        <f t="shared" si="26"/>
        <v>0</v>
      </c>
    </row>
    <row r="70" spans="1:17" x14ac:dyDescent="0.2">
      <c r="A70" s="65">
        <f>Jugendliga!B52</f>
        <v>0</v>
      </c>
      <c r="B70">
        <f t="shared" si="13"/>
        <v>0</v>
      </c>
      <c r="C70" s="119">
        <f>Jugendliga!I52</f>
        <v>0</v>
      </c>
      <c r="E70" s="120">
        <f t="shared" si="14"/>
        <v>0</v>
      </c>
      <c r="F70" s="120">
        <f t="shared" si="15"/>
        <v>0</v>
      </c>
      <c r="G70" s="120">
        <f t="shared" si="16"/>
        <v>0</v>
      </c>
      <c r="H70" s="120">
        <f t="shared" si="17"/>
        <v>0</v>
      </c>
      <c r="I70" s="120">
        <f t="shared" si="18"/>
        <v>0</v>
      </c>
      <c r="J70" s="120">
        <f t="shared" si="19"/>
        <v>0</v>
      </c>
      <c r="K70" s="120">
        <f t="shared" si="20"/>
        <v>0</v>
      </c>
      <c r="L70" s="120">
        <f t="shared" si="21"/>
        <v>0</v>
      </c>
      <c r="M70" s="120">
        <f t="shared" si="22"/>
        <v>0</v>
      </c>
      <c r="N70" s="120">
        <f t="shared" si="23"/>
        <v>0</v>
      </c>
      <c r="O70" s="120">
        <f t="shared" si="24"/>
        <v>0</v>
      </c>
      <c r="P70" s="120">
        <f t="shared" si="25"/>
        <v>0</v>
      </c>
      <c r="Q70" s="120">
        <f t="shared" si="26"/>
        <v>0</v>
      </c>
    </row>
    <row r="71" spans="1:17" x14ac:dyDescent="0.2">
      <c r="A71" s="65">
        <f>Jugendliga!B53</f>
        <v>0</v>
      </c>
      <c r="B71">
        <f t="shared" si="13"/>
        <v>0</v>
      </c>
      <c r="C71" s="119">
        <f>Jugendliga!I53</f>
        <v>0</v>
      </c>
      <c r="E71" s="120">
        <f t="shared" si="14"/>
        <v>0</v>
      </c>
      <c r="F71" s="120">
        <f t="shared" si="15"/>
        <v>0</v>
      </c>
      <c r="G71" s="120">
        <f t="shared" si="16"/>
        <v>0</v>
      </c>
      <c r="H71" s="120">
        <f t="shared" si="17"/>
        <v>0</v>
      </c>
      <c r="I71" s="120">
        <f t="shared" si="18"/>
        <v>0</v>
      </c>
      <c r="J71" s="120">
        <f t="shared" si="19"/>
        <v>0</v>
      </c>
      <c r="K71" s="120">
        <f t="shared" si="20"/>
        <v>0</v>
      </c>
      <c r="L71" s="120">
        <f t="shared" si="21"/>
        <v>0</v>
      </c>
      <c r="M71" s="120">
        <f t="shared" si="22"/>
        <v>0</v>
      </c>
      <c r="N71" s="120">
        <f t="shared" si="23"/>
        <v>0</v>
      </c>
      <c r="O71" s="120">
        <f t="shared" si="24"/>
        <v>0</v>
      </c>
      <c r="P71" s="120">
        <f t="shared" si="25"/>
        <v>0</v>
      </c>
      <c r="Q71" s="120">
        <f t="shared" si="26"/>
        <v>0</v>
      </c>
    </row>
    <row r="72" spans="1:17" x14ac:dyDescent="0.2">
      <c r="A72" s="65">
        <f>Jugendliga!B54</f>
        <v>0</v>
      </c>
      <c r="B72">
        <f t="shared" si="13"/>
        <v>0</v>
      </c>
      <c r="C72" s="119">
        <f>Jugendliga!I54</f>
        <v>0</v>
      </c>
      <c r="E72" s="120">
        <f t="shared" si="14"/>
        <v>0</v>
      </c>
      <c r="F72" s="120">
        <f t="shared" si="15"/>
        <v>0</v>
      </c>
      <c r="G72" s="120">
        <f t="shared" si="16"/>
        <v>0</v>
      </c>
      <c r="H72" s="120">
        <f t="shared" si="17"/>
        <v>0</v>
      </c>
      <c r="I72" s="120">
        <f t="shared" si="18"/>
        <v>0</v>
      </c>
      <c r="J72" s="120">
        <f t="shared" si="19"/>
        <v>0</v>
      </c>
      <c r="K72" s="120">
        <f t="shared" si="20"/>
        <v>0</v>
      </c>
      <c r="L72" s="120">
        <f t="shared" si="21"/>
        <v>0</v>
      </c>
      <c r="M72" s="120">
        <f t="shared" si="22"/>
        <v>0</v>
      </c>
      <c r="N72" s="120">
        <f t="shared" si="23"/>
        <v>0</v>
      </c>
      <c r="O72" s="120">
        <f t="shared" si="24"/>
        <v>0</v>
      </c>
      <c r="P72" s="120">
        <f t="shared" si="25"/>
        <v>0</v>
      </c>
      <c r="Q72" s="120">
        <f t="shared" si="26"/>
        <v>0</v>
      </c>
    </row>
    <row r="73" spans="1:17" x14ac:dyDescent="0.2">
      <c r="A73" s="65">
        <f>Jugendliga!B59</f>
        <v>0</v>
      </c>
      <c r="B73">
        <f t="shared" si="13"/>
        <v>0</v>
      </c>
      <c r="C73" s="119">
        <f>Jugendliga!I59</f>
        <v>0</v>
      </c>
      <c r="E73" s="120">
        <f t="shared" si="14"/>
        <v>0</v>
      </c>
      <c r="F73" s="120">
        <f t="shared" si="15"/>
        <v>0</v>
      </c>
      <c r="G73" s="120">
        <f t="shared" si="16"/>
        <v>0</v>
      </c>
      <c r="H73" s="120">
        <f t="shared" si="17"/>
        <v>0</v>
      </c>
      <c r="I73" s="120">
        <f t="shared" si="18"/>
        <v>0</v>
      </c>
      <c r="J73" s="120">
        <f t="shared" si="19"/>
        <v>0</v>
      </c>
      <c r="K73" s="120">
        <f t="shared" si="20"/>
        <v>0</v>
      </c>
      <c r="L73" s="120">
        <f t="shared" si="21"/>
        <v>0</v>
      </c>
      <c r="M73" s="120">
        <f t="shared" si="22"/>
        <v>0</v>
      </c>
      <c r="N73" s="120">
        <f t="shared" si="23"/>
        <v>0</v>
      </c>
      <c r="O73" s="120">
        <f t="shared" si="24"/>
        <v>0</v>
      </c>
      <c r="P73" s="120">
        <f t="shared" si="25"/>
        <v>0</v>
      </c>
      <c r="Q73" s="120">
        <f t="shared" si="26"/>
        <v>0</v>
      </c>
    </row>
    <row r="74" spans="1:17" x14ac:dyDescent="0.2">
      <c r="A74" s="65">
        <f>Jugendliga!B60</f>
        <v>0</v>
      </c>
      <c r="B74">
        <f t="shared" si="13"/>
        <v>0</v>
      </c>
      <c r="C74" s="119">
        <f>Jugendliga!I60</f>
        <v>0</v>
      </c>
      <c r="E74" s="120">
        <f t="shared" si="14"/>
        <v>0</v>
      </c>
      <c r="F74" s="120">
        <f t="shared" si="15"/>
        <v>0</v>
      </c>
      <c r="G74" s="120">
        <f t="shared" si="16"/>
        <v>0</v>
      </c>
      <c r="H74" s="120">
        <f t="shared" si="17"/>
        <v>0</v>
      </c>
      <c r="I74" s="120">
        <f t="shared" si="18"/>
        <v>0</v>
      </c>
      <c r="J74" s="120">
        <f t="shared" si="19"/>
        <v>0</v>
      </c>
      <c r="K74" s="120">
        <f t="shared" si="20"/>
        <v>0</v>
      </c>
      <c r="L74" s="120">
        <f t="shared" si="21"/>
        <v>0</v>
      </c>
      <c r="M74" s="120">
        <f t="shared" si="22"/>
        <v>0</v>
      </c>
      <c r="N74" s="120">
        <f t="shared" si="23"/>
        <v>0</v>
      </c>
      <c r="O74" s="120">
        <f t="shared" si="24"/>
        <v>0</v>
      </c>
      <c r="P74" s="120">
        <f t="shared" si="25"/>
        <v>0</v>
      </c>
      <c r="Q74" s="120">
        <f t="shared" si="26"/>
        <v>0</v>
      </c>
    </row>
    <row r="75" spans="1:17" x14ac:dyDescent="0.2">
      <c r="A75" s="65">
        <f>Jugendliga!B61</f>
        <v>0</v>
      </c>
      <c r="B75">
        <f t="shared" si="13"/>
        <v>0</v>
      </c>
      <c r="C75" s="119">
        <f>Jugendliga!I61</f>
        <v>0</v>
      </c>
      <c r="E75" s="120">
        <f t="shared" si="14"/>
        <v>0</v>
      </c>
      <c r="F75" s="120">
        <f t="shared" si="15"/>
        <v>0</v>
      </c>
      <c r="G75" s="120">
        <f t="shared" si="16"/>
        <v>0</v>
      </c>
      <c r="H75" s="120">
        <f t="shared" si="17"/>
        <v>0</v>
      </c>
      <c r="I75" s="120">
        <f t="shared" si="18"/>
        <v>0</v>
      </c>
      <c r="J75" s="120">
        <f t="shared" si="19"/>
        <v>0</v>
      </c>
      <c r="K75" s="120">
        <f t="shared" si="20"/>
        <v>0</v>
      </c>
      <c r="L75" s="120">
        <f t="shared" si="21"/>
        <v>0</v>
      </c>
      <c r="M75" s="120">
        <f t="shared" si="22"/>
        <v>0</v>
      </c>
      <c r="N75" s="120">
        <f t="shared" si="23"/>
        <v>0</v>
      </c>
      <c r="O75" s="120">
        <f t="shared" si="24"/>
        <v>0</v>
      </c>
      <c r="P75" s="120">
        <f t="shared" si="25"/>
        <v>0</v>
      </c>
      <c r="Q75" s="120">
        <f t="shared" si="26"/>
        <v>0</v>
      </c>
    </row>
    <row r="76" spans="1:17" x14ac:dyDescent="0.2">
      <c r="A76" s="65" t="str">
        <f>Jugendliga!B62</f>
        <v>KTH Ehrang</v>
      </c>
      <c r="B76">
        <f t="shared" si="13"/>
        <v>13</v>
      </c>
      <c r="C76" s="119">
        <f>Jugendliga!I62</f>
        <v>504.71097211155382</v>
      </c>
      <c r="E76" s="120">
        <f t="shared" si="14"/>
        <v>0</v>
      </c>
      <c r="F76" s="120">
        <f t="shared" si="15"/>
        <v>0</v>
      </c>
      <c r="G76" s="120">
        <f t="shared" si="16"/>
        <v>0</v>
      </c>
      <c r="H76" s="120">
        <f t="shared" si="17"/>
        <v>0</v>
      </c>
      <c r="I76" s="120">
        <f t="shared" si="18"/>
        <v>0</v>
      </c>
      <c r="J76" s="120">
        <f t="shared" si="19"/>
        <v>0</v>
      </c>
      <c r="K76" s="120">
        <f t="shared" si="20"/>
        <v>0</v>
      </c>
      <c r="L76" s="120">
        <f t="shared" si="21"/>
        <v>0</v>
      </c>
      <c r="M76" s="120">
        <f t="shared" si="22"/>
        <v>0</v>
      </c>
      <c r="N76" s="120">
        <f t="shared" si="23"/>
        <v>0</v>
      </c>
      <c r="O76" s="120">
        <f t="shared" si="24"/>
        <v>0</v>
      </c>
      <c r="P76" s="120">
        <f t="shared" si="25"/>
        <v>504.71097211155382</v>
      </c>
      <c r="Q76" s="120">
        <f t="shared" si="26"/>
        <v>0</v>
      </c>
    </row>
    <row r="77" spans="1:17" x14ac:dyDescent="0.2">
      <c r="A77" s="65" t="str">
        <f>Jugendliga!B63</f>
        <v>AV 03 Speyer</v>
      </c>
      <c r="B77">
        <f t="shared" si="13"/>
        <v>7</v>
      </c>
      <c r="C77" s="119">
        <f>Jugendliga!I63</f>
        <v>393.35998135198139</v>
      </c>
      <c r="E77" s="120">
        <f t="shared" si="14"/>
        <v>0</v>
      </c>
      <c r="F77" s="120">
        <f t="shared" si="15"/>
        <v>0</v>
      </c>
      <c r="G77" s="120">
        <f t="shared" si="16"/>
        <v>0</v>
      </c>
      <c r="H77" s="120">
        <f t="shared" si="17"/>
        <v>0</v>
      </c>
      <c r="I77" s="120">
        <f t="shared" si="18"/>
        <v>0</v>
      </c>
      <c r="J77" s="120">
        <f t="shared" si="19"/>
        <v>0</v>
      </c>
      <c r="K77" s="120">
        <f t="shared" si="20"/>
        <v>393.35998135198139</v>
      </c>
      <c r="L77" s="120">
        <f t="shared" si="21"/>
        <v>0</v>
      </c>
      <c r="M77" s="120">
        <f t="shared" si="22"/>
        <v>0</v>
      </c>
      <c r="N77" s="120">
        <f t="shared" si="23"/>
        <v>0</v>
      </c>
      <c r="O77" s="120">
        <f t="shared" si="24"/>
        <v>0</v>
      </c>
      <c r="P77" s="120">
        <f t="shared" si="25"/>
        <v>0</v>
      </c>
      <c r="Q77" s="120">
        <f t="shared" si="26"/>
        <v>0</v>
      </c>
    </row>
    <row r="78" spans="1:17" x14ac:dyDescent="0.2">
      <c r="A78" s="65" t="str">
        <f>Jugendliga!B64</f>
        <v>KSV Grünstadt</v>
      </c>
      <c r="B78">
        <f t="shared" si="13"/>
        <v>4</v>
      </c>
      <c r="C78" s="119">
        <f>Jugendliga!I64</f>
        <v>401.5093333333333</v>
      </c>
      <c r="E78" s="120">
        <f t="shared" si="14"/>
        <v>0</v>
      </c>
      <c r="F78" s="120">
        <f t="shared" si="15"/>
        <v>0</v>
      </c>
      <c r="G78" s="120">
        <f t="shared" si="16"/>
        <v>0</v>
      </c>
      <c r="H78" s="120">
        <f t="shared" si="17"/>
        <v>401.5093333333333</v>
      </c>
      <c r="I78" s="120">
        <f t="shared" si="18"/>
        <v>0</v>
      </c>
      <c r="J78" s="120">
        <f t="shared" si="19"/>
        <v>0</v>
      </c>
      <c r="K78" s="120">
        <f t="shared" si="20"/>
        <v>0</v>
      </c>
      <c r="L78" s="120">
        <f t="shared" si="21"/>
        <v>0</v>
      </c>
      <c r="M78" s="120">
        <f t="shared" si="22"/>
        <v>0</v>
      </c>
      <c r="N78" s="120">
        <f t="shared" si="23"/>
        <v>0</v>
      </c>
      <c r="O78" s="120">
        <f t="shared" si="24"/>
        <v>0</v>
      </c>
      <c r="P78" s="120">
        <f t="shared" si="25"/>
        <v>0</v>
      </c>
      <c r="Q78" s="120">
        <f t="shared" si="26"/>
        <v>0</v>
      </c>
    </row>
    <row r="79" spans="1:17" x14ac:dyDescent="0.2">
      <c r="A79" s="65" t="str">
        <f>Jugendliga!B65</f>
        <v>KSV Grünstadt</v>
      </c>
      <c r="B79">
        <f t="shared" si="13"/>
        <v>4</v>
      </c>
      <c r="C79" s="119">
        <f>Jugendliga!I65</f>
        <v>521.1894768089054</v>
      </c>
      <c r="E79" s="120">
        <f t="shared" si="14"/>
        <v>0</v>
      </c>
      <c r="F79" s="120">
        <f t="shared" si="15"/>
        <v>0</v>
      </c>
      <c r="G79" s="120">
        <f t="shared" si="16"/>
        <v>0</v>
      </c>
      <c r="H79" s="120">
        <f t="shared" si="17"/>
        <v>521.1894768089054</v>
      </c>
      <c r="I79" s="120">
        <f t="shared" si="18"/>
        <v>0</v>
      </c>
      <c r="J79" s="120">
        <f t="shared" si="19"/>
        <v>0</v>
      </c>
      <c r="K79" s="120">
        <f t="shared" si="20"/>
        <v>0</v>
      </c>
      <c r="L79" s="120">
        <f t="shared" si="21"/>
        <v>0</v>
      </c>
      <c r="M79" s="120">
        <f t="shared" si="22"/>
        <v>0</v>
      </c>
      <c r="N79" s="120">
        <f t="shared" si="23"/>
        <v>0</v>
      </c>
      <c r="O79" s="120">
        <f t="shared" si="24"/>
        <v>0</v>
      </c>
      <c r="P79" s="120">
        <f t="shared" si="25"/>
        <v>0</v>
      </c>
      <c r="Q79" s="120">
        <f t="shared" si="26"/>
        <v>0</v>
      </c>
    </row>
    <row r="80" spans="1:17" x14ac:dyDescent="0.2">
      <c r="A80" s="65" t="str">
        <f>Jugendliga!B66</f>
        <v>KSV Grünstadt</v>
      </c>
      <c r="B80">
        <f t="shared" si="13"/>
        <v>4</v>
      </c>
      <c r="C80" s="119">
        <f>Jugendliga!I66</f>
        <v>406.63570273794005</v>
      </c>
      <c r="E80" s="120">
        <f t="shared" si="14"/>
        <v>0</v>
      </c>
      <c r="F80" s="120">
        <f t="shared" si="15"/>
        <v>0</v>
      </c>
      <c r="G80" s="120">
        <f t="shared" si="16"/>
        <v>0</v>
      </c>
      <c r="H80" s="120">
        <f t="shared" si="17"/>
        <v>406.63570273794005</v>
      </c>
      <c r="I80" s="120">
        <f t="shared" si="18"/>
        <v>0</v>
      </c>
      <c r="J80" s="120">
        <f t="shared" si="19"/>
        <v>0</v>
      </c>
      <c r="K80" s="120">
        <f t="shared" si="20"/>
        <v>0</v>
      </c>
      <c r="L80" s="120">
        <f t="shared" si="21"/>
        <v>0</v>
      </c>
      <c r="M80" s="120">
        <f t="shared" si="22"/>
        <v>0</v>
      </c>
      <c r="N80" s="120">
        <f t="shared" si="23"/>
        <v>0</v>
      </c>
      <c r="O80" s="120">
        <f t="shared" si="24"/>
        <v>0</v>
      </c>
      <c r="P80" s="120">
        <f t="shared" si="25"/>
        <v>0</v>
      </c>
      <c r="Q80" s="120">
        <f t="shared" si="26"/>
        <v>0</v>
      </c>
    </row>
    <row r="81" spans="1:17" x14ac:dyDescent="0.2">
      <c r="A81" s="65">
        <f>Jugendliga!B67</f>
        <v>0</v>
      </c>
      <c r="B81">
        <f t="shared" si="13"/>
        <v>0</v>
      </c>
      <c r="C81" s="119">
        <f>Jugendliga!I67</f>
        <v>0</v>
      </c>
      <c r="E81" s="120">
        <f t="shared" si="14"/>
        <v>0</v>
      </c>
      <c r="F81" s="120">
        <f t="shared" si="15"/>
        <v>0</v>
      </c>
      <c r="G81" s="120">
        <f t="shared" si="16"/>
        <v>0</v>
      </c>
      <c r="H81" s="120">
        <f t="shared" si="17"/>
        <v>0</v>
      </c>
      <c r="I81" s="120">
        <f t="shared" si="18"/>
        <v>0</v>
      </c>
      <c r="J81" s="120">
        <f t="shared" si="19"/>
        <v>0</v>
      </c>
      <c r="K81" s="120">
        <f t="shared" si="20"/>
        <v>0</v>
      </c>
      <c r="L81" s="120">
        <f t="shared" si="21"/>
        <v>0</v>
      </c>
      <c r="M81" s="120">
        <f t="shared" si="22"/>
        <v>0</v>
      </c>
      <c r="N81" s="120">
        <f t="shared" si="23"/>
        <v>0</v>
      </c>
      <c r="O81" s="120">
        <f t="shared" si="24"/>
        <v>0</v>
      </c>
      <c r="P81" s="120">
        <f t="shared" si="25"/>
        <v>0</v>
      </c>
      <c r="Q81" s="120">
        <f t="shared" si="26"/>
        <v>0</v>
      </c>
    </row>
    <row r="82" spans="1:17" x14ac:dyDescent="0.2">
      <c r="A82" s="65">
        <f>Jugendliga!B68</f>
        <v>0</v>
      </c>
      <c r="B82">
        <f t="shared" si="13"/>
        <v>0</v>
      </c>
      <c r="C82" s="119">
        <f>Jugendliga!I68</f>
        <v>0</v>
      </c>
      <c r="E82" s="120">
        <f t="shared" si="14"/>
        <v>0</v>
      </c>
      <c r="F82" s="120">
        <f t="shared" si="15"/>
        <v>0</v>
      </c>
      <c r="G82" s="120">
        <f t="shared" si="16"/>
        <v>0</v>
      </c>
      <c r="H82" s="120">
        <f t="shared" si="17"/>
        <v>0</v>
      </c>
      <c r="I82" s="120">
        <f t="shared" si="18"/>
        <v>0</v>
      </c>
      <c r="J82" s="120">
        <f t="shared" si="19"/>
        <v>0</v>
      </c>
      <c r="K82" s="120">
        <f t="shared" si="20"/>
        <v>0</v>
      </c>
      <c r="L82" s="120">
        <f t="shared" si="21"/>
        <v>0</v>
      </c>
      <c r="M82" s="120">
        <f t="shared" si="22"/>
        <v>0</v>
      </c>
      <c r="N82" s="120">
        <f t="shared" si="23"/>
        <v>0</v>
      </c>
      <c r="O82" s="120">
        <f t="shared" si="24"/>
        <v>0</v>
      </c>
      <c r="P82" s="120">
        <f t="shared" si="25"/>
        <v>0</v>
      </c>
      <c r="Q82" s="120">
        <f t="shared" si="26"/>
        <v>0</v>
      </c>
    </row>
    <row r="83" spans="1:17" x14ac:dyDescent="0.2">
      <c r="A83" s="65" t="str">
        <f>Jugendliga!B69</f>
        <v>KSV Grünstadt</v>
      </c>
      <c r="B83">
        <f t="shared" si="13"/>
        <v>4</v>
      </c>
      <c r="C83" s="119">
        <f>Jugendliga!I69</f>
        <v>558.21232487309646</v>
      </c>
      <c r="E83" s="120">
        <f t="shared" si="14"/>
        <v>0</v>
      </c>
      <c r="F83" s="120">
        <f t="shared" si="15"/>
        <v>0</v>
      </c>
      <c r="G83" s="120">
        <f t="shared" si="16"/>
        <v>0</v>
      </c>
      <c r="H83" s="120">
        <f t="shared" si="17"/>
        <v>558.21232487309646</v>
      </c>
      <c r="I83" s="120">
        <f t="shared" si="18"/>
        <v>0</v>
      </c>
      <c r="J83" s="120">
        <f t="shared" si="19"/>
        <v>0</v>
      </c>
      <c r="K83" s="120">
        <f t="shared" si="20"/>
        <v>0</v>
      </c>
      <c r="L83" s="120">
        <f t="shared" si="21"/>
        <v>0</v>
      </c>
      <c r="M83" s="120">
        <f t="shared" si="22"/>
        <v>0</v>
      </c>
      <c r="N83" s="120">
        <f t="shared" si="23"/>
        <v>0</v>
      </c>
      <c r="O83" s="120">
        <f t="shared" si="24"/>
        <v>0</v>
      </c>
      <c r="P83" s="120">
        <f t="shared" si="25"/>
        <v>0</v>
      </c>
      <c r="Q83" s="120">
        <f t="shared" si="26"/>
        <v>0</v>
      </c>
    </row>
    <row r="84" spans="1:17" x14ac:dyDescent="0.2">
      <c r="A84" s="65" t="str">
        <f>Jugendliga!B70</f>
        <v>KSV Grünstadt</v>
      </c>
      <c r="B84">
        <f t="shared" si="13"/>
        <v>4</v>
      </c>
      <c r="C84" s="119">
        <f>Jugendliga!I70</f>
        <v>489.21422448979592</v>
      </c>
      <c r="E84" s="120">
        <f t="shared" si="14"/>
        <v>0</v>
      </c>
      <c r="F84" s="120">
        <f t="shared" si="15"/>
        <v>0</v>
      </c>
      <c r="G84" s="120">
        <f t="shared" si="16"/>
        <v>0</v>
      </c>
      <c r="H84" s="120">
        <f t="shared" si="17"/>
        <v>489.21422448979592</v>
      </c>
      <c r="I84" s="120">
        <f t="shared" si="18"/>
        <v>0</v>
      </c>
      <c r="J84" s="120">
        <f t="shared" si="19"/>
        <v>0</v>
      </c>
      <c r="K84" s="120">
        <f t="shared" si="20"/>
        <v>0</v>
      </c>
      <c r="L84" s="120">
        <f t="shared" si="21"/>
        <v>0</v>
      </c>
      <c r="M84" s="120">
        <f t="shared" si="22"/>
        <v>0</v>
      </c>
      <c r="N84" s="120">
        <f t="shared" si="23"/>
        <v>0</v>
      </c>
      <c r="O84" s="120">
        <f t="shared" si="24"/>
        <v>0</v>
      </c>
      <c r="P84" s="120">
        <f t="shared" si="25"/>
        <v>0</v>
      </c>
      <c r="Q84" s="120">
        <f t="shared" si="26"/>
        <v>0</v>
      </c>
    </row>
    <row r="85" spans="1:17" x14ac:dyDescent="0.2">
      <c r="A85" s="65" t="str">
        <f>Jugendliga!B71</f>
        <v>AC Mutterstadt</v>
      </c>
      <c r="B85">
        <f t="shared" si="13"/>
        <v>3</v>
      </c>
      <c r="C85" s="119">
        <f>Jugendliga!I71</f>
        <v>388.91332110091747</v>
      </c>
      <c r="E85" s="120">
        <f t="shared" si="14"/>
        <v>0</v>
      </c>
      <c r="F85" s="120">
        <f t="shared" si="15"/>
        <v>0</v>
      </c>
      <c r="G85" s="120">
        <f t="shared" si="16"/>
        <v>388.91332110091747</v>
      </c>
      <c r="H85" s="120">
        <f t="shared" si="17"/>
        <v>0</v>
      </c>
      <c r="I85" s="120">
        <f t="shared" si="18"/>
        <v>0</v>
      </c>
      <c r="J85" s="120">
        <f t="shared" si="19"/>
        <v>0</v>
      </c>
      <c r="K85" s="120">
        <f t="shared" si="20"/>
        <v>0</v>
      </c>
      <c r="L85" s="120">
        <f t="shared" si="21"/>
        <v>0</v>
      </c>
      <c r="M85" s="120">
        <f t="shared" si="22"/>
        <v>0</v>
      </c>
      <c r="N85" s="120">
        <f t="shared" si="23"/>
        <v>0</v>
      </c>
      <c r="O85" s="120">
        <f t="shared" si="24"/>
        <v>0</v>
      </c>
      <c r="P85" s="120">
        <f t="shared" si="25"/>
        <v>0</v>
      </c>
      <c r="Q85" s="120">
        <f t="shared" si="26"/>
        <v>0</v>
      </c>
    </row>
    <row r="86" spans="1:17" x14ac:dyDescent="0.2">
      <c r="A86" s="65" t="str">
        <f>Jugendliga!B72</f>
        <v>AV 03 Speyer</v>
      </c>
      <c r="B86">
        <f t="shared" si="13"/>
        <v>7</v>
      </c>
      <c r="C86" s="119">
        <f>Jugendliga!I72</f>
        <v>423.15925274725282</v>
      </c>
      <c r="E86" s="120">
        <f t="shared" si="14"/>
        <v>0</v>
      </c>
      <c r="F86" s="120">
        <f t="shared" si="15"/>
        <v>0</v>
      </c>
      <c r="G86" s="120">
        <f t="shared" si="16"/>
        <v>0</v>
      </c>
      <c r="H86" s="120">
        <f t="shared" si="17"/>
        <v>0</v>
      </c>
      <c r="I86" s="120">
        <f t="shared" si="18"/>
        <v>0</v>
      </c>
      <c r="J86" s="120">
        <f t="shared" si="19"/>
        <v>0</v>
      </c>
      <c r="K86" s="120">
        <f t="shared" si="20"/>
        <v>423.15925274725282</v>
      </c>
      <c r="L86" s="120">
        <f t="shared" si="21"/>
        <v>0</v>
      </c>
      <c r="M86" s="120">
        <f t="shared" si="22"/>
        <v>0</v>
      </c>
      <c r="N86" s="120">
        <f t="shared" si="23"/>
        <v>0</v>
      </c>
      <c r="O86" s="120">
        <f t="shared" si="24"/>
        <v>0</v>
      </c>
      <c r="P86" s="120">
        <f t="shared" si="25"/>
        <v>0</v>
      </c>
      <c r="Q86" s="120">
        <f t="shared" si="26"/>
        <v>0</v>
      </c>
    </row>
    <row r="87" spans="1:17" x14ac:dyDescent="0.2">
      <c r="A87" s="65" t="str">
        <f>Jugendliga!B73</f>
        <v>KSV Grünstadt</v>
      </c>
      <c r="B87">
        <f t="shared" si="13"/>
        <v>4</v>
      </c>
      <c r="C87" s="119">
        <f>Jugendliga!I73</f>
        <v>573.06210953346863</v>
      </c>
      <c r="E87" s="120">
        <f t="shared" si="14"/>
        <v>0</v>
      </c>
      <c r="F87" s="120">
        <f t="shared" si="15"/>
        <v>0</v>
      </c>
      <c r="G87" s="120">
        <f t="shared" si="16"/>
        <v>0</v>
      </c>
      <c r="H87" s="120">
        <f t="shared" si="17"/>
        <v>573.06210953346863</v>
      </c>
      <c r="I87" s="120">
        <f t="shared" si="18"/>
        <v>0</v>
      </c>
      <c r="J87" s="120">
        <f t="shared" si="19"/>
        <v>0</v>
      </c>
      <c r="K87" s="120">
        <f t="shared" si="20"/>
        <v>0</v>
      </c>
      <c r="L87" s="120">
        <f t="shared" si="21"/>
        <v>0</v>
      </c>
      <c r="M87" s="120">
        <f t="shared" si="22"/>
        <v>0</v>
      </c>
      <c r="N87" s="120">
        <f t="shared" si="23"/>
        <v>0</v>
      </c>
      <c r="O87" s="120">
        <f t="shared" si="24"/>
        <v>0</v>
      </c>
      <c r="P87" s="120">
        <f t="shared" si="25"/>
        <v>0</v>
      </c>
      <c r="Q87" s="120">
        <f t="shared" si="26"/>
        <v>0</v>
      </c>
    </row>
    <row r="88" spans="1:17" x14ac:dyDescent="0.2">
      <c r="A88" s="65">
        <f>Jugendliga!B74</f>
        <v>0</v>
      </c>
      <c r="B88">
        <f t="shared" si="13"/>
        <v>0</v>
      </c>
      <c r="C88" s="119">
        <f>Jugendliga!I74</f>
        <v>0</v>
      </c>
      <c r="E88" s="120">
        <f t="shared" si="14"/>
        <v>0</v>
      </c>
      <c r="F88" s="120">
        <f t="shared" si="15"/>
        <v>0</v>
      </c>
      <c r="G88" s="120">
        <f t="shared" si="16"/>
        <v>0</v>
      </c>
      <c r="H88" s="120">
        <f t="shared" si="17"/>
        <v>0</v>
      </c>
      <c r="I88" s="120">
        <f t="shared" si="18"/>
        <v>0</v>
      </c>
      <c r="J88" s="120">
        <f t="shared" si="19"/>
        <v>0</v>
      </c>
      <c r="K88" s="120">
        <f t="shared" si="20"/>
        <v>0</v>
      </c>
      <c r="L88" s="120">
        <f t="shared" si="21"/>
        <v>0</v>
      </c>
      <c r="M88" s="120">
        <f t="shared" si="22"/>
        <v>0</v>
      </c>
      <c r="N88" s="120">
        <f t="shared" si="23"/>
        <v>0</v>
      </c>
      <c r="O88" s="120">
        <f t="shared" si="24"/>
        <v>0</v>
      </c>
      <c r="P88" s="120">
        <f t="shared" si="25"/>
        <v>0</v>
      </c>
      <c r="Q88" s="120">
        <f t="shared" si="26"/>
        <v>0</v>
      </c>
    </row>
    <row r="89" spans="1:17" x14ac:dyDescent="0.2">
      <c r="A89" s="65">
        <f>Jugendliga!B75</f>
        <v>0</v>
      </c>
      <c r="B89">
        <f t="shared" si="13"/>
        <v>0</v>
      </c>
      <c r="C89" s="119" t="e">
        <f>Jugendliga!I75</f>
        <v>#DIV/0!</v>
      </c>
      <c r="E89" s="120">
        <f t="shared" si="14"/>
        <v>0</v>
      </c>
      <c r="F89" s="120">
        <f t="shared" si="15"/>
        <v>0</v>
      </c>
      <c r="G89" s="120">
        <f t="shared" si="16"/>
        <v>0</v>
      </c>
      <c r="H89" s="120">
        <f t="shared" si="17"/>
        <v>0</v>
      </c>
      <c r="I89" s="120">
        <f t="shared" si="18"/>
        <v>0</v>
      </c>
      <c r="J89" s="120">
        <f t="shared" si="19"/>
        <v>0</v>
      </c>
      <c r="K89" s="120">
        <f t="shared" si="20"/>
        <v>0</v>
      </c>
      <c r="L89" s="120">
        <f t="shared" si="21"/>
        <v>0</v>
      </c>
      <c r="M89" s="120">
        <f t="shared" si="22"/>
        <v>0</v>
      </c>
      <c r="N89" s="120">
        <f t="shared" si="23"/>
        <v>0</v>
      </c>
      <c r="O89" s="120">
        <f t="shared" si="24"/>
        <v>0</v>
      </c>
      <c r="P89" s="120">
        <f t="shared" si="25"/>
        <v>0</v>
      </c>
      <c r="Q89" s="120">
        <f t="shared" si="26"/>
        <v>0</v>
      </c>
    </row>
    <row r="90" spans="1:17" x14ac:dyDescent="0.2">
      <c r="A90" s="65">
        <f>Jugendliga!B76</f>
        <v>0</v>
      </c>
      <c r="B90">
        <f t="shared" si="13"/>
        <v>0</v>
      </c>
      <c r="C90" s="119" t="e">
        <f>Jugendliga!I76</f>
        <v>#DIV/0!</v>
      </c>
      <c r="E90" s="120">
        <f t="shared" si="14"/>
        <v>0</v>
      </c>
      <c r="F90" s="120">
        <f t="shared" si="15"/>
        <v>0</v>
      </c>
      <c r="G90" s="120">
        <f t="shared" si="16"/>
        <v>0</v>
      </c>
      <c r="H90" s="120">
        <f t="shared" si="17"/>
        <v>0</v>
      </c>
      <c r="I90" s="120">
        <f t="shared" si="18"/>
        <v>0</v>
      </c>
      <c r="J90" s="120">
        <f t="shared" si="19"/>
        <v>0</v>
      </c>
      <c r="K90" s="120">
        <f t="shared" si="20"/>
        <v>0</v>
      </c>
      <c r="L90" s="120">
        <f t="shared" si="21"/>
        <v>0</v>
      </c>
      <c r="M90" s="120">
        <f t="shared" si="22"/>
        <v>0</v>
      </c>
      <c r="N90" s="120">
        <f t="shared" si="23"/>
        <v>0</v>
      </c>
      <c r="O90" s="120">
        <f t="shared" si="24"/>
        <v>0</v>
      </c>
      <c r="P90" s="120">
        <f t="shared" si="25"/>
        <v>0</v>
      </c>
      <c r="Q90" s="120">
        <f t="shared" si="26"/>
        <v>0</v>
      </c>
    </row>
    <row r="91" spans="1:17" x14ac:dyDescent="0.2">
      <c r="A91" s="65">
        <f>Jugendliga!B77</f>
        <v>0</v>
      </c>
      <c r="B91">
        <f t="shared" si="13"/>
        <v>0</v>
      </c>
      <c r="C91" s="119" t="e">
        <f>Jugendliga!I77</f>
        <v>#DIV/0!</v>
      </c>
      <c r="E91" s="120">
        <f t="shared" si="14"/>
        <v>0</v>
      </c>
      <c r="F91" s="120">
        <f t="shared" si="15"/>
        <v>0</v>
      </c>
      <c r="G91" s="120">
        <f t="shared" si="16"/>
        <v>0</v>
      </c>
      <c r="H91" s="120">
        <f t="shared" si="17"/>
        <v>0</v>
      </c>
      <c r="I91" s="120">
        <f t="shared" si="18"/>
        <v>0</v>
      </c>
      <c r="J91" s="120">
        <f t="shared" si="19"/>
        <v>0</v>
      </c>
      <c r="K91" s="120">
        <f t="shared" si="20"/>
        <v>0</v>
      </c>
      <c r="L91" s="120">
        <f t="shared" si="21"/>
        <v>0</v>
      </c>
      <c r="M91" s="120">
        <f t="shared" si="22"/>
        <v>0</v>
      </c>
      <c r="N91" s="120">
        <f t="shared" si="23"/>
        <v>0</v>
      </c>
      <c r="O91" s="120">
        <f t="shared" si="24"/>
        <v>0</v>
      </c>
      <c r="P91" s="120">
        <f t="shared" si="25"/>
        <v>0</v>
      </c>
      <c r="Q91" s="120">
        <f t="shared" si="26"/>
        <v>0</v>
      </c>
    </row>
    <row r="92" spans="1:17" x14ac:dyDescent="0.2">
      <c r="A92" s="65">
        <f>Jugendliga!B78</f>
        <v>0</v>
      </c>
      <c r="B92">
        <f t="shared" si="13"/>
        <v>0</v>
      </c>
      <c r="C92" s="119">
        <f>Jugendliga!I78</f>
        <v>0</v>
      </c>
      <c r="E92" s="120">
        <f t="shared" si="14"/>
        <v>0</v>
      </c>
      <c r="F92" s="120">
        <f t="shared" si="15"/>
        <v>0</v>
      </c>
      <c r="G92" s="120">
        <f t="shared" si="16"/>
        <v>0</v>
      </c>
      <c r="H92" s="120">
        <f t="shared" si="17"/>
        <v>0</v>
      </c>
      <c r="I92" s="120">
        <f t="shared" si="18"/>
        <v>0</v>
      </c>
      <c r="J92" s="120">
        <f t="shared" si="19"/>
        <v>0</v>
      </c>
      <c r="K92" s="120">
        <f t="shared" si="20"/>
        <v>0</v>
      </c>
      <c r="L92" s="120">
        <f t="shared" si="21"/>
        <v>0</v>
      </c>
      <c r="M92" s="120">
        <f t="shared" si="22"/>
        <v>0</v>
      </c>
      <c r="N92" s="120">
        <f t="shared" si="23"/>
        <v>0</v>
      </c>
      <c r="O92" s="120">
        <f t="shared" si="24"/>
        <v>0</v>
      </c>
      <c r="P92" s="120">
        <f t="shared" si="25"/>
        <v>0</v>
      </c>
      <c r="Q92" s="120">
        <f t="shared" si="26"/>
        <v>0</v>
      </c>
    </row>
    <row r="93" spans="1:17" x14ac:dyDescent="0.2">
      <c r="A93" s="65">
        <f>Jugendliga!B79</f>
        <v>0</v>
      </c>
      <c r="B93">
        <f t="shared" si="13"/>
        <v>0</v>
      </c>
      <c r="C93" s="119">
        <f>Jugendliga!I79</f>
        <v>0</v>
      </c>
      <c r="E93" s="120">
        <f t="shared" si="14"/>
        <v>0</v>
      </c>
      <c r="F93" s="120">
        <f t="shared" si="15"/>
        <v>0</v>
      </c>
      <c r="G93" s="120">
        <f t="shared" si="16"/>
        <v>0</v>
      </c>
      <c r="H93" s="120">
        <f t="shared" si="17"/>
        <v>0</v>
      </c>
      <c r="I93" s="120">
        <f t="shared" si="18"/>
        <v>0</v>
      </c>
      <c r="J93" s="120">
        <f t="shared" si="19"/>
        <v>0</v>
      </c>
      <c r="K93" s="120">
        <f t="shared" si="20"/>
        <v>0</v>
      </c>
      <c r="L93" s="120">
        <f t="shared" si="21"/>
        <v>0</v>
      </c>
      <c r="M93" s="120">
        <f t="shared" si="22"/>
        <v>0</v>
      </c>
      <c r="N93" s="120">
        <f t="shared" si="23"/>
        <v>0</v>
      </c>
      <c r="O93" s="120">
        <f t="shared" si="24"/>
        <v>0</v>
      </c>
      <c r="P93" s="120">
        <f t="shared" si="25"/>
        <v>0</v>
      </c>
      <c r="Q93" s="120">
        <f t="shared" si="26"/>
        <v>0</v>
      </c>
    </row>
    <row r="94" spans="1:17" x14ac:dyDescent="0.2">
      <c r="A94" s="65">
        <f>Jugendliga!B80</f>
        <v>0</v>
      </c>
      <c r="B94">
        <f t="shared" si="13"/>
        <v>0</v>
      </c>
      <c r="C94" s="119">
        <f>Jugendliga!I80</f>
        <v>0</v>
      </c>
      <c r="E94" s="120">
        <f t="shared" si="14"/>
        <v>0</v>
      </c>
      <c r="F94" s="120">
        <f t="shared" si="15"/>
        <v>0</v>
      </c>
      <c r="G94" s="120">
        <f t="shared" si="16"/>
        <v>0</v>
      </c>
      <c r="H94" s="120">
        <f t="shared" si="17"/>
        <v>0</v>
      </c>
      <c r="I94" s="120">
        <f t="shared" si="18"/>
        <v>0</v>
      </c>
      <c r="J94" s="120">
        <f t="shared" si="19"/>
        <v>0</v>
      </c>
      <c r="K94" s="120">
        <f t="shared" si="20"/>
        <v>0</v>
      </c>
      <c r="L94" s="120">
        <f t="shared" si="21"/>
        <v>0</v>
      </c>
      <c r="M94" s="120">
        <f t="shared" si="22"/>
        <v>0</v>
      </c>
      <c r="N94" s="120">
        <f t="shared" si="23"/>
        <v>0</v>
      </c>
      <c r="O94" s="120">
        <f t="shared" si="24"/>
        <v>0</v>
      </c>
      <c r="P94" s="120">
        <f t="shared" si="25"/>
        <v>0</v>
      </c>
      <c r="Q94" s="120">
        <f t="shared" si="26"/>
        <v>0</v>
      </c>
    </row>
    <row r="95" spans="1:17" x14ac:dyDescent="0.2">
      <c r="A95" s="65">
        <f>Jugendliga!B81</f>
        <v>0</v>
      </c>
      <c r="B95">
        <f t="shared" si="13"/>
        <v>0</v>
      </c>
      <c r="C95" s="119">
        <f>Jugendliga!I81</f>
        <v>0</v>
      </c>
      <c r="E95" s="120">
        <f t="shared" si="14"/>
        <v>0</v>
      </c>
      <c r="F95" s="120">
        <f t="shared" si="15"/>
        <v>0</v>
      </c>
      <c r="G95" s="120">
        <f t="shared" si="16"/>
        <v>0</v>
      </c>
      <c r="H95" s="120">
        <f t="shared" si="17"/>
        <v>0</v>
      </c>
      <c r="I95" s="120">
        <f t="shared" si="18"/>
        <v>0</v>
      </c>
      <c r="J95" s="120">
        <f t="shared" si="19"/>
        <v>0</v>
      </c>
      <c r="K95" s="120">
        <f t="shared" si="20"/>
        <v>0</v>
      </c>
      <c r="L95" s="120">
        <f t="shared" si="21"/>
        <v>0</v>
      </c>
      <c r="M95" s="120">
        <f t="shared" si="22"/>
        <v>0</v>
      </c>
      <c r="N95" s="120">
        <f t="shared" si="23"/>
        <v>0</v>
      </c>
      <c r="O95" s="120">
        <f t="shared" si="24"/>
        <v>0</v>
      </c>
      <c r="P95" s="120">
        <f t="shared" si="25"/>
        <v>0</v>
      </c>
      <c r="Q95" s="120">
        <f t="shared" si="26"/>
        <v>0</v>
      </c>
    </row>
    <row r="96" spans="1:17" x14ac:dyDescent="0.2">
      <c r="A96" s="65">
        <f>Jugendliga!B82</f>
        <v>0</v>
      </c>
      <c r="B96">
        <f t="shared" si="13"/>
        <v>0</v>
      </c>
      <c r="C96" s="119">
        <f>Jugendliga!I82</f>
        <v>0</v>
      </c>
      <c r="E96" s="120">
        <f t="shared" si="14"/>
        <v>0</v>
      </c>
      <c r="F96" s="120">
        <f t="shared" si="15"/>
        <v>0</v>
      </c>
      <c r="G96" s="120">
        <f t="shared" si="16"/>
        <v>0</v>
      </c>
      <c r="H96" s="120">
        <f t="shared" si="17"/>
        <v>0</v>
      </c>
      <c r="I96" s="120">
        <f t="shared" si="18"/>
        <v>0</v>
      </c>
      <c r="J96" s="120">
        <f t="shared" si="19"/>
        <v>0</v>
      </c>
      <c r="K96" s="120">
        <f t="shared" si="20"/>
        <v>0</v>
      </c>
      <c r="L96" s="120">
        <f t="shared" si="21"/>
        <v>0</v>
      </c>
      <c r="M96" s="120">
        <f t="shared" si="22"/>
        <v>0</v>
      </c>
      <c r="N96" s="120">
        <f t="shared" si="23"/>
        <v>0</v>
      </c>
      <c r="O96" s="120">
        <f t="shared" si="24"/>
        <v>0</v>
      </c>
      <c r="P96" s="120">
        <f t="shared" si="25"/>
        <v>0</v>
      </c>
      <c r="Q96" s="120">
        <f t="shared" si="26"/>
        <v>0</v>
      </c>
    </row>
    <row r="97" spans="1:17" x14ac:dyDescent="0.2">
      <c r="A97" s="65">
        <f>Jugendliga!B83</f>
        <v>0</v>
      </c>
      <c r="B97">
        <f t="shared" si="13"/>
        <v>0</v>
      </c>
      <c r="C97" s="119">
        <f>Jugendliga!I83</f>
        <v>0</v>
      </c>
      <c r="E97" s="120">
        <f t="shared" si="14"/>
        <v>0</v>
      </c>
      <c r="F97" s="120">
        <f t="shared" si="15"/>
        <v>0</v>
      </c>
      <c r="G97" s="120">
        <f t="shared" si="16"/>
        <v>0</v>
      </c>
      <c r="H97" s="120">
        <f t="shared" si="17"/>
        <v>0</v>
      </c>
      <c r="I97" s="120">
        <f t="shared" si="18"/>
        <v>0</v>
      </c>
      <c r="J97" s="120">
        <f t="shared" si="19"/>
        <v>0</v>
      </c>
      <c r="K97" s="120">
        <f t="shared" si="20"/>
        <v>0</v>
      </c>
      <c r="L97" s="120">
        <f t="shared" si="21"/>
        <v>0</v>
      </c>
      <c r="M97" s="120">
        <f t="shared" si="22"/>
        <v>0</v>
      </c>
      <c r="N97" s="120">
        <f t="shared" si="23"/>
        <v>0</v>
      </c>
      <c r="O97" s="120">
        <f t="shared" si="24"/>
        <v>0</v>
      </c>
      <c r="P97" s="120">
        <f t="shared" si="25"/>
        <v>0</v>
      </c>
      <c r="Q97" s="120">
        <f t="shared" si="26"/>
        <v>0</v>
      </c>
    </row>
    <row r="98" spans="1:17" x14ac:dyDescent="0.2">
      <c r="A98" s="65">
        <f>Jugendliga!B84</f>
        <v>0</v>
      </c>
      <c r="B98">
        <f t="shared" si="13"/>
        <v>0</v>
      </c>
      <c r="C98" s="119">
        <f>Jugendliga!I84</f>
        <v>0</v>
      </c>
      <c r="E98" s="120">
        <f t="shared" si="14"/>
        <v>0</v>
      </c>
      <c r="F98" s="120">
        <f t="shared" si="15"/>
        <v>0</v>
      </c>
      <c r="G98" s="120">
        <f t="shared" si="16"/>
        <v>0</v>
      </c>
      <c r="H98" s="120">
        <f t="shared" si="17"/>
        <v>0</v>
      </c>
      <c r="I98" s="120">
        <f t="shared" si="18"/>
        <v>0</v>
      </c>
      <c r="J98" s="120">
        <f t="shared" si="19"/>
        <v>0</v>
      </c>
      <c r="K98" s="120">
        <f t="shared" si="20"/>
        <v>0</v>
      </c>
      <c r="L98" s="120">
        <f t="shared" si="21"/>
        <v>0</v>
      </c>
      <c r="M98" s="120">
        <f t="shared" si="22"/>
        <v>0</v>
      </c>
      <c r="N98" s="120">
        <f t="shared" si="23"/>
        <v>0</v>
      </c>
      <c r="O98" s="120">
        <f t="shared" si="24"/>
        <v>0</v>
      </c>
      <c r="P98" s="120">
        <f t="shared" si="25"/>
        <v>0</v>
      </c>
      <c r="Q98" s="120">
        <f t="shared" si="26"/>
        <v>0</v>
      </c>
    </row>
    <row r="99" spans="1:17" x14ac:dyDescent="0.2">
      <c r="A99" s="65">
        <f>Jugendliga!B85</f>
        <v>0</v>
      </c>
      <c r="B99">
        <f t="shared" si="13"/>
        <v>0</v>
      </c>
      <c r="C99" s="119">
        <f>Jugendliga!I85</f>
        <v>0</v>
      </c>
      <c r="E99" s="120">
        <f t="shared" si="14"/>
        <v>0</v>
      </c>
      <c r="F99" s="120">
        <f t="shared" si="15"/>
        <v>0</v>
      </c>
      <c r="G99" s="120">
        <f t="shared" si="16"/>
        <v>0</v>
      </c>
      <c r="H99" s="120">
        <f t="shared" si="17"/>
        <v>0</v>
      </c>
      <c r="I99" s="120">
        <f t="shared" si="18"/>
        <v>0</v>
      </c>
      <c r="J99" s="120">
        <f t="shared" si="19"/>
        <v>0</v>
      </c>
      <c r="K99" s="120">
        <f t="shared" si="20"/>
        <v>0</v>
      </c>
      <c r="L99" s="120">
        <f t="shared" si="21"/>
        <v>0</v>
      </c>
      <c r="M99" s="120">
        <f t="shared" si="22"/>
        <v>0</v>
      </c>
      <c r="N99" s="120">
        <f t="shared" si="23"/>
        <v>0</v>
      </c>
      <c r="O99" s="120">
        <f t="shared" si="24"/>
        <v>0</v>
      </c>
      <c r="P99" s="120">
        <f t="shared" si="25"/>
        <v>0</v>
      </c>
      <c r="Q99" s="120">
        <f t="shared" si="26"/>
        <v>0</v>
      </c>
    </row>
    <row r="100" spans="1:17" x14ac:dyDescent="0.2">
      <c r="A100" s="65">
        <f>Jugendliga!B86</f>
        <v>0</v>
      </c>
      <c r="B100">
        <f t="shared" ref="B100:B101" si="41">IF(A100="FTG Pfungstadt",1,IF(A100="AC Altrip",2,IF(A100="AC Mutterstadt",3,IF(A100="KSV Grünstadt",4,IF(A100="TSG Hassloch",5,IF(A100="KSC 07 Schifferstadt",6,IF(A100="AV 03 Speyer",7,IF(A100="KSV Langen",8,IF(A100="AC Kindsbach",9,IF(A100="VFL Rodalben",10,IF(A100="TSG Kaiserslautern",11,IF(A100="AC Weisenau",12,IF(A100="KTH Ehrang",13,)))))))))))))</f>
        <v>0</v>
      </c>
      <c r="C100" s="119">
        <f>Jugendliga!I86</f>
        <v>0</v>
      </c>
      <c r="E100" s="120">
        <f>IF(B100=1,C100,0)</f>
        <v>0</v>
      </c>
      <c r="F100" s="120">
        <f>IF(B100=2,C100,0)</f>
        <v>0</v>
      </c>
      <c r="G100" s="120">
        <f>IF(B100=3,C100,0)</f>
        <v>0</v>
      </c>
      <c r="H100" s="120">
        <f>IF(B100=4,C100,0)</f>
        <v>0</v>
      </c>
      <c r="I100" s="120">
        <f>IF(B100=5,C100,0)</f>
        <v>0</v>
      </c>
      <c r="J100" s="120">
        <f>IF(B100=6,C100,0)</f>
        <v>0</v>
      </c>
      <c r="K100" s="120">
        <f>IF(B100=7,C100,0)</f>
        <v>0</v>
      </c>
      <c r="L100" s="120">
        <f>IF(B100=8,C100,0)</f>
        <v>0</v>
      </c>
      <c r="M100" s="120">
        <f t="shared" ref="M100:M101" si="42">IF(B100=9,C100,0)</f>
        <v>0</v>
      </c>
      <c r="N100" s="120">
        <f t="shared" ref="N100:N101" si="43">IF(B100=10,C100,0)</f>
        <v>0</v>
      </c>
      <c r="O100" s="120">
        <f t="shared" ref="O100:O101" si="44">IF(B100=11,C100,0)</f>
        <v>0</v>
      </c>
      <c r="P100" s="120">
        <f t="shared" ref="P100:P101" si="45">IF(B100=13,C100,0)</f>
        <v>0</v>
      </c>
      <c r="Q100" s="120">
        <f t="shared" ref="Q100:Q101" si="46">IF(B100=12,C100,0)</f>
        <v>0</v>
      </c>
    </row>
    <row r="101" spans="1:17" x14ac:dyDescent="0.2">
      <c r="A101" s="65">
        <f>Jugendliga!B87</f>
        <v>0</v>
      </c>
      <c r="B101">
        <f t="shared" si="41"/>
        <v>0</v>
      </c>
      <c r="C101" s="119">
        <f>Jugendliga!I87</f>
        <v>0</v>
      </c>
      <c r="E101" s="120">
        <f>IF(B101=1,C101,0)</f>
        <v>0</v>
      </c>
      <c r="F101" s="120">
        <f>IF(B101=2,C101,0)</f>
        <v>0</v>
      </c>
      <c r="G101" s="120">
        <f>IF(B101=3,C101,0)</f>
        <v>0</v>
      </c>
      <c r="H101" s="120">
        <f>IF(B101=4,C101,0)</f>
        <v>0</v>
      </c>
      <c r="I101" s="120">
        <f>IF(B101=5,C101,0)</f>
        <v>0</v>
      </c>
      <c r="J101" s="120">
        <f>IF(B101=6,C101,0)</f>
        <v>0</v>
      </c>
      <c r="K101" s="120">
        <f>IF(B101=7,C101,0)</f>
        <v>0</v>
      </c>
      <c r="L101" s="120">
        <f>IF(B101=8,C101,0)</f>
        <v>0</v>
      </c>
      <c r="M101" s="120">
        <f t="shared" si="42"/>
        <v>0</v>
      </c>
      <c r="N101" s="120">
        <f t="shared" si="43"/>
        <v>0</v>
      </c>
      <c r="O101" s="120">
        <f t="shared" si="44"/>
        <v>0</v>
      </c>
      <c r="P101" s="120">
        <f t="shared" si="45"/>
        <v>0</v>
      </c>
      <c r="Q101" s="120">
        <f t="shared" si="46"/>
        <v>0</v>
      </c>
    </row>
  </sheetData>
  <sheetProtection selectLockedCells="1" selectUnlockedCells="1"/>
  <conditionalFormatting sqref="E3:Q101 A28:A101">
    <cfRule type="cellIs" dxfId="1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2"/>
  <sheetViews>
    <sheetView topLeftCell="A64" workbookViewId="0">
      <selection activeCell="C99" sqref="C99"/>
    </sheetView>
  </sheetViews>
  <sheetFormatPr baseColWidth="10" defaultColWidth="10.7109375" defaultRowHeight="12.75" outlineLevelRow="1" x14ac:dyDescent="0.2"/>
  <cols>
    <col min="1" max="1" width="27.7109375" style="1" customWidth="1"/>
    <col min="2" max="2" width="13.5703125" style="1" customWidth="1"/>
    <col min="3" max="4" width="7.85546875" style="1" customWidth="1"/>
    <col min="5" max="5" width="5.28515625" style="1" customWidth="1"/>
    <col min="6" max="16384" width="10.7109375" style="1"/>
  </cols>
  <sheetData>
    <row r="1" spans="1:7" ht="18" x14ac:dyDescent="0.25">
      <c r="A1" s="121" t="str">
        <f>Jugendliga!A1</f>
        <v>Jugendliga Rheinland-Pfalz/Hessen</v>
      </c>
      <c r="B1" s="122"/>
      <c r="C1" s="123"/>
      <c r="D1" s="340">
        <f>Jugendliga!L1</f>
        <v>43450</v>
      </c>
      <c r="E1" s="340"/>
      <c r="F1" s="340"/>
      <c r="G1" s="122"/>
    </row>
    <row r="2" spans="1:7" ht="18" x14ac:dyDescent="0.25">
      <c r="A2" s="124" t="str">
        <f>Jugendliga!A3</f>
        <v>E-Jugend</v>
      </c>
      <c r="C2" s="125"/>
      <c r="D2" s="340" t="str">
        <f>Jugendliga!AA1</f>
        <v>Mutterstadt</v>
      </c>
      <c r="E2" s="340"/>
      <c r="F2" s="340"/>
    </row>
    <row r="3" spans="1:7" x14ac:dyDescent="0.2">
      <c r="A3" s="126">
        <f>[1]Jugendliga!A4</f>
        <v>0</v>
      </c>
      <c r="C3" s="125"/>
      <c r="D3" s="125"/>
      <c r="E3" s="125"/>
    </row>
    <row r="4" spans="1:7" x14ac:dyDescent="0.2">
      <c r="A4" s="126" t="str">
        <f>Jugendliga!A5</f>
        <v>Name</v>
      </c>
      <c r="B4" s="1" t="str">
        <f>Jugendliga!B5</f>
        <v>Verein</v>
      </c>
      <c r="C4" s="127" t="s">
        <v>76</v>
      </c>
      <c r="D4" s="125" t="str">
        <f>Jugendliga!C4</f>
        <v>Alterskl.</v>
      </c>
      <c r="E4" s="125" t="str">
        <f>Jugendliga!J4</f>
        <v>Platz</v>
      </c>
    </row>
    <row r="5" spans="1:7" x14ac:dyDescent="0.2">
      <c r="A5" s="126"/>
      <c r="C5" s="125"/>
      <c r="D5" s="125"/>
      <c r="E5" s="125"/>
    </row>
    <row r="6" spans="1:7" x14ac:dyDescent="0.2">
      <c r="A6" s="126" t="str">
        <f>Jugendliga!A6</f>
        <v>Gerlis Asbach</v>
      </c>
      <c r="B6" s="1" t="str">
        <f>Jugendliga!B6</f>
        <v>KSV Grünstadt</v>
      </c>
      <c r="C6" s="125" t="str">
        <f>Jugendliga!E6</f>
        <v>w</v>
      </c>
      <c r="D6" s="125">
        <f>Jugendliga!C6</f>
        <v>2011</v>
      </c>
      <c r="E6" s="125">
        <f>Jugendliga!J6</f>
        <v>2</v>
      </c>
    </row>
    <row r="7" spans="1:7" x14ac:dyDescent="0.2">
      <c r="A7" s="126" t="str">
        <f>Jugendliga!A7</f>
        <v>Larkin Klein</v>
      </c>
      <c r="B7" s="1" t="str">
        <f>Jugendliga!B7</f>
        <v>AC Mutterstadt</v>
      </c>
      <c r="C7" s="125" t="str">
        <f>Jugendliga!E7</f>
        <v>w</v>
      </c>
      <c r="D7" s="125">
        <f>Jugendliga!C7</f>
        <v>2011</v>
      </c>
      <c r="E7" s="125">
        <f>Jugendliga!J7</f>
        <v>1</v>
      </c>
    </row>
    <row r="8" spans="1:7" x14ac:dyDescent="0.2">
      <c r="A8" s="126">
        <f>Jugendliga!A8</f>
        <v>0</v>
      </c>
      <c r="B8" s="1">
        <f>Jugendliga!B8</f>
        <v>0</v>
      </c>
      <c r="C8" s="125">
        <f>Jugendliga!E8</f>
        <v>0</v>
      </c>
      <c r="D8" s="125">
        <f>Jugendliga!C8</f>
        <v>0</v>
      </c>
      <c r="E8" s="125">
        <f>Jugendliga!J8</f>
        <v>0</v>
      </c>
    </row>
    <row r="9" spans="1:7" x14ac:dyDescent="0.2">
      <c r="A9" s="126" t="str">
        <f>Jugendliga!A9</f>
        <v>Lilly Millen</v>
      </c>
      <c r="B9" s="1" t="str">
        <f>Jugendliga!B9</f>
        <v>KTH Ehrang</v>
      </c>
      <c r="C9" s="125" t="str">
        <f>Jugendliga!E9</f>
        <v>w</v>
      </c>
      <c r="D9" s="125">
        <f>Jugendliga!C9</f>
        <v>2010</v>
      </c>
      <c r="E9" s="125">
        <f>Jugendliga!J9</f>
        <v>1</v>
      </c>
    </row>
    <row r="10" spans="1:7" x14ac:dyDescent="0.2">
      <c r="A10" s="126">
        <f>Jugendliga!A10</f>
        <v>0</v>
      </c>
      <c r="B10" s="1">
        <f>Jugendliga!B10</f>
        <v>0</v>
      </c>
      <c r="C10" s="125">
        <f>Jugendliga!E10</f>
        <v>0</v>
      </c>
      <c r="D10" s="125">
        <f>Jugendliga!C10</f>
        <v>0</v>
      </c>
      <c r="E10" s="125">
        <f>Jugendliga!J10</f>
        <v>0</v>
      </c>
    </row>
    <row r="11" spans="1:7" x14ac:dyDescent="0.2">
      <c r="A11" s="126">
        <f>Jugendliga!A11</f>
        <v>0</v>
      </c>
      <c r="B11" s="1">
        <f>Jugendliga!B11</f>
        <v>0</v>
      </c>
      <c r="C11" s="125">
        <f>Jugendliga!E11</f>
        <v>0</v>
      </c>
      <c r="D11" s="125">
        <f>Jugendliga!C11</f>
        <v>0</v>
      </c>
      <c r="E11" s="125">
        <f>Jugendliga!J11</f>
        <v>0</v>
      </c>
    </row>
    <row r="12" spans="1:7" x14ac:dyDescent="0.2">
      <c r="A12" s="126" t="str">
        <f>Jugendliga!A12</f>
        <v>Sarah Rach</v>
      </c>
      <c r="B12" s="1" t="str">
        <f>Jugendliga!B12</f>
        <v>AC Mutterstadt</v>
      </c>
      <c r="C12" s="125" t="str">
        <f>Jugendliga!E12</f>
        <v>w</v>
      </c>
      <c r="D12" s="125">
        <f>Jugendliga!C12</f>
        <v>2008</v>
      </c>
      <c r="E12" s="125">
        <f>Jugendliga!J12</f>
        <v>1</v>
      </c>
    </row>
    <row r="13" spans="1:7" x14ac:dyDescent="0.2">
      <c r="A13" s="126">
        <f>Jugendliga!A13</f>
        <v>0</v>
      </c>
      <c r="B13" s="1">
        <f>Jugendliga!B13</f>
        <v>0</v>
      </c>
      <c r="C13" s="125">
        <f>Jugendliga!E13</f>
        <v>0</v>
      </c>
      <c r="D13" s="125">
        <f>Jugendliga!C13</f>
        <v>0</v>
      </c>
      <c r="E13" s="125">
        <f>Jugendliga!J13</f>
        <v>0</v>
      </c>
    </row>
    <row r="14" spans="1:7" x14ac:dyDescent="0.2">
      <c r="A14" s="126" t="str">
        <f>Jugendliga!A20</f>
        <v>Johannes Wenz</v>
      </c>
      <c r="B14" s="1">
        <f>Jugendliga!B14</f>
        <v>0</v>
      </c>
      <c r="C14" s="125">
        <f>Jugendliga!E14</f>
        <v>0</v>
      </c>
      <c r="D14" s="125">
        <f>Jugendliga!C14</f>
        <v>0</v>
      </c>
      <c r="E14" s="125">
        <f>Jugendliga!J14</f>
        <v>0</v>
      </c>
    </row>
    <row r="15" spans="1:7" x14ac:dyDescent="0.2">
      <c r="A15" s="126" t="str">
        <f>Jugendliga!A21</f>
        <v>Pascal Troubal</v>
      </c>
      <c r="B15" s="1" t="str">
        <f>Jugendliga!B15</f>
        <v>AC Mutterstadt</v>
      </c>
      <c r="C15" s="125" t="str">
        <f>Jugendliga!E15</f>
        <v>m</v>
      </c>
      <c r="D15" s="125">
        <f>Jugendliga!C15</f>
        <v>2010</v>
      </c>
      <c r="E15" s="125">
        <f>Jugendliga!J15</f>
        <v>1</v>
      </c>
    </row>
    <row r="16" spans="1:7" x14ac:dyDescent="0.2">
      <c r="A16" s="126">
        <f>Jugendliga!A29</f>
        <v>0</v>
      </c>
      <c r="B16" s="1" t="str">
        <f>Jugendliga!B16</f>
        <v>AV 03 Speyer</v>
      </c>
      <c r="C16" s="125" t="str">
        <f>Jugendliga!E16</f>
        <v>m</v>
      </c>
      <c r="D16" s="125">
        <f>Jugendliga!C16</f>
        <v>2010</v>
      </c>
      <c r="E16" s="125">
        <f>Jugendliga!J16</f>
        <v>2</v>
      </c>
    </row>
    <row r="17" spans="1:5" ht="18" x14ac:dyDescent="0.25">
      <c r="A17" s="124" t="str">
        <f>Jugendliga!A31</f>
        <v>D-Jugend</v>
      </c>
      <c r="C17" s="125"/>
      <c r="D17" s="125"/>
      <c r="E17" s="125"/>
    </row>
    <row r="18" spans="1:5" x14ac:dyDescent="0.2">
      <c r="A18" s="126"/>
      <c r="C18" s="125"/>
      <c r="D18" s="125"/>
      <c r="E18" s="125"/>
    </row>
    <row r="19" spans="1:5" x14ac:dyDescent="0.2">
      <c r="A19" s="126" t="str">
        <f>Jugendliga!A33</f>
        <v>Name</v>
      </c>
      <c r="B19" s="1" t="str">
        <f>Jugendliga!B33</f>
        <v>Verein</v>
      </c>
      <c r="C19" s="127" t="s">
        <v>76</v>
      </c>
      <c r="D19" s="125" t="str">
        <f>Jugendliga!D32</f>
        <v>Klasse</v>
      </c>
      <c r="E19" s="125" t="str">
        <f>Jugendliga!J32</f>
        <v>Platz</v>
      </c>
    </row>
    <row r="20" spans="1:5" x14ac:dyDescent="0.2">
      <c r="A20" s="128">
        <f>Jugendliga!A34</f>
        <v>0</v>
      </c>
      <c r="B20" s="1">
        <f>Jugendliga!B34</f>
        <v>0</v>
      </c>
      <c r="C20" s="125">
        <f>Jugendliga!E34</f>
        <v>0</v>
      </c>
      <c r="D20" s="125" t="str">
        <f>Jugendliga!D34</f>
        <v/>
      </c>
      <c r="E20" s="125">
        <f>Jugendliga!J34</f>
        <v>0</v>
      </c>
    </row>
    <row r="21" spans="1:5" x14ac:dyDescent="0.2">
      <c r="A21" s="128" t="str">
        <f>Jugendliga!A35</f>
        <v>Silas Agrikola</v>
      </c>
      <c r="B21" s="1" t="str">
        <f>Jugendliga!B35</f>
        <v>KSV Grünstadt</v>
      </c>
      <c r="C21" s="125" t="str">
        <f>Jugendliga!E35</f>
        <v>m</v>
      </c>
      <c r="D21" s="125">
        <f>Jugendliga!D35</f>
        <v>-148</v>
      </c>
      <c r="E21" s="125">
        <f>Jugendliga!J35</f>
        <v>3</v>
      </c>
    </row>
    <row r="22" spans="1:5" x14ac:dyDescent="0.2">
      <c r="A22" s="128" t="str">
        <f>Jugendliga!A36</f>
        <v>Falk Hammer</v>
      </c>
      <c r="B22" s="1" t="str">
        <f>Jugendliga!B36</f>
        <v>KSV Grünstadt</v>
      </c>
      <c r="C22" s="125" t="str">
        <f>Jugendliga!E36</f>
        <v>m</v>
      </c>
      <c r="D22" s="125">
        <f>Jugendliga!D36</f>
        <v>-148</v>
      </c>
      <c r="E22" s="125">
        <f>Jugendliga!J36</f>
        <v>1</v>
      </c>
    </row>
    <row r="23" spans="1:5" x14ac:dyDescent="0.2">
      <c r="A23" s="128" t="str">
        <f>Jugendliga!A37</f>
        <v>Luca Thomsen</v>
      </c>
      <c r="B23" s="1" t="str">
        <f>Jugendliga!B37</f>
        <v>AC Mutterstadt</v>
      </c>
      <c r="C23" s="125" t="str">
        <f>Jugendliga!E37</f>
        <v>m</v>
      </c>
      <c r="D23" s="125">
        <f>Jugendliga!D37</f>
        <v>-148</v>
      </c>
      <c r="E23" s="125">
        <f>Jugendliga!J37</f>
        <v>2</v>
      </c>
    </row>
    <row r="24" spans="1:5" x14ac:dyDescent="0.2">
      <c r="A24" s="128" t="str">
        <f>Jugendliga!A38</f>
        <v>Jaron Kihm</v>
      </c>
      <c r="B24" s="1" t="str">
        <f>Jugendliga!B38</f>
        <v>AV 03 Speyer</v>
      </c>
      <c r="C24" s="125" t="str">
        <f>Jugendliga!E38</f>
        <v>m</v>
      </c>
      <c r="D24" s="125">
        <f>Jugendliga!D38</f>
        <v>-158</v>
      </c>
      <c r="E24" s="125">
        <f>Jugendliga!J38</f>
        <v>1</v>
      </c>
    </row>
    <row r="25" spans="1:5" x14ac:dyDescent="0.2">
      <c r="A25" s="128" t="str">
        <f>Jugendliga!A39</f>
        <v>Tim Anweiler</v>
      </c>
      <c r="B25" s="1" t="str">
        <f>Jugendliga!B39</f>
        <v>AC Mutterstadt</v>
      </c>
      <c r="C25" s="125" t="str">
        <f>Jugendliga!E39</f>
        <v>m</v>
      </c>
      <c r="D25" s="125">
        <f>Jugendliga!D39</f>
        <v>-158</v>
      </c>
      <c r="E25" s="125">
        <f>Jugendliga!J39</f>
        <v>3</v>
      </c>
    </row>
    <row r="26" spans="1:5" x14ac:dyDescent="0.2">
      <c r="A26" s="128" t="str">
        <f>Jugendliga!A40</f>
        <v>Elias Mattern</v>
      </c>
      <c r="B26" s="1" t="str">
        <f>Jugendliga!B40</f>
        <v>AC Mutterstadt</v>
      </c>
      <c r="C26" s="125" t="str">
        <f>Jugendliga!E40</f>
        <v>m</v>
      </c>
      <c r="D26" s="125">
        <f>Jugendliga!D40</f>
        <v>-158</v>
      </c>
      <c r="E26" s="125">
        <f>Jugendliga!J40</f>
        <v>2</v>
      </c>
    </row>
    <row r="27" spans="1:5" x14ac:dyDescent="0.2">
      <c r="A27" s="128">
        <f>Jugendliga!A41</f>
        <v>0</v>
      </c>
      <c r="B27" s="1">
        <f>Jugendliga!B41</f>
        <v>0</v>
      </c>
      <c r="C27" s="125">
        <f>Jugendliga!E41</f>
        <v>0</v>
      </c>
      <c r="D27" s="125" t="str">
        <f>Jugendliga!D41</f>
        <v/>
      </c>
      <c r="E27" s="125">
        <f>Jugendliga!J41</f>
        <v>0</v>
      </c>
    </row>
    <row r="28" spans="1:5" x14ac:dyDescent="0.2">
      <c r="A28" s="128" t="str">
        <f>Jugendliga!A42</f>
        <v>Sarah Nützel</v>
      </c>
      <c r="B28" s="1" t="str">
        <f>Jugendliga!B42</f>
        <v>KSV Grünstadt</v>
      </c>
      <c r="C28" s="125" t="str">
        <f>Jugendliga!E42</f>
        <v>w</v>
      </c>
      <c r="D28" s="125">
        <f>Jugendliga!D42</f>
        <v>-148</v>
      </c>
      <c r="E28" s="125">
        <f>Jugendliga!J42</f>
        <v>1</v>
      </c>
    </row>
    <row r="29" spans="1:5" x14ac:dyDescent="0.2">
      <c r="A29" s="128" t="str">
        <f>Jugendliga!A43</f>
        <v>Kaatje Asbach</v>
      </c>
      <c r="B29" s="1" t="str">
        <f>Jugendliga!B43</f>
        <v>KSV Grünstadt</v>
      </c>
      <c r="C29" s="125" t="str">
        <f>Jugendliga!E43</f>
        <v>w</v>
      </c>
      <c r="D29" s="125">
        <f>Jugendliga!D43</f>
        <v>-158</v>
      </c>
      <c r="E29" s="125">
        <f>Jugendliga!J43</f>
        <v>1</v>
      </c>
    </row>
    <row r="30" spans="1:5" x14ac:dyDescent="0.2">
      <c r="A30" s="128">
        <f>Jugendliga!A44</f>
        <v>0</v>
      </c>
      <c r="B30" s="1">
        <f>Jugendliga!B44</f>
        <v>0</v>
      </c>
      <c r="C30" s="125">
        <f>Jugendliga!E44</f>
        <v>0</v>
      </c>
      <c r="D30" s="125" t="str">
        <f>Jugendliga!D44</f>
        <v/>
      </c>
      <c r="E30" s="125">
        <f>Jugendliga!J44</f>
        <v>0</v>
      </c>
    </row>
    <row r="31" spans="1:5" x14ac:dyDescent="0.2">
      <c r="A31" s="128">
        <f>Jugendliga!A45</f>
        <v>0</v>
      </c>
      <c r="B31" s="1">
        <f>Jugendliga!B45</f>
        <v>0</v>
      </c>
      <c r="C31" s="125">
        <f>Jugendliga!E45</f>
        <v>0</v>
      </c>
      <c r="D31" s="125" t="str">
        <f>Jugendliga!D45</f>
        <v/>
      </c>
      <c r="E31" s="125">
        <f>Jugendliga!J45</f>
        <v>0</v>
      </c>
    </row>
    <row r="32" spans="1:5" x14ac:dyDescent="0.2">
      <c r="A32" s="128">
        <f>Jugendliga!A46</f>
        <v>0</v>
      </c>
      <c r="B32" s="1">
        <f>Jugendliga!B46</f>
        <v>0</v>
      </c>
      <c r="C32" s="125">
        <f>Jugendliga!E46</f>
        <v>0</v>
      </c>
      <c r="D32" s="125" t="str">
        <f>Jugendliga!D46</f>
        <v/>
      </c>
      <c r="E32" s="125">
        <f>Jugendliga!J46</f>
        <v>0</v>
      </c>
    </row>
    <row r="33" spans="1:5" x14ac:dyDescent="0.2">
      <c r="A33" s="128">
        <f>Jugendliga!A47</f>
        <v>0</v>
      </c>
      <c r="B33" s="1">
        <f>Jugendliga!B47</f>
        <v>0</v>
      </c>
      <c r="C33" s="125">
        <f>Jugendliga!E47</f>
        <v>0</v>
      </c>
      <c r="D33" s="125" t="str">
        <f>Jugendliga!D47</f>
        <v/>
      </c>
      <c r="E33" s="125">
        <f>Jugendliga!J47</f>
        <v>0</v>
      </c>
    </row>
    <row r="34" spans="1:5" x14ac:dyDescent="0.2">
      <c r="A34" s="128">
        <f>Jugendliga!A48</f>
        <v>0</v>
      </c>
      <c r="B34" s="1">
        <f>Jugendliga!B48</f>
        <v>0</v>
      </c>
      <c r="C34" s="125">
        <f>Jugendliga!E48</f>
        <v>0</v>
      </c>
      <c r="D34" s="125" t="str">
        <f>Jugendliga!D48</f>
        <v/>
      </c>
      <c r="E34" s="125">
        <f>Jugendliga!J48</f>
        <v>0</v>
      </c>
    </row>
    <row r="35" spans="1:5" x14ac:dyDescent="0.2">
      <c r="A35" s="128">
        <f>Jugendliga!A49</f>
        <v>0</v>
      </c>
      <c r="B35" s="1">
        <f>Jugendliga!B49</f>
        <v>0</v>
      </c>
      <c r="C35" s="125">
        <f>Jugendliga!E49</f>
        <v>0</v>
      </c>
      <c r="D35" s="125" t="str">
        <f>Jugendliga!D49</f>
        <v/>
      </c>
      <c r="E35" s="125">
        <f>Jugendliga!J49</f>
        <v>0</v>
      </c>
    </row>
    <row r="36" spans="1:5" x14ac:dyDescent="0.2">
      <c r="A36" s="128">
        <f>Jugendliga!A50</f>
        <v>0</v>
      </c>
      <c r="B36" s="1">
        <f>Jugendliga!B50</f>
        <v>0</v>
      </c>
      <c r="C36" s="125">
        <f>Jugendliga!E50</f>
        <v>0</v>
      </c>
      <c r="D36" s="125" t="str">
        <f>Jugendliga!D50</f>
        <v/>
      </c>
      <c r="E36" s="125">
        <f>Jugendliga!J50</f>
        <v>0</v>
      </c>
    </row>
    <row r="37" spans="1:5" x14ac:dyDescent="0.2">
      <c r="A37" s="128">
        <f>Jugendliga!A51</f>
        <v>0</v>
      </c>
      <c r="B37" s="1">
        <f>Jugendliga!B51</f>
        <v>0</v>
      </c>
      <c r="C37" s="125">
        <f>Jugendliga!E51</f>
        <v>0</v>
      </c>
      <c r="D37" s="125" t="str">
        <f>Jugendliga!D51</f>
        <v/>
      </c>
      <c r="E37" s="125">
        <f>Jugendliga!J51</f>
        <v>0</v>
      </c>
    </row>
    <row r="38" spans="1:5" x14ac:dyDescent="0.2">
      <c r="A38" s="128">
        <f>Jugendliga!A52</f>
        <v>0</v>
      </c>
      <c r="B38" s="1">
        <f>Jugendliga!B52</f>
        <v>0</v>
      </c>
      <c r="C38" s="125">
        <f>Jugendliga!E52</f>
        <v>0</v>
      </c>
      <c r="D38" s="125" t="str">
        <f>Jugendliga!D52</f>
        <v/>
      </c>
      <c r="E38" s="125">
        <f>Jugendliga!J52</f>
        <v>0</v>
      </c>
    </row>
    <row r="39" spans="1:5" x14ac:dyDescent="0.2">
      <c r="A39" s="128">
        <f>Jugendliga!A53</f>
        <v>0</v>
      </c>
      <c r="B39" s="1">
        <f>Jugendliga!B53</f>
        <v>0</v>
      </c>
      <c r="C39" s="125">
        <f>Jugendliga!E53</f>
        <v>0</v>
      </c>
      <c r="D39" s="125" t="str">
        <f>Jugendliga!D53</f>
        <v/>
      </c>
      <c r="E39" s="125">
        <f>Jugendliga!J53</f>
        <v>0</v>
      </c>
    </row>
    <row r="40" spans="1:5" x14ac:dyDescent="0.2">
      <c r="A40" s="128">
        <f>Jugendliga!A54</f>
        <v>0</v>
      </c>
      <c r="B40" s="1">
        <f>Jugendliga!B54</f>
        <v>0</v>
      </c>
      <c r="C40" s="125">
        <f>Jugendliga!E54</f>
        <v>0</v>
      </c>
      <c r="D40" s="125" t="str">
        <f>Jugendliga!D54</f>
        <v/>
      </c>
      <c r="E40" s="125">
        <f>Jugendliga!J54</f>
        <v>0</v>
      </c>
    </row>
    <row r="41" spans="1:5" ht="18" x14ac:dyDescent="0.25">
      <c r="A41" s="124" t="str">
        <f>Jugendliga!A56</f>
        <v>Schüler</v>
      </c>
      <c r="C41" s="125"/>
      <c r="D41" s="125">
        <f>[1]Jugendliga!D43</f>
        <v>0</v>
      </c>
      <c r="E41" s="125"/>
    </row>
    <row r="42" spans="1:5" x14ac:dyDescent="0.2">
      <c r="A42" s="126"/>
      <c r="C42" s="125"/>
      <c r="D42" s="125"/>
      <c r="E42" s="125"/>
    </row>
    <row r="43" spans="1:5" x14ac:dyDescent="0.2">
      <c r="A43" s="126" t="str">
        <f>Jugendliga!A58</f>
        <v>Name</v>
      </c>
      <c r="B43" s="1" t="str">
        <f>Jugendliga!B58</f>
        <v>Verein</v>
      </c>
      <c r="C43" s="127" t="s">
        <v>76</v>
      </c>
      <c r="D43" s="125" t="str">
        <f>Jugendliga!D57</f>
        <v>Klasse</v>
      </c>
      <c r="E43" s="125" t="str">
        <f>Jugendliga!J57</f>
        <v>Platz</v>
      </c>
    </row>
    <row r="44" spans="1:5" x14ac:dyDescent="0.2">
      <c r="A44" s="128">
        <f>Jugendliga!A59</f>
        <v>0</v>
      </c>
      <c r="B44" s="1">
        <f>Jugendliga!B59</f>
        <v>0</v>
      </c>
      <c r="C44" s="125">
        <f>Jugendliga!E59</f>
        <v>0</v>
      </c>
      <c r="D44" s="125" t="str">
        <f>Jugendliga!D59</f>
        <v/>
      </c>
      <c r="E44" s="125">
        <f>Jugendliga!J59</f>
        <v>0</v>
      </c>
    </row>
    <row r="45" spans="1:5" x14ac:dyDescent="0.2">
      <c r="A45" s="128">
        <f>Jugendliga!A60</f>
        <v>0</v>
      </c>
      <c r="B45" s="1">
        <f>Jugendliga!B60</f>
        <v>0</v>
      </c>
      <c r="C45" s="125">
        <f>Jugendliga!E60</f>
        <v>0</v>
      </c>
      <c r="D45" s="125" t="str">
        <f>Jugendliga!D60</f>
        <v/>
      </c>
      <c r="E45" s="125">
        <f>Jugendliga!J60</f>
        <v>0</v>
      </c>
    </row>
    <row r="46" spans="1:5" x14ac:dyDescent="0.2">
      <c r="A46" s="128">
        <f>Jugendliga!A61</f>
        <v>0</v>
      </c>
      <c r="B46" s="1">
        <f>Jugendliga!B61</f>
        <v>0</v>
      </c>
      <c r="C46" s="125">
        <f>Jugendliga!E61</f>
        <v>0</v>
      </c>
      <c r="D46" s="125" t="str">
        <f>Jugendliga!D61</f>
        <v/>
      </c>
      <c r="E46" s="125">
        <f>Jugendliga!J61</f>
        <v>0</v>
      </c>
    </row>
    <row r="47" spans="1:5" x14ac:dyDescent="0.2">
      <c r="A47" s="128" t="str">
        <f>Jugendliga!A62</f>
        <v>Lea Millen</v>
      </c>
      <c r="B47" s="1" t="str">
        <f>Jugendliga!B62</f>
        <v>KTH Ehrang</v>
      </c>
      <c r="C47" s="125" t="str">
        <f>Jugendliga!E62</f>
        <v>w</v>
      </c>
      <c r="D47" s="125">
        <f>Jugendliga!D62</f>
        <v>-158</v>
      </c>
      <c r="E47" s="125">
        <f>Jugendliga!J62</f>
        <v>1</v>
      </c>
    </row>
    <row r="48" spans="1:5" x14ac:dyDescent="0.2">
      <c r="A48" s="128" t="str">
        <f>Jugendliga!A63</f>
        <v>Leni Hinderberger</v>
      </c>
      <c r="B48" s="1" t="str">
        <f>Jugendliga!B63</f>
        <v>AV 03 Speyer</v>
      </c>
      <c r="C48" s="125" t="str">
        <f>Jugendliga!E63</f>
        <v>w</v>
      </c>
      <c r="D48" s="125">
        <f>Jugendliga!D63</f>
        <v>-158</v>
      </c>
      <c r="E48" s="125">
        <f>Jugendliga!J63</f>
        <v>2</v>
      </c>
    </row>
    <row r="49" spans="1:5" x14ac:dyDescent="0.2">
      <c r="A49" s="128" t="str">
        <f>Jugendliga!A64</f>
        <v>Melda Tas</v>
      </c>
      <c r="B49" s="1" t="str">
        <f>Jugendliga!B64</f>
        <v>KSV Grünstadt</v>
      </c>
      <c r="C49" s="125" t="str">
        <f>Jugendliga!E64</f>
        <v>w</v>
      </c>
      <c r="D49" s="125">
        <f>Jugendliga!D64</f>
        <v>-168</v>
      </c>
      <c r="E49" s="125">
        <f>Jugendliga!J64</f>
        <v>3</v>
      </c>
    </row>
    <row r="50" spans="1:5" x14ac:dyDescent="0.2">
      <c r="A50" s="128" t="str">
        <f>Jugendliga!A65</f>
        <v>Pia Kessler</v>
      </c>
      <c r="B50" s="1" t="str">
        <f>Jugendliga!B65</f>
        <v>KSV Grünstadt</v>
      </c>
      <c r="C50" s="125" t="str">
        <f>Jugendliga!E65</f>
        <v>w</v>
      </c>
      <c r="D50" s="125">
        <f>Jugendliga!D65</f>
        <v>-168</v>
      </c>
      <c r="E50" s="125">
        <f>Jugendliga!J65</f>
        <v>1</v>
      </c>
    </row>
    <row r="51" spans="1:5" x14ac:dyDescent="0.2">
      <c r="A51" s="128" t="str">
        <f>Jugendliga!A66</f>
        <v>Mara Engels</v>
      </c>
      <c r="B51" s="1" t="str">
        <f>Jugendliga!B66</f>
        <v>KSV Grünstadt</v>
      </c>
      <c r="C51" s="125" t="str">
        <f>Jugendliga!E66</f>
        <v>w</v>
      </c>
      <c r="D51" s="125">
        <f>Jugendliga!D66</f>
        <v>-168</v>
      </c>
      <c r="E51" s="125">
        <f>Jugendliga!J66</f>
        <v>2</v>
      </c>
    </row>
    <row r="52" spans="1:5" x14ac:dyDescent="0.2">
      <c r="A52" s="128">
        <f>Jugendliga!A67</f>
        <v>0</v>
      </c>
      <c r="B52" s="1">
        <f>Jugendliga!B67</f>
        <v>0</v>
      </c>
      <c r="C52" s="125">
        <f>Jugendliga!E67</f>
        <v>0</v>
      </c>
      <c r="D52" s="125" t="str">
        <f>Jugendliga!D67</f>
        <v/>
      </c>
      <c r="E52" s="125">
        <f>Jugendliga!J67</f>
        <v>0</v>
      </c>
    </row>
    <row r="53" spans="1:5" x14ac:dyDescent="0.2">
      <c r="A53" s="128">
        <f>Jugendliga!A68</f>
        <v>0</v>
      </c>
      <c r="B53" s="1">
        <f>Jugendliga!B68</f>
        <v>0</v>
      </c>
      <c r="C53" s="125">
        <f>Jugendliga!E68</f>
        <v>0</v>
      </c>
      <c r="D53" s="125" t="str">
        <f>Jugendliga!D68</f>
        <v/>
      </c>
      <c r="E53" s="125">
        <f>Jugendliga!J68</f>
        <v>0</v>
      </c>
    </row>
    <row r="54" spans="1:5" x14ac:dyDescent="0.2">
      <c r="A54" s="128" t="str">
        <f>Jugendliga!A69</f>
        <v>Moritz Keßler</v>
      </c>
      <c r="B54" s="1" t="str">
        <f>Jugendliga!B69</f>
        <v>KSV Grünstadt</v>
      </c>
      <c r="C54" s="125" t="str">
        <f>Jugendliga!E69</f>
        <v>m</v>
      </c>
      <c r="D54" s="125">
        <f>Jugendliga!D69</f>
        <v>-150</v>
      </c>
      <c r="E54" s="125">
        <f>Jugendliga!J69</f>
        <v>1</v>
      </c>
    </row>
    <row r="55" spans="1:5" x14ac:dyDescent="0.2">
      <c r="A55" s="128" t="str">
        <f>Jugendliga!A70</f>
        <v>Lucas Nützel</v>
      </c>
      <c r="B55" s="1" t="str">
        <f>Jugendliga!B70</f>
        <v>KSV Grünstadt</v>
      </c>
      <c r="C55" s="125" t="str">
        <f>Jugendliga!E70</f>
        <v>m</v>
      </c>
      <c r="D55" s="125">
        <f>Jugendliga!D70</f>
        <v>-158</v>
      </c>
      <c r="E55" s="125">
        <f>Jugendliga!J70</f>
        <v>1</v>
      </c>
    </row>
    <row r="56" spans="1:5" x14ac:dyDescent="0.2">
      <c r="A56" s="128" t="str">
        <f>Jugendliga!A71</f>
        <v>Niklas Löscher</v>
      </c>
      <c r="B56" s="1" t="str">
        <f>Jugendliga!B71</f>
        <v>AC Mutterstadt</v>
      </c>
      <c r="C56" s="125" t="str">
        <f>Jugendliga!E71</f>
        <v>m</v>
      </c>
      <c r="D56" s="125">
        <f>Jugendliga!D71</f>
        <v>-158</v>
      </c>
      <c r="E56" s="125">
        <f>Jugendliga!J71</f>
        <v>2</v>
      </c>
    </row>
    <row r="57" spans="1:5" x14ac:dyDescent="0.2">
      <c r="A57" s="128" t="str">
        <f>Jugendliga!A72</f>
        <v>Nils Löffler</v>
      </c>
      <c r="B57" s="1" t="str">
        <f>Jugendliga!B72</f>
        <v>AV 03 Speyer</v>
      </c>
      <c r="C57" s="125" t="str">
        <f>Jugendliga!E72</f>
        <v>m</v>
      </c>
      <c r="D57" s="125">
        <f>Jugendliga!D72</f>
        <v>-168</v>
      </c>
      <c r="E57" s="125">
        <f>Jugendliga!J72</f>
        <v>2</v>
      </c>
    </row>
    <row r="58" spans="1:5" x14ac:dyDescent="0.2">
      <c r="A58" s="128" t="str">
        <f>Jugendliga!A73</f>
        <v>Ben Kessler</v>
      </c>
      <c r="B58" s="1" t="str">
        <f>Jugendliga!B73</f>
        <v>KSV Grünstadt</v>
      </c>
      <c r="C58" s="125" t="str">
        <f>Jugendliga!E73</f>
        <v>m</v>
      </c>
      <c r="D58" s="125">
        <f>Jugendliga!D73</f>
        <v>-168</v>
      </c>
      <c r="E58" s="125">
        <f>Jugendliga!J73</f>
        <v>1</v>
      </c>
    </row>
    <row r="59" spans="1:5" x14ac:dyDescent="0.2">
      <c r="A59" s="128">
        <f>Jugendliga!A74</f>
        <v>0</v>
      </c>
      <c r="B59" s="1">
        <f>Jugendliga!B74</f>
        <v>0</v>
      </c>
      <c r="C59" s="125">
        <f>Jugendliga!E74</f>
        <v>0</v>
      </c>
      <c r="D59" s="125" t="str">
        <f>Jugendliga!D74</f>
        <v/>
      </c>
      <c r="E59" s="125">
        <f>Jugendliga!J74</f>
        <v>0</v>
      </c>
    </row>
    <row r="60" spans="1:5" x14ac:dyDescent="0.2">
      <c r="A60" s="128" t="str">
        <f>Jugendliga!A75</f>
        <v>Jean Luc Terstiege</v>
      </c>
      <c r="B60" s="1">
        <f>Jugendliga!B75</f>
        <v>0</v>
      </c>
      <c r="C60" s="125">
        <f>Jugendliga!E75</f>
        <v>0</v>
      </c>
      <c r="D60" s="125" t="str">
        <f>Jugendliga!D75</f>
        <v/>
      </c>
      <c r="E60" s="125">
        <f>Jugendliga!J75</f>
        <v>0</v>
      </c>
    </row>
    <row r="61" spans="1:5" x14ac:dyDescent="0.2">
      <c r="A61" s="128" t="str">
        <f>Jugendliga!A76</f>
        <v>Yannik Sattler</v>
      </c>
      <c r="B61" s="1">
        <f>Jugendliga!B76</f>
        <v>0</v>
      </c>
      <c r="C61" s="125">
        <f>Jugendliga!E76</f>
        <v>0</v>
      </c>
      <c r="D61" s="125" t="str">
        <f>Jugendliga!D76</f>
        <v/>
      </c>
      <c r="E61" s="125">
        <f>Jugendliga!J76</f>
        <v>0</v>
      </c>
    </row>
    <row r="62" spans="1:5" x14ac:dyDescent="0.2">
      <c r="A62" s="128" t="str">
        <f>Jugendliga!A77</f>
        <v>Alexander Wirgi</v>
      </c>
      <c r="B62" s="1">
        <f>Jugendliga!B77</f>
        <v>0</v>
      </c>
      <c r="C62" s="125">
        <f>Jugendliga!E77</f>
        <v>0</v>
      </c>
      <c r="D62" s="125" t="str">
        <f>Jugendliga!D77</f>
        <v/>
      </c>
      <c r="E62" s="125">
        <f>Jugendliga!J77</f>
        <v>0</v>
      </c>
    </row>
    <row r="63" spans="1:5" x14ac:dyDescent="0.2">
      <c r="A63" s="128">
        <f>Jugendliga!A78</f>
        <v>0</v>
      </c>
      <c r="B63" s="1">
        <f>Jugendliga!B78</f>
        <v>0</v>
      </c>
      <c r="C63" s="125">
        <f>Jugendliga!E78</f>
        <v>0</v>
      </c>
      <c r="D63" s="125" t="str">
        <f>Jugendliga!D78</f>
        <v/>
      </c>
      <c r="E63" s="125">
        <f>Jugendliga!J78</f>
        <v>0</v>
      </c>
    </row>
    <row r="64" spans="1:5" x14ac:dyDescent="0.2">
      <c r="A64" s="128">
        <f>Jugendliga!A79</f>
        <v>0</v>
      </c>
      <c r="B64" s="1">
        <f>Jugendliga!B79</f>
        <v>0</v>
      </c>
      <c r="C64" s="125">
        <f>Jugendliga!E79</f>
        <v>0</v>
      </c>
      <c r="D64" s="125" t="str">
        <f>Jugendliga!D79</f>
        <v/>
      </c>
      <c r="E64" s="125">
        <f>Jugendliga!J79</f>
        <v>0</v>
      </c>
    </row>
    <row r="65" spans="1:6" x14ac:dyDescent="0.2">
      <c r="A65" s="128">
        <f>Jugendliga!A80</f>
        <v>0</v>
      </c>
      <c r="B65" s="1">
        <f>Jugendliga!B80</f>
        <v>0</v>
      </c>
      <c r="C65" s="125">
        <f>Jugendliga!E80</f>
        <v>0</v>
      </c>
      <c r="D65" s="125" t="str">
        <f>Jugendliga!D80</f>
        <v/>
      </c>
      <c r="E65" s="125">
        <f>Jugendliga!J80</f>
        <v>0</v>
      </c>
    </row>
    <row r="66" spans="1:6" x14ac:dyDescent="0.2">
      <c r="A66" s="128">
        <f>Jugendliga!A81</f>
        <v>0</v>
      </c>
      <c r="B66" s="1">
        <f>Jugendliga!B81</f>
        <v>0</v>
      </c>
      <c r="C66" s="125">
        <f>Jugendliga!E81</f>
        <v>0</v>
      </c>
      <c r="D66" s="125" t="str">
        <f>Jugendliga!D81</f>
        <v/>
      </c>
      <c r="E66" s="125">
        <f>Jugendliga!J81</f>
        <v>0</v>
      </c>
    </row>
    <row r="67" spans="1:6" x14ac:dyDescent="0.2">
      <c r="A67" s="128">
        <f>Jugendliga!A82</f>
        <v>0</v>
      </c>
      <c r="B67" s="1">
        <f>Jugendliga!B82</f>
        <v>0</v>
      </c>
      <c r="C67" s="125">
        <f>Jugendliga!E82</f>
        <v>0</v>
      </c>
      <c r="D67" s="125" t="str">
        <f>Jugendliga!D82</f>
        <v/>
      </c>
      <c r="E67" s="125">
        <f>Jugendliga!J82</f>
        <v>0</v>
      </c>
    </row>
    <row r="68" spans="1:6" x14ac:dyDescent="0.2">
      <c r="A68" s="128">
        <f>Jugendliga!A83</f>
        <v>0</v>
      </c>
      <c r="B68" s="1">
        <f>Jugendliga!B83</f>
        <v>0</v>
      </c>
      <c r="C68" s="125">
        <f>Jugendliga!E83</f>
        <v>0</v>
      </c>
      <c r="D68" s="125" t="str">
        <f>Jugendliga!D83</f>
        <v/>
      </c>
      <c r="E68" s="125">
        <f>Jugendliga!J83</f>
        <v>0</v>
      </c>
    </row>
    <row r="69" spans="1:6" x14ac:dyDescent="0.2">
      <c r="A69" s="128">
        <f>Jugendliga!A84</f>
        <v>0</v>
      </c>
      <c r="B69" s="1">
        <f>Jugendliga!B84</f>
        <v>0</v>
      </c>
      <c r="C69" s="125">
        <f>Jugendliga!E84</f>
        <v>0</v>
      </c>
      <c r="D69" s="125" t="str">
        <f>Jugendliga!D84</f>
        <v/>
      </c>
      <c r="E69" s="125">
        <f>Jugendliga!J84</f>
        <v>0</v>
      </c>
    </row>
    <row r="70" spans="1:6" x14ac:dyDescent="0.2">
      <c r="A70" s="128">
        <f>Jugendliga!A85</f>
        <v>0</v>
      </c>
      <c r="B70" s="1">
        <f>Jugendliga!B85</f>
        <v>0</v>
      </c>
      <c r="C70" s="125">
        <f>Jugendliga!E85</f>
        <v>0</v>
      </c>
      <c r="D70" s="125" t="str">
        <f>Jugendliga!D85</f>
        <v/>
      </c>
      <c r="E70" s="125">
        <f>Jugendliga!J85</f>
        <v>0</v>
      </c>
    </row>
    <row r="71" spans="1:6" x14ac:dyDescent="0.2">
      <c r="A71" s="128">
        <f>Jugendliga!A86</f>
        <v>0</v>
      </c>
      <c r="B71" s="1">
        <f>Jugendliga!B86</f>
        <v>0</v>
      </c>
      <c r="C71" s="125">
        <f>Jugendliga!E86</f>
        <v>0</v>
      </c>
      <c r="D71" s="125" t="str">
        <f>Jugendliga!D86</f>
        <v/>
      </c>
      <c r="E71" s="125">
        <f>Jugendliga!J86</f>
        <v>0</v>
      </c>
    </row>
    <row r="72" spans="1:6" x14ac:dyDescent="0.2">
      <c r="A72" s="128">
        <f>Jugendliga!A87</f>
        <v>0</v>
      </c>
      <c r="B72" s="1">
        <f>Jugendliga!B87</f>
        <v>0</v>
      </c>
      <c r="C72" s="125">
        <f>Jugendliga!E87</f>
        <v>0</v>
      </c>
      <c r="D72" s="125" t="str">
        <f>Jugendliga!D87</f>
        <v/>
      </c>
      <c r="E72" s="125">
        <f>Jugendliga!J87</f>
        <v>0</v>
      </c>
    </row>
    <row r="73" spans="1:6" x14ac:dyDescent="0.2">
      <c r="A73" s="126" t="s">
        <v>50</v>
      </c>
      <c r="B73" s="129" t="s">
        <v>77</v>
      </c>
      <c r="C73" s="129" t="s">
        <v>13</v>
      </c>
      <c r="D73" s="125"/>
      <c r="E73" s="125">
        <f>Jugendliga!J88</f>
        <v>0</v>
      </c>
      <c r="F73" s="130"/>
    </row>
    <row r="74" spans="1:6" outlineLevel="1" x14ac:dyDescent="0.2">
      <c r="A74" s="131" t="str">
        <f>Jugendliga!A125</f>
        <v>KSV Grünstadt I.</v>
      </c>
      <c r="B74" s="132">
        <f>Jugendliga!B125</f>
        <v>2141.6781357052664</v>
      </c>
      <c r="C74" s="131">
        <f>RANK(B74,$B$74:$B$100,0)</f>
        <v>1</v>
      </c>
      <c r="D74" s="125"/>
      <c r="E74" s="130"/>
      <c r="F74" s="130"/>
    </row>
    <row r="75" spans="1:6" outlineLevel="1" x14ac:dyDescent="0.2">
      <c r="A75" s="131" t="str">
        <f>Jugendliga!A127</f>
        <v>FTG Pfungstadt I.</v>
      </c>
      <c r="B75" s="132" t="str">
        <f>Jugendliga!B127</f>
        <v/>
      </c>
      <c r="C75" s="131" t="e">
        <f t="shared" ref="C75:C100" si="0">RANK(B75,$B$74:$B$100,0)</f>
        <v>#VALUE!</v>
      </c>
      <c r="D75" s="125"/>
      <c r="E75" s="130"/>
      <c r="F75" s="130"/>
    </row>
    <row r="76" spans="1:6" outlineLevel="1" x14ac:dyDescent="0.2">
      <c r="A76" s="131" t="str">
        <f>Jugendliga!A129</f>
        <v>AC Altrip I.</v>
      </c>
      <c r="B76" s="132" t="str">
        <f>Jugendliga!B129</f>
        <v/>
      </c>
      <c r="C76" s="131" t="e">
        <f t="shared" si="0"/>
        <v>#VALUE!</v>
      </c>
      <c r="D76" s="125"/>
      <c r="E76" s="130"/>
      <c r="F76" s="130"/>
    </row>
    <row r="77" spans="1:6" outlineLevel="1" x14ac:dyDescent="0.2">
      <c r="A77" s="131" t="str">
        <f>Jugendliga!A131</f>
        <v>AC Mutterstadt I.</v>
      </c>
      <c r="B77" s="132">
        <f>Jugendliga!B131</f>
        <v>1780.2343403926805</v>
      </c>
      <c r="C77" s="131">
        <f t="shared" si="0"/>
        <v>2</v>
      </c>
      <c r="D77" s="125"/>
      <c r="E77" s="130"/>
      <c r="F77" s="130"/>
    </row>
    <row r="78" spans="1:6" outlineLevel="1" x14ac:dyDescent="0.2">
      <c r="A78" s="131" t="str">
        <f>Jugendliga!A133</f>
        <v>TSG Haßloch I.</v>
      </c>
      <c r="B78" s="132" t="str">
        <f>Jugendliga!B133</f>
        <v/>
      </c>
      <c r="C78" s="131" t="e">
        <f t="shared" si="0"/>
        <v>#VALUE!</v>
      </c>
      <c r="D78" s="125"/>
      <c r="E78" s="130"/>
      <c r="F78" s="130"/>
    </row>
    <row r="79" spans="1:6" outlineLevel="1" x14ac:dyDescent="0.2">
      <c r="A79" s="131" t="str">
        <f>Jugendliga!A135</f>
        <v>KSV Langen</v>
      </c>
      <c r="B79" s="132" t="str">
        <f>Jugendliga!B135</f>
        <v/>
      </c>
      <c r="C79" s="131" t="e">
        <f t="shared" si="0"/>
        <v>#VALUE!</v>
      </c>
      <c r="D79" s="125"/>
      <c r="E79" s="130"/>
      <c r="F79" s="130"/>
    </row>
    <row r="80" spans="1:6" outlineLevel="1" x14ac:dyDescent="0.2">
      <c r="A80" s="131" t="str">
        <f>Jugendliga!E125</f>
        <v>KSV Grünstadt II.</v>
      </c>
      <c r="B80" s="132">
        <f>Jugendliga!L125</f>
        <v>1659.455985094336</v>
      </c>
      <c r="C80" s="131">
        <f t="shared" si="0"/>
        <v>4</v>
      </c>
      <c r="D80" s="125"/>
      <c r="E80" s="130"/>
      <c r="F80" s="130"/>
    </row>
    <row r="81" spans="1:6" outlineLevel="1" x14ac:dyDescent="0.2">
      <c r="A81" s="131" t="str">
        <f>Jugendliga!E127</f>
        <v>FTG Pfungstadt II.</v>
      </c>
      <c r="B81" s="132" t="str">
        <f>Jugendliga!L127</f>
        <v/>
      </c>
      <c r="C81" s="131" t="e">
        <f t="shared" si="0"/>
        <v>#VALUE!</v>
      </c>
      <c r="D81" s="125"/>
      <c r="E81" s="130"/>
      <c r="F81" s="130"/>
    </row>
    <row r="82" spans="1:6" outlineLevel="1" x14ac:dyDescent="0.2">
      <c r="A82" s="131" t="str">
        <f>Jugendliga!E129</f>
        <v>AC Altrip II.</v>
      </c>
      <c r="B82" s="132" t="str">
        <f>Jugendliga!L129</f>
        <v/>
      </c>
      <c r="C82" s="131" t="e">
        <f t="shared" si="0"/>
        <v>#VALUE!</v>
      </c>
      <c r="D82" s="125"/>
      <c r="E82" s="130"/>
      <c r="F82" s="130"/>
    </row>
    <row r="83" spans="1:6" outlineLevel="1" x14ac:dyDescent="0.2">
      <c r="A83" s="131" t="str">
        <f>Jugendliga!E131</f>
        <v>AC Mutterstadt II.</v>
      </c>
      <c r="B83" s="132">
        <f>Jugendliga!L131</f>
        <v>1471.3587334688905</v>
      </c>
      <c r="C83" s="131">
        <f t="shared" si="0"/>
        <v>6</v>
      </c>
      <c r="D83" s="125"/>
      <c r="E83" s="130"/>
      <c r="F83" s="130"/>
    </row>
    <row r="84" spans="1:6" outlineLevel="1" x14ac:dyDescent="0.2">
      <c r="A84" s="131" t="str">
        <f>Jugendliga!E133</f>
        <v>TSG Haßloch II.</v>
      </c>
      <c r="B84" s="132" t="str">
        <f>Jugendliga!L133</f>
        <v/>
      </c>
      <c r="C84" s="131" t="e">
        <f t="shared" si="0"/>
        <v>#VALUE!</v>
      </c>
      <c r="D84" s="125"/>
      <c r="E84" s="130"/>
      <c r="F84" s="130"/>
    </row>
    <row r="85" spans="1:6" outlineLevel="1" x14ac:dyDescent="0.2">
      <c r="A85" s="131" t="str">
        <f>Jugendliga!E135</f>
        <v>KSC 07 Schifferstadt</v>
      </c>
      <c r="B85" s="133" t="str">
        <f>Jugendliga!L135</f>
        <v/>
      </c>
      <c r="C85" s="131" t="e">
        <f t="shared" si="0"/>
        <v>#VALUE!</v>
      </c>
      <c r="D85" s="125"/>
      <c r="E85" s="125"/>
    </row>
    <row r="86" spans="1:6" outlineLevel="1" x14ac:dyDescent="0.2">
      <c r="A86" s="131" t="str">
        <f>Jugendliga!U125</f>
        <v>KSV Grünstadt III</v>
      </c>
      <c r="B86" s="133">
        <f>Jugendliga!AB125</f>
        <v>1217.0561543518797</v>
      </c>
      <c r="C86" s="131">
        <f t="shared" si="0"/>
        <v>7</v>
      </c>
      <c r="D86" s="125"/>
      <c r="E86" s="125"/>
    </row>
    <row r="87" spans="1:6" outlineLevel="1" x14ac:dyDescent="0.2">
      <c r="A87" s="131" t="str">
        <f>Jugendliga!U127</f>
        <v>FTG Pfungstadt III</v>
      </c>
      <c r="B87" s="133" t="str">
        <f>Jugendliga!AB127</f>
        <v/>
      </c>
      <c r="C87" s="131" t="e">
        <f t="shared" si="0"/>
        <v>#VALUE!</v>
      </c>
      <c r="D87" s="125"/>
      <c r="E87" s="125"/>
    </row>
    <row r="88" spans="1:6" outlineLevel="1" x14ac:dyDescent="0.2">
      <c r="A88" s="131" t="str">
        <f>Jugendliga!U129</f>
        <v>AC Altrip III</v>
      </c>
      <c r="B88" s="133" t="str">
        <f>Jugendliga!AB129</f>
        <v/>
      </c>
      <c r="C88" s="131" t="e">
        <f t="shared" si="0"/>
        <v>#VALUE!</v>
      </c>
      <c r="D88" s="125"/>
      <c r="E88" s="125"/>
    </row>
    <row r="89" spans="1:6" outlineLevel="1" x14ac:dyDescent="0.2">
      <c r="A89" s="131" t="str">
        <f>Jugendliga!U131</f>
        <v>AC Mutterstadt III</v>
      </c>
      <c r="B89" s="133" t="str">
        <f>Jugendliga!AB131</f>
        <v/>
      </c>
      <c r="C89" s="131" t="e">
        <f t="shared" si="0"/>
        <v>#VALUE!</v>
      </c>
      <c r="D89" s="125"/>
      <c r="E89" s="125"/>
    </row>
    <row r="90" spans="1:6" outlineLevel="1" x14ac:dyDescent="0.2">
      <c r="A90" s="131" t="str">
        <f>Jugendliga!U133</f>
        <v>AV 03 Speyer</v>
      </c>
      <c r="B90" s="133">
        <f>Jugendliga!AB133</f>
        <v>1765.9274047997503</v>
      </c>
      <c r="C90" s="131">
        <f t="shared" si="0"/>
        <v>3</v>
      </c>
      <c r="D90" s="125"/>
      <c r="E90" s="125"/>
    </row>
    <row r="91" spans="1:6" outlineLevel="1" x14ac:dyDescent="0.2">
      <c r="A91" s="131" t="str">
        <f>Jugendliga!U135</f>
        <v>AC Kindsbach</v>
      </c>
      <c r="B91" s="133" t="str">
        <f>Jugendliga!AB135</f>
        <v/>
      </c>
      <c r="C91" s="131" t="e">
        <f t="shared" si="0"/>
        <v>#VALUE!</v>
      </c>
      <c r="D91" s="125"/>
      <c r="E91" s="125"/>
    </row>
    <row r="92" spans="1:6" outlineLevel="1" x14ac:dyDescent="0.2">
      <c r="A92" s="131" t="str">
        <f>Jugendliga!A137</f>
        <v>VFL Rodalben</v>
      </c>
      <c r="B92" s="133" t="str">
        <f>Jugendliga!B137</f>
        <v/>
      </c>
      <c r="C92" s="131" t="e">
        <f t="shared" si="0"/>
        <v>#VALUE!</v>
      </c>
      <c r="D92" s="125"/>
      <c r="E92" s="125"/>
    </row>
    <row r="93" spans="1:6" outlineLevel="1" x14ac:dyDescent="0.2">
      <c r="A93" s="131" t="str">
        <f>Jugendliga!E137</f>
        <v>TSG Kaiserslautern</v>
      </c>
      <c r="B93" s="133" t="str">
        <f>Jugendliga!L137</f>
        <v/>
      </c>
      <c r="C93" s="131" t="e">
        <f t="shared" si="0"/>
        <v>#VALUE!</v>
      </c>
      <c r="D93" s="125"/>
      <c r="E93" s="125"/>
    </row>
    <row r="94" spans="1:6" outlineLevel="1" x14ac:dyDescent="0.2">
      <c r="A94" s="131" t="str">
        <f>Jugendliga!U137</f>
        <v>AC Weisenau</v>
      </c>
      <c r="B94" s="133" t="str">
        <f>Jugendliga!AB137</f>
        <v/>
      </c>
      <c r="C94" s="131" t="e">
        <f t="shared" si="0"/>
        <v>#VALUE!</v>
      </c>
      <c r="D94" s="125"/>
      <c r="E94" s="125"/>
    </row>
    <row r="95" spans="1:6" x14ac:dyDescent="0.2">
      <c r="A95" s="131" t="s">
        <v>79</v>
      </c>
      <c r="B95" s="133" t="str">
        <f>Jugendliga!B139</f>
        <v/>
      </c>
      <c r="C95" s="131" t="e">
        <f t="shared" si="0"/>
        <v>#VALUE!</v>
      </c>
      <c r="D95" s="125"/>
      <c r="E95" s="125"/>
    </row>
    <row r="96" spans="1:6" x14ac:dyDescent="0.2">
      <c r="A96" s="130" t="s">
        <v>81</v>
      </c>
      <c r="B96" s="119" t="str">
        <f>Jugendliga!L139</f>
        <v/>
      </c>
      <c r="C96" s="131" t="e">
        <f t="shared" si="0"/>
        <v>#VALUE!</v>
      </c>
      <c r="D96" s="125"/>
      <c r="E96" s="125"/>
    </row>
    <row r="97" spans="1:5" x14ac:dyDescent="0.2">
      <c r="A97" s="130" t="s">
        <v>82</v>
      </c>
      <c r="B97" s="119">
        <f>Jugendliga!AB139</f>
        <v>1596.6872524582475</v>
      </c>
      <c r="C97" s="131">
        <f t="shared" si="0"/>
        <v>5</v>
      </c>
      <c r="D97" s="125"/>
      <c r="E97" s="125"/>
    </row>
    <row r="98" spans="1:5" x14ac:dyDescent="0.2">
      <c r="A98" s="130" t="s">
        <v>83</v>
      </c>
      <c r="B98" s="119" t="str">
        <f>Jugendliga!B141</f>
        <v/>
      </c>
      <c r="C98" s="131" t="e">
        <f t="shared" si="0"/>
        <v>#VALUE!</v>
      </c>
      <c r="D98" s="125"/>
      <c r="E98" s="125"/>
    </row>
    <row r="99" spans="1:5" x14ac:dyDescent="0.2">
      <c r="A99" s="130" t="s">
        <v>84</v>
      </c>
      <c r="B99" s="119" t="str">
        <f>Jugendliga!L141</f>
        <v/>
      </c>
      <c r="C99" s="131" t="e">
        <f t="shared" si="0"/>
        <v>#VALUE!</v>
      </c>
      <c r="D99" s="125"/>
      <c r="E99" s="125"/>
    </row>
    <row r="100" spans="1:5" x14ac:dyDescent="0.2">
      <c r="A100" s="130" t="s">
        <v>85</v>
      </c>
      <c r="B100" s="119" t="str">
        <f>Jugendliga!AB141</f>
        <v/>
      </c>
      <c r="C100" s="131" t="e">
        <f t="shared" si="0"/>
        <v>#VALUE!</v>
      </c>
      <c r="D100" s="125"/>
      <c r="E100" s="125"/>
    </row>
    <row r="101" spans="1:5" x14ac:dyDescent="0.2">
      <c r="A101" s="130"/>
      <c r="C101" s="125"/>
      <c r="D101" s="125"/>
      <c r="E101" s="125"/>
    </row>
    <row r="102" spans="1:5" x14ac:dyDescent="0.2">
      <c r="A102" s="130"/>
      <c r="C102" s="125"/>
      <c r="D102" s="125"/>
      <c r="E102" s="125"/>
    </row>
    <row r="103" spans="1:5" x14ac:dyDescent="0.2">
      <c r="A103" s="130"/>
      <c r="C103" s="125"/>
      <c r="D103" s="125"/>
      <c r="E103" s="125"/>
    </row>
    <row r="104" spans="1:5" x14ac:dyDescent="0.2">
      <c r="A104" s="130"/>
      <c r="C104" s="125"/>
      <c r="D104" s="125"/>
      <c r="E104" s="125"/>
    </row>
    <row r="105" spans="1:5" x14ac:dyDescent="0.2">
      <c r="A105" s="130"/>
      <c r="C105" s="125"/>
      <c r="D105" s="125"/>
      <c r="E105" s="125"/>
    </row>
    <row r="106" spans="1:5" x14ac:dyDescent="0.2">
      <c r="A106" s="130"/>
      <c r="C106" s="125"/>
      <c r="D106" s="125"/>
      <c r="E106" s="125"/>
    </row>
    <row r="107" spans="1:5" x14ac:dyDescent="0.2">
      <c r="A107" s="130"/>
      <c r="C107" s="125"/>
      <c r="D107" s="125"/>
      <c r="E107" s="125"/>
    </row>
    <row r="108" spans="1:5" x14ac:dyDescent="0.2">
      <c r="A108" s="130"/>
      <c r="C108" s="125"/>
      <c r="D108" s="125"/>
      <c r="E108" s="125"/>
    </row>
    <row r="109" spans="1:5" x14ac:dyDescent="0.2">
      <c r="A109" s="130"/>
      <c r="C109" s="125"/>
      <c r="D109" s="125"/>
      <c r="E109" s="125"/>
    </row>
    <row r="110" spans="1:5" x14ac:dyDescent="0.2">
      <c r="A110" s="130"/>
      <c r="C110" s="125"/>
      <c r="D110" s="125"/>
      <c r="E110" s="125"/>
    </row>
    <row r="111" spans="1:5" x14ac:dyDescent="0.2">
      <c r="A111" s="130"/>
      <c r="C111" s="125"/>
      <c r="D111" s="125"/>
      <c r="E111" s="125"/>
    </row>
    <row r="112" spans="1:5" x14ac:dyDescent="0.2">
      <c r="A112" s="130"/>
      <c r="C112" s="125"/>
      <c r="D112" s="125"/>
      <c r="E112" s="125"/>
    </row>
    <row r="113" spans="1:5" x14ac:dyDescent="0.2">
      <c r="A113" s="130"/>
      <c r="C113" s="125"/>
      <c r="D113" s="125"/>
      <c r="E113" s="125"/>
    </row>
    <row r="114" spans="1:5" x14ac:dyDescent="0.2">
      <c r="A114" s="130"/>
      <c r="C114" s="125"/>
      <c r="D114" s="125"/>
      <c r="E114" s="125"/>
    </row>
    <row r="115" spans="1:5" x14ac:dyDescent="0.2">
      <c r="A115" s="130"/>
      <c r="C115" s="125"/>
      <c r="D115" s="125"/>
      <c r="E115" s="125"/>
    </row>
    <row r="116" spans="1:5" x14ac:dyDescent="0.2">
      <c r="A116" s="130"/>
      <c r="C116" s="125"/>
      <c r="D116" s="125"/>
      <c r="E116" s="125"/>
    </row>
    <row r="117" spans="1:5" x14ac:dyDescent="0.2">
      <c r="A117" s="130"/>
      <c r="C117" s="125"/>
      <c r="D117" s="125"/>
      <c r="E117" s="125"/>
    </row>
    <row r="118" spans="1:5" x14ac:dyDescent="0.2">
      <c r="A118" s="130"/>
      <c r="C118" s="125"/>
      <c r="D118" s="125"/>
      <c r="E118" s="125"/>
    </row>
    <row r="119" spans="1:5" x14ac:dyDescent="0.2">
      <c r="A119" s="130"/>
      <c r="C119" s="125"/>
      <c r="D119" s="125"/>
      <c r="E119" s="125"/>
    </row>
    <row r="120" spans="1:5" x14ac:dyDescent="0.2">
      <c r="A120" s="130"/>
      <c r="C120" s="125"/>
      <c r="D120" s="125"/>
      <c r="E120" s="125"/>
    </row>
    <row r="121" spans="1:5" x14ac:dyDescent="0.2">
      <c r="A121" s="130"/>
      <c r="C121" s="125"/>
      <c r="D121" s="125"/>
      <c r="E121" s="125"/>
    </row>
    <row r="122" spans="1:5" x14ac:dyDescent="0.2">
      <c r="A122" s="130"/>
      <c r="C122" s="125"/>
      <c r="D122" s="125"/>
      <c r="E122" s="125"/>
    </row>
    <row r="123" spans="1:5" x14ac:dyDescent="0.2">
      <c r="A123" s="130"/>
      <c r="C123" s="125"/>
      <c r="D123" s="125"/>
      <c r="E123" s="125"/>
    </row>
    <row r="124" spans="1:5" x14ac:dyDescent="0.2">
      <c r="A124" s="130"/>
      <c r="C124" s="125"/>
      <c r="D124" s="125"/>
      <c r="E124" s="125"/>
    </row>
    <row r="125" spans="1:5" x14ac:dyDescent="0.2">
      <c r="A125" s="130"/>
      <c r="C125" s="125"/>
      <c r="D125" s="125"/>
      <c r="E125" s="125"/>
    </row>
    <row r="126" spans="1:5" x14ac:dyDescent="0.2">
      <c r="A126" s="130"/>
      <c r="C126" s="125"/>
      <c r="D126" s="125"/>
      <c r="E126" s="125"/>
    </row>
    <row r="127" spans="1:5" x14ac:dyDescent="0.2">
      <c r="A127" s="130"/>
      <c r="C127" s="125"/>
      <c r="D127" s="125"/>
      <c r="E127" s="125"/>
    </row>
    <row r="128" spans="1:5" x14ac:dyDescent="0.2">
      <c r="A128" s="130"/>
      <c r="C128" s="125"/>
      <c r="D128" s="125"/>
      <c r="E128" s="125"/>
    </row>
    <row r="129" spans="1:5" x14ac:dyDescent="0.2">
      <c r="A129" s="130"/>
      <c r="C129" s="125"/>
      <c r="D129" s="125"/>
      <c r="E129" s="125"/>
    </row>
    <row r="130" spans="1:5" x14ac:dyDescent="0.2">
      <c r="A130" s="130"/>
      <c r="C130" s="125"/>
      <c r="D130" s="125"/>
      <c r="E130" s="125"/>
    </row>
    <row r="131" spans="1:5" x14ac:dyDescent="0.2">
      <c r="A131" s="130"/>
      <c r="C131" s="125"/>
      <c r="D131" s="125"/>
      <c r="E131" s="125"/>
    </row>
    <row r="132" spans="1:5" x14ac:dyDescent="0.2">
      <c r="A132" s="130"/>
      <c r="C132" s="125"/>
      <c r="D132" s="125"/>
      <c r="E132" s="125"/>
    </row>
    <row r="133" spans="1:5" x14ac:dyDescent="0.2">
      <c r="A133" s="130"/>
      <c r="C133" s="125"/>
      <c r="D133" s="125"/>
      <c r="E133" s="125"/>
    </row>
    <row r="134" spans="1:5" x14ac:dyDescent="0.2">
      <c r="A134" s="130"/>
      <c r="C134" s="125"/>
      <c r="D134" s="125"/>
      <c r="E134" s="125"/>
    </row>
    <row r="135" spans="1:5" x14ac:dyDescent="0.2">
      <c r="A135" s="130"/>
      <c r="C135" s="125"/>
      <c r="D135" s="125"/>
      <c r="E135" s="125"/>
    </row>
    <row r="136" spans="1:5" x14ac:dyDescent="0.2">
      <c r="A136" s="130"/>
      <c r="C136" s="125"/>
      <c r="D136" s="125"/>
      <c r="E136" s="125"/>
    </row>
    <row r="137" spans="1:5" x14ac:dyDescent="0.2">
      <c r="A137" s="130"/>
      <c r="C137" s="125"/>
      <c r="D137" s="125"/>
      <c r="E137" s="125"/>
    </row>
    <row r="138" spans="1:5" x14ac:dyDescent="0.2">
      <c r="A138" s="130"/>
      <c r="C138" s="125"/>
      <c r="D138" s="125"/>
      <c r="E138" s="125"/>
    </row>
    <row r="139" spans="1:5" x14ac:dyDescent="0.2">
      <c r="A139" s="130"/>
      <c r="C139" s="125"/>
      <c r="D139" s="125"/>
      <c r="E139" s="125"/>
    </row>
    <row r="140" spans="1:5" x14ac:dyDescent="0.2">
      <c r="A140" s="130"/>
      <c r="C140" s="125"/>
      <c r="D140" s="125"/>
      <c r="E140" s="125"/>
    </row>
    <row r="141" spans="1:5" x14ac:dyDescent="0.2">
      <c r="A141" s="130"/>
      <c r="C141" s="125"/>
      <c r="D141" s="125"/>
      <c r="E141" s="125"/>
    </row>
    <row r="142" spans="1:5" x14ac:dyDescent="0.2">
      <c r="A142" s="130"/>
      <c r="C142" s="125"/>
      <c r="D142" s="125"/>
      <c r="E142" s="125"/>
    </row>
    <row r="143" spans="1:5" x14ac:dyDescent="0.2">
      <c r="A143" s="130"/>
      <c r="C143" s="125"/>
      <c r="D143" s="125"/>
      <c r="E143" s="125"/>
    </row>
    <row r="144" spans="1:5" x14ac:dyDescent="0.2">
      <c r="A144" s="130"/>
      <c r="C144" s="125"/>
      <c r="D144" s="125"/>
      <c r="E144" s="125"/>
    </row>
    <row r="145" spans="1:5" x14ac:dyDescent="0.2">
      <c r="A145" s="130"/>
      <c r="C145" s="125"/>
      <c r="D145" s="125"/>
      <c r="E145" s="125"/>
    </row>
    <row r="146" spans="1:5" x14ac:dyDescent="0.2">
      <c r="A146" s="130"/>
      <c r="C146" s="125"/>
      <c r="D146" s="125"/>
      <c r="E146" s="125"/>
    </row>
    <row r="147" spans="1:5" x14ac:dyDescent="0.2">
      <c r="A147" s="130"/>
      <c r="C147" s="125"/>
      <c r="D147" s="125"/>
      <c r="E147" s="125"/>
    </row>
    <row r="148" spans="1:5" x14ac:dyDescent="0.2">
      <c r="A148" s="130"/>
      <c r="C148" s="125"/>
      <c r="D148" s="125"/>
      <c r="E148" s="125"/>
    </row>
    <row r="149" spans="1:5" x14ac:dyDescent="0.2">
      <c r="A149" s="130"/>
      <c r="C149" s="125"/>
      <c r="D149" s="125"/>
      <c r="E149" s="125"/>
    </row>
    <row r="150" spans="1:5" x14ac:dyDescent="0.2">
      <c r="A150" s="130"/>
      <c r="C150" s="125"/>
      <c r="D150" s="125"/>
      <c r="E150" s="125"/>
    </row>
    <row r="151" spans="1:5" x14ac:dyDescent="0.2">
      <c r="A151" s="130"/>
      <c r="C151" s="125"/>
      <c r="D151" s="125"/>
      <c r="E151" s="125"/>
    </row>
    <row r="152" spans="1:5" x14ac:dyDescent="0.2">
      <c r="A152" s="130"/>
      <c r="C152" s="125"/>
      <c r="D152" s="125"/>
      <c r="E152" s="125"/>
    </row>
    <row r="153" spans="1:5" x14ac:dyDescent="0.2">
      <c r="A153" s="130"/>
      <c r="C153" s="125"/>
      <c r="D153" s="125"/>
      <c r="E153" s="125"/>
    </row>
    <row r="154" spans="1:5" x14ac:dyDescent="0.2">
      <c r="A154" s="130"/>
      <c r="C154" s="125"/>
      <c r="D154" s="125"/>
      <c r="E154" s="125"/>
    </row>
    <row r="155" spans="1:5" x14ac:dyDescent="0.2">
      <c r="A155" s="130"/>
      <c r="C155" s="125"/>
      <c r="D155" s="125"/>
      <c r="E155" s="125"/>
    </row>
    <row r="156" spans="1:5" x14ac:dyDescent="0.2">
      <c r="A156" s="130"/>
      <c r="C156" s="125"/>
      <c r="D156" s="125"/>
      <c r="E156" s="125"/>
    </row>
    <row r="157" spans="1:5" x14ac:dyDescent="0.2">
      <c r="A157" s="130"/>
      <c r="C157" s="125"/>
      <c r="D157" s="125"/>
      <c r="E157" s="125"/>
    </row>
    <row r="158" spans="1:5" x14ac:dyDescent="0.2">
      <c r="A158" s="130"/>
      <c r="C158" s="125"/>
      <c r="D158" s="125"/>
      <c r="E158" s="125"/>
    </row>
    <row r="159" spans="1:5" x14ac:dyDescent="0.2">
      <c r="A159" s="130"/>
      <c r="C159" s="125"/>
      <c r="D159" s="125"/>
      <c r="E159" s="125"/>
    </row>
    <row r="160" spans="1:5" x14ac:dyDescent="0.2">
      <c r="A160" s="130"/>
      <c r="C160" s="125"/>
      <c r="D160" s="125"/>
      <c r="E160" s="125"/>
    </row>
    <row r="161" spans="1:5" x14ac:dyDescent="0.2">
      <c r="A161" s="130"/>
      <c r="C161" s="125"/>
      <c r="D161" s="125"/>
      <c r="E161" s="125"/>
    </row>
    <row r="162" spans="1:5" x14ac:dyDescent="0.2">
      <c r="A162" s="130"/>
      <c r="C162" s="125"/>
      <c r="D162" s="125"/>
      <c r="E162" s="125"/>
    </row>
    <row r="163" spans="1:5" x14ac:dyDescent="0.2">
      <c r="A163" s="130"/>
      <c r="C163" s="125"/>
      <c r="D163" s="125"/>
      <c r="E163" s="125"/>
    </row>
    <row r="164" spans="1:5" x14ac:dyDescent="0.2">
      <c r="A164" s="130"/>
      <c r="C164" s="125"/>
      <c r="D164" s="125"/>
      <c r="E164" s="125"/>
    </row>
    <row r="165" spans="1:5" x14ac:dyDescent="0.2">
      <c r="A165" s="130"/>
      <c r="C165" s="125"/>
      <c r="D165" s="125"/>
      <c r="E165" s="125"/>
    </row>
    <row r="166" spans="1:5" x14ac:dyDescent="0.2">
      <c r="A166" s="130"/>
      <c r="C166" s="125"/>
      <c r="D166" s="125"/>
      <c r="E166" s="125"/>
    </row>
    <row r="167" spans="1:5" x14ac:dyDescent="0.2">
      <c r="A167" s="130"/>
      <c r="C167" s="125"/>
      <c r="D167" s="125"/>
      <c r="E167" s="125"/>
    </row>
    <row r="168" spans="1:5" x14ac:dyDescent="0.2">
      <c r="A168" s="130"/>
      <c r="C168" s="125"/>
      <c r="D168" s="125"/>
      <c r="E168" s="125"/>
    </row>
    <row r="169" spans="1:5" x14ac:dyDescent="0.2">
      <c r="A169" s="130"/>
      <c r="C169" s="125"/>
      <c r="D169" s="125"/>
      <c r="E169" s="125"/>
    </row>
    <row r="170" spans="1:5" x14ac:dyDescent="0.2">
      <c r="A170" s="130"/>
      <c r="C170" s="125"/>
      <c r="D170" s="125"/>
      <c r="E170" s="125"/>
    </row>
    <row r="171" spans="1:5" x14ac:dyDescent="0.2">
      <c r="A171" s="130"/>
      <c r="C171" s="125"/>
      <c r="D171" s="125"/>
      <c r="E171" s="125"/>
    </row>
    <row r="172" spans="1:5" x14ac:dyDescent="0.2">
      <c r="A172" s="130"/>
      <c r="C172" s="125"/>
      <c r="D172" s="125"/>
      <c r="E172" s="125"/>
    </row>
    <row r="173" spans="1:5" x14ac:dyDescent="0.2">
      <c r="A173" s="130"/>
      <c r="C173" s="125"/>
      <c r="D173" s="125"/>
      <c r="E173" s="125"/>
    </row>
    <row r="174" spans="1:5" x14ac:dyDescent="0.2">
      <c r="A174" s="130"/>
      <c r="C174" s="125"/>
      <c r="D174" s="125"/>
      <c r="E174" s="125"/>
    </row>
    <row r="175" spans="1:5" x14ac:dyDescent="0.2">
      <c r="A175" s="130"/>
      <c r="C175" s="125"/>
      <c r="D175" s="125"/>
      <c r="E175" s="125"/>
    </row>
    <row r="176" spans="1:5" x14ac:dyDescent="0.2">
      <c r="A176" s="130"/>
      <c r="C176" s="125"/>
      <c r="D176" s="125"/>
      <c r="E176" s="125"/>
    </row>
    <row r="177" spans="1:5" x14ac:dyDescent="0.2">
      <c r="A177" s="130"/>
      <c r="C177" s="125"/>
      <c r="D177" s="125"/>
      <c r="E177" s="125"/>
    </row>
    <row r="178" spans="1:5" x14ac:dyDescent="0.2">
      <c r="A178" s="130"/>
      <c r="C178" s="125"/>
      <c r="D178" s="125"/>
      <c r="E178" s="125"/>
    </row>
    <row r="179" spans="1:5" x14ac:dyDescent="0.2">
      <c r="A179" s="130"/>
      <c r="C179" s="125"/>
      <c r="D179" s="125"/>
      <c r="E179" s="125"/>
    </row>
    <row r="180" spans="1:5" x14ac:dyDescent="0.2">
      <c r="A180" s="130"/>
      <c r="C180" s="125"/>
      <c r="D180" s="125"/>
      <c r="E180" s="125"/>
    </row>
    <row r="181" spans="1:5" x14ac:dyDescent="0.2">
      <c r="A181" s="130"/>
      <c r="C181" s="125"/>
      <c r="D181" s="125"/>
      <c r="E181" s="125"/>
    </row>
    <row r="182" spans="1:5" x14ac:dyDescent="0.2">
      <c r="A182" s="130"/>
      <c r="C182" s="125"/>
      <c r="D182" s="125"/>
      <c r="E182" s="125"/>
    </row>
    <row r="183" spans="1:5" x14ac:dyDescent="0.2">
      <c r="A183" s="130"/>
      <c r="C183" s="125"/>
      <c r="D183" s="125"/>
      <c r="E183" s="125"/>
    </row>
    <row r="184" spans="1:5" x14ac:dyDescent="0.2">
      <c r="A184" s="130"/>
      <c r="C184" s="125"/>
      <c r="D184" s="125"/>
      <c r="E184" s="125"/>
    </row>
    <row r="185" spans="1:5" x14ac:dyDescent="0.2">
      <c r="A185" s="130"/>
      <c r="C185" s="125"/>
      <c r="D185" s="125"/>
      <c r="E185" s="125"/>
    </row>
    <row r="186" spans="1:5" x14ac:dyDescent="0.2">
      <c r="A186" s="130"/>
      <c r="C186" s="125"/>
      <c r="D186" s="125"/>
      <c r="E186" s="125"/>
    </row>
    <row r="187" spans="1:5" x14ac:dyDescent="0.2">
      <c r="A187" s="130"/>
      <c r="C187" s="125"/>
      <c r="D187" s="125"/>
      <c r="E187" s="125"/>
    </row>
    <row r="188" spans="1:5" x14ac:dyDescent="0.2">
      <c r="A188" s="130"/>
      <c r="C188" s="125"/>
      <c r="D188" s="125"/>
      <c r="E188" s="125"/>
    </row>
    <row r="189" spans="1:5" x14ac:dyDescent="0.2">
      <c r="A189" s="130"/>
      <c r="C189" s="125"/>
      <c r="D189" s="125"/>
      <c r="E189" s="125"/>
    </row>
    <row r="190" spans="1:5" x14ac:dyDescent="0.2">
      <c r="A190" s="130"/>
      <c r="C190" s="125"/>
      <c r="D190" s="125"/>
      <c r="E190" s="125"/>
    </row>
    <row r="191" spans="1:5" x14ac:dyDescent="0.2">
      <c r="A191" s="130"/>
      <c r="C191" s="125"/>
      <c r="D191" s="125"/>
      <c r="E191" s="125"/>
    </row>
    <row r="192" spans="1:5" x14ac:dyDescent="0.2">
      <c r="A192" s="130"/>
      <c r="C192" s="125"/>
      <c r="D192" s="125"/>
      <c r="E192" s="125"/>
    </row>
    <row r="193" spans="1:5" x14ac:dyDescent="0.2">
      <c r="A193" s="130"/>
      <c r="C193" s="125"/>
      <c r="D193" s="125"/>
      <c r="E193" s="125"/>
    </row>
    <row r="194" spans="1:5" x14ac:dyDescent="0.2">
      <c r="A194" s="130"/>
      <c r="C194" s="125"/>
      <c r="D194" s="125"/>
      <c r="E194" s="125"/>
    </row>
    <row r="195" spans="1:5" x14ac:dyDescent="0.2">
      <c r="A195" s="130"/>
      <c r="C195" s="125"/>
      <c r="D195" s="125"/>
      <c r="E195" s="125"/>
    </row>
    <row r="196" spans="1:5" x14ac:dyDescent="0.2">
      <c r="A196" s="130"/>
      <c r="C196" s="125"/>
      <c r="D196" s="125"/>
      <c r="E196" s="125"/>
    </row>
    <row r="197" spans="1:5" x14ac:dyDescent="0.2">
      <c r="A197" s="130"/>
      <c r="C197" s="125"/>
      <c r="D197" s="125"/>
      <c r="E197" s="125"/>
    </row>
    <row r="198" spans="1:5" x14ac:dyDescent="0.2">
      <c r="A198" s="130"/>
      <c r="C198" s="125"/>
      <c r="D198" s="125"/>
      <c r="E198" s="125"/>
    </row>
    <row r="199" spans="1:5" x14ac:dyDescent="0.2">
      <c r="A199" s="130"/>
      <c r="C199" s="125"/>
      <c r="D199" s="125"/>
      <c r="E199" s="125"/>
    </row>
    <row r="200" spans="1:5" x14ac:dyDescent="0.2">
      <c r="A200" s="130"/>
      <c r="C200" s="125"/>
      <c r="D200" s="125"/>
      <c r="E200" s="125"/>
    </row>
    <row r="201" spans="1:5" x14ac:dyDescent="0.2">
      <c r="A201" s="130"/>
      <c r="C201" s="125"/>
      <c r="D201" s="125"/>
      <c r="E201" s="125"/>
    </row>
    <row r="202" spans="1:5" x14ac:dyDescent="0.2">
      <c r="A202" s="130"/>
      <c r="C202" s="125"/>
      <c r="D202" s="125"/>
      <c r="E202" s="125"/>
    </row>
    <row r="203" spans="1:5" x14ac:dyDescent="0.2">
      <c r="A203" s="130"/>
      <c r="C203" s="125"/>
      <c r="D203" s="125"/>
      <c r="E203" s="125"/>
    </row>
    <row r="204" spans="1:5" x14ac:dyDescent="0.2">
      <c r="A204" s="130"/>
      <c r="C204" s="125"/>
      <c r="D204" s="125"/>
      <c r="E204" s="125"/>
    </row>
    <row r="205" spans="1:5" x14ac:dyDescent="0.2">
      <c r="A205" s="130"/>
      <c r="C205" s="125"/>
      <c r="D205" s="125"/>
      <c r="E205" s="125"/>
    </row>
    <row r="206" spans="1:5" x14ac:dyDescent="0.2">
      <c r="A206" s="130"/>
      <c r="C206" s="125"/>
      <c r="D206" s="125"/>
      <c r="E206" s="125"/>
    </row>
    <row r="207" spans="1:5" x14ac:dyDescent="0.2">
      <c r="A207" s="130"/>
      <c r="C207" s="125"/>
      <c r="D207" s="125"/>
      <c r="E207" s="125"/>
    </row>
    <row r="208" spans="1:5" x14ac:dyDescent="0.2">
      <c r="A208" s="130"/>
      <c r="C208" s="125"/>
      <c r="D208" s="125"/>
      <c r="E208" s="125"/>
    </row>
    <row r="209" spans="1:5" x14ac:dyDescent="0.2">
      <c r="A209" s="130"/>
      <c r="C209" s="125"/>
      <c r="D209" s="125"/>
      <c r="E209" s="125"/>
    </row>
    <row r="210" spans="1:5" x14ac:dyDescent="0.2">
      <c r="A210" s="130"/>
      <c r="C210" s="125"/>
      <c r="D210" s="125"/>
      <c r="E210" s="125"/>
    </row>
    <row r="211" spans="1:5" x14ac:dyDescent="0.2">
      <c r="A211" s="130"/>
      <c r="C211" s="125"/>
      <c r="D211" s="125"/>
      <c r="E211" s="125"/>
    </row>
    <row r="212" spans="1:5" x14ac:dyDescent="0.2">
      <c r="A212" s="130"/>
      <c r="C212" s="125"/>
      <c r="D212" s="125"/>
      <c r="E212" s="125"/>
    </row>
    <row r="213" spans="1:5" x14ac:dyDescent="0.2">
      <c r="A213" s="130"/>
      <c r="C213" s="125"/>
      <c r="D213" s="125"/>
      <c r="E213" s="125"/>
    </row>
    <row r="214" spans="1:5" x14ac:dyDescent="0.2">
      <c r="A214" s="130"/>
      <c r="C214" s="125"/>
      <c r="D214" s="125"/>
      <c r="E214" s="125"/>
    </row>
    <row r="215" spans="1:5" x14ac:dyDescent="0.2">
      <c r="A215" s="130"/>
      <c r="C215" s="125"/>
      <c r="D215" s="125"/>
      <c r="E215" s="125"/>
    </row>
    <row r="216" spans="1:5" x14ac:dyDescent="0.2">
      <c r="A216" s="130"/>
      <c r="C216" s="125"/>
      <c r="D216" s="125"/>
      <c r="E216" s="125"/>
    </row>
    <row r="217" spans="1:5" x14ac:dyDescent="0.2">
      <c r="A217" s="130"/>
      <c r="C217" s="125"/>
      <c r="D217" s="125"/>
      <c r="E217" s="125"/>
    </row>
    <row r="218" spans="1:5" x14ac:dyDescent="0.2">
      <c r="A218" s="130"/>
      <c r="C218" s="125"/>
      <c r="D218" s="125"/>
      <c r="E218" s="125"/>
    </row>
    <row r="219" spans="1:5" x14ac:dyDescent="0.2">
      <c r="A219" s="130"/>
      <c r="C219" s="125"/>
      <c r="D219" s="125"/>
      <c r="E219" s="125"/>
    </row>
    <row r="220" spans="1:5" x14ac:dyDescent="0.2">
      <c r="A220" s="130"/>
      <c r="C220" s="125"/>
      <c r="D220" s="125"/>
      <c r="E220" s="125"/>
    </row>
    <row r="221" spans="1:5" x14ac:dyDescent="0.2">
      <c r="A221" s="130"/>
      <c r="C221" s="125"/>
      <c r="D221" s="125"/>
      <c r="E221" s="125"/>
    </row>
    <row r="222" spans="1:5" x14ac:dyDescent="0.2">
      <c r="A222" s="130"/>
      <c r="C222" s="125"/>
      <c r="D222" s="125"/>
      <c r="E222" s="125"/>
    </row>
  </sheetData>
  <sheetProtection selectLockedCells="1" selectUnlockedCells="1"/>
  <mergeCells count="2">
    <mergeCell ref="D1:F1"/>
    <mergeCell ref="D2:F2"/>
  </mergeCells>
  <conditionalFormatting sqref="A3:B72 C3 C5:C72 D3:E41 D43:D72 E43:E73">
    <cfRule type="cellIs" dxfId="0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Jugendliga!Druckbereich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</dc:creator>
  <cp:lastModifiedBy>ACM</cp:lastModifiedBy>
  <cp:lastPrinted>2018-12-16T11:40:32Z</cp:lastPrinted>
  <dcterms:created xsi:type="dcterms:W3CDTF">2017-12-10T09:23:33Z</dcterms:created>
  <dcterms:modified xsi:type="dcterms:W3CDTF">2018-12-16T11:57:57Z</dcterms:modified>
</cp:coreProperties>
</file>