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216" windowWidth="17496" windowHeight="11016"/>
  </bookViews>
  <sheets>
    <sheet name="Jugendliga" sheetId="1" r:id="rId1"/>
    <sheet name="Mannschaftswertung" sheetId="2" r:id="rId2"/>
    <sheet name="Presse" sheetId="4" r:id="rId3"/>
  </sheets>
  <externalReferences>
    <externalReference r:id="rId4"/>
  </externalReferences>
  <definedNames>
    <definedName name="_xlnm.Print_Area" localSheetId="0">Jugendliga!$A$1:$AV$130</definedName>
  </definedNames>
  <calcPr calcId="145621"/>
</workbook>
</file>

<file path=xl/calcChain.xml><?xml version="1.0" encoding="utf-8"?>
<calcChain xmlns="http://schemas.openxmlformats.org/spreadsheetml/2006/main">
  <c r="S54" i="1" l="1"/>
  <c r="Z60" i="1" l="1"/>
  <c r="Z59" i="1"/>
  <c r="Z58" i="1"/>
  <c r="Z57" i="1"/>
  <c r="Z56" i="1"/>
  <c r="Z55" i="1"/>
  <c r="Z54" i="1"/>
  <c r="Z53" i="1"/>
  <c r="W60" i="1"/>
  <c r="W59" i="1"/>
  <c r="W58" i="1"/>
  <c r="W57" i="1"/>
  <c r="W54" i="1"/>
  <c r="W53" i="1"/>
  <c r="Z28" i="1"/>
  <c r="W28" i="1"/>
  <c r="M55" i="1"/>
  <c r="M56" i="1"/>
  <c r="M57" i="1"/>
  <c r="M58" i="1"/>
  <c r="M59" i="1"/>
  <c r="M60" i="1"/>
  <c r="P53" i="1"/>
  <c r="P54" i="1"/>
  <c r="P55" i="1"/>
  <c r="P56" i="1"/>
  <c r="P57" i="1"/>
  <c r="P58" i="1"/>
  <c r="P59" i="1"/>
  <c r="P60" i="1"/>
  <c r="M53" i="1"/>
  <c r="M54" i="1"/>
  <c r="M28" i="1"/>
  <c r="M17" i="1"/>
  <c r="M16" i="1"/>
  <c r="M15" i="1"/>
  <c r="M14" i="1"/>
  <c r="M13" i="1"/>
  <c r="M12" i="1"/>
  <c r="M11" i="1"/>
  <c r="M10" i="1"/>
  <c r="M9" i="1"/>
  <c r="M8" i="1"/>
  <c r="M7" i="1"/>
  <c r="M6" i="1"/>
  <c r="P7" i="1"/>
  <c r="D58" i="1" l="1"/>
  <c r="E52" i="4" l="1"/>
  <c r="E53" i="4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51" i="4"/>
  <c r="D80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69" i="4"/>
  <c r="A70" i="4"/>
  <c r="A71" i="4"/>
  <c r="A72" i="4"/>
  <c r="A73" i="4"/>
  <c r="A74" i="4"/>
  <c r="A75" i="4"/>
  <c r="A51" i="4"/>
  <c r="E27" i="4"/>
  <c r="E28" i="4"/>
  <c r="E29" i="4"/>
  <c r="E30" i="4"/>
  <c r="E31" i="4"/>
  <c r="E32" i="4"/>
  <c r="E33" i="4"/>
  <c r="E34" i="4"/>
  <c r="E35" i="4"/>
  <c r="E36" i="4"/>
  <c r="E37" i="4"/>
  <c r="E38" i="4"/>
  <c r="E39" i="4"/>
  <c r="E40" i="4"/>
  <c r="E41" i="4"/>
  <c r="E42" i="4"/>
  <c r="E43" i="4"/>
  <c r="E44" i="4"/>
  <c r="E45" i="4"/>
  <c r="E46" i="4"/>
  <c r="E47" i="4"/>
  <c r="E26" i="4"/>
  <c r="D32" i="4"/>
  <c r="D33" i="4"/>
  <c r="D34" i="4"/>
  <c r="D35" i="4"/>
  <c r="D36" i="4"/>
  <c r="D47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26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5" i="4"/>
  <c r="D2" i="4"/>
  <c r="D1" i="4"/>
  <c r="N25" i="2" l="1"/>
  <c r="N26" i="2"/>
  <c r="N27" i="2"/>
  <c r="A25" i="2"/>
  <c r="B25" i="2" s="1"/>
  <c r="A26" i="2"/>
  <c r="B26" i="2" s="1"/>
  <c r="G26" i="2" s="1"/>
  <c r="P10" i="1"/>
  <c r="T10" i="1" s="1"/>
  <c r="Z10" i="1"/>
  <c r="AD10" i="1" s="1"/>
  <c r="AC10" i="1"/>
  <c r="AH10" i="1"/>
  <c r="AI10" i="1" s="1"/>
  <c r="AM10" i="1"/>
  <c r="AN10" i="1" s="1"/>
  <c r="AP10" i="1"/>
  <c r="AR10" i="1"/>
  <c r="AU10" i="1"/>
  <c r="AV10" i="1" s="1"/>
  <c r="P11" i="1"/>
  <c r="T11" i="1" s="1"/>
  <c r="Z11" i="1"/>
  <c r="AC11" i="1"/>
  <c r="AD11" i="1"/>
  <c r="AH11" i="1"/>
  <c r="AI11" i="1" s="1"/>
  <c r="AM11" i="1"/>
  <c r="AN11" i="1" s="1"/>
  <c r="AP11" i="1"/>
  <c r="AR11" i="1"/>
  <c r="AU11" i="1"/>
  <c r="AV11" i="1"/>
  <c r="AE11" i="1" l="1"/>
  <c r="I11" i="1" s="1"/>
  <c r="C26" i="2" s="1"/>
  <c r="M26" i="2" s="1"/>
  <c r="J26" i="2"/>
  <c r="F26" i="2"/>
  <c r="P26" i="2" s="1"/>
  <c r="I26" i="2"/>
  <c r="E26" i="2"/>
  <c r="O26" i="2" s="1"/>
  <c r="L26" i="2"/>
  <c r="H26" i="2"/>
  <c r="E25" i="2"/>
  <c r="O25" i="2" s="1"/>
  <c r="I25" i="2"/>
  <c r="F25" i="2"/>
  <c r="P25" i="2" s="1"/>
  <c r="J25" i="2"/>
  <c r="K25" i="2"/>
  <c r="H25" i="2"/>
  <c r="L25" i="2"/>
  <c r="AE10" i="1"/>
  <c r="I10" i="1" s="1"/>
  <c r="C25" i="2" s="1"/>
  <c r="M25" i="2" s="1"/>
  <c r="A22" i="2"/>
  <c r="B22" i="2" s="1"/>
  <c r="N22" i="2"/>
  <c r="A23" i="2"/>
  <c r="B23" i="2" s="1"/>
  <c r="N23" i="2"/>
  <c r="A24" i="2"/>
  <c r="B24" i="2" s="1"/>
  <c r="N24" i="2"/>
  <c r="A27" i="2"/>
  <c r="B27" i="2" s="1"/>
  <c r="A28" i="2"/>
  <c r="B28" i="2" s="1"/>
  <c r="N28" i="2"/>
  <c r="A29" i="2"/>
  <c r="B29" i="2" s="1"/>
  <c r="N29" i="2"/>
  <c r="A30" i="2"/>
  <c r="B30" i="2" s="1"/>
  <c r="N30" i="2"/>
  <c r="A31" i="2"/>
  <c r="B31" i="2" s="1"/>
  <c r="N31" i="2"/>
  <c r="A32" i="2"/>
  <c r="B32" i="2" s="1"/>
  <c r="N32" i="2"/>
  <c r="A33" i="2"/>
  <c r="B33" i="2" s="1"/>
  <c r="N33" i="2"/>
  <c r="A34" i="2"/>
  <c r="B34" i="2" s="1"/>
  <c r="N34" i="2"/>
  <c r="D53" i="1"/>
  <c r="D52" i="4" s="1"/>
  <c r="D54" i="1"/>
  <c r="D53" i="4" s="1"/>
  <c r="D55" i="1"/>
  <c r="D54" i="4" s="1"/>
  <c r="D56" i="1"/>
  <c r="D55" i="4" s="1"/>
  <c r="D57" i="1"/>
  <c r="D56" i="4" s="1"/>
  <c r="D57" i="4"/>
  <c r="D59" i="1"/>
  <c r="D58" i="4" s="1"/>
  <c r="D60" i="1"/>
  <c r="D59" i="4" s="1"/>
  <c r="D61" i="1"/>
  <c r="D60" i="4" s="1"/>
  <c r="D28" i="1"/>
  <c r="D27" i="4" s="1"/>
  <c r="D29" i="1"/>
  <c r="D28" i="4" s="1"/>
  <c r="D30" i="1"/>
  <c r="D29" i="4" s="1"/>
  <c r="D31" i="1"/>
  <c r="D30" i="4" s="1"/>
  <c r="D32" i="1"/>
  <c r="D31" i="4" s="1"/>
  <c r="P14" i="1"/>
  <c r="T14" i="1" s="1"/>
  <c r="Z14" i="1"/>
  <c r="AD14" i="1" s="1"/>
  <c r="AC14" i="1"/>
  <c r="AH14" i="1"/>
  <c r="AI14" i="1" s="1"/>
  <c r="AM14" i="1"/>
  <c r="AN14" i="1" s="1"/>
  <c r="AP14" i="1"/>
  <c r="AR14" i="1"/>
  <c r="AU14" i="1"/>
  <c r="AV14" i="1" s="1"/>
  <c r="P15" i="1"/>
  <c r="T15" i="1" s="1"/>
  <c r="Z15" i="1"/>
  <c r="AD15" i="1" s="1"/>
  <c r="AC15" i="1"/>
  <c r="AH15" i="1"/>
  <c r="AI15" i="1" s="1"/>
  <c r="AM15" i="1"/>
  <c r="AN15" i="1" s="1"/>
  <c r="AP15" i="1"/>
  <c r="AR15" i="1"/>
  <c r="AU15" i="1"/>
  <c r="AV15" i="1" s="1"/>
  <c r="P16" i="1"/>
  <c r="T16" i="1" s="1"/>
  <c r="Z16" i="1"/>
  <c r="AD16" i="1" s="1"/>
  <c r="AC16" i="1"/>
  <c r="AH16" i="1"/>
  <c r="AI16" i="1" s="1"/>
  <c r="AM16" i="1"/>
  <c r="AN16" i="1" s="1"/>
  <c r="AP16" i="1"/>
  <c r="AR16" i="1"/>
  <c r="AU16" i="1"/>
  <c r="AV16" i="1" s="1"/>
  <c r="P17" i="1"/>
  <c r="T17" i="1" s="1"/>
  <c r="Z17" i="1"/>
  <c r="AD17" i="1" s="1"/>
  <c r="AC17" i="1"/>
  <c r="AH17" i="1"/>
  <c r="AI17" i="1" s="1"/>
  <c r="AM17" i="1"/>
  <c r="AN17" i="1" s="1"/>
  <c r="AP17" i="1"/>
  <c r="AR17" i="1"/>
  <c r="AU17" i="1"/>
  <c r="AV17" i="1" s="1"/>
  <c r="K26" i="2" l="1"/>
  <c r="G25" i="2"/>
  <c r="E27" i="2"/>
  <c r="O27" i="2" s="1"/>
  <c r="I27" i="2"/>
  <c r="F27" i="2"/>
  <c r="P27" i="2" s="1"/>
  <c r="J27" i="2"/>
  <c r="G27" i="2"/>
  <c r="K27" i="2"/>
  <c r="L27" i="2"/>
  <c r="AE14" i="1"/>
  <c r="I14" i="1" s="1"/>
  <c r="C29" i="2" s="1"/>
  <c r="M29" i="2" s="1"/>
  <c r="F31" i="2"/>
  <c r="P31" i="2" s="1"/>
  <c r="K31" i="2"/>
  <c r="E34" i="2"/>
  <c r="O34" i="2" s="1"/>
  <c r="I34" i="2"/>
  <c r="H34" i="2"/>
  <c r="L34" i="2"/>
  <c r="K34" i="2"/>
  <c r="F34" i="2"/>
  <c r="P34" i="2" s="1"/>
  <c r="J34" i="2"/>
  <c r="H29" i="2"/>
  <c r="L29" i="2"/>
  <c r="K29" i="2"/>
  <c r="F29" i="2"/>
  <c r="P29" i="2" s="1"/>
  <c r="J29" i="2"/>
  <c r="E29" i="2"/>
  <c r="O29" i="2" s="1"/>
  <c r="I29" i="2"/>
  <c r="E24" i="2"/>
  <c r="O24" i="2" s="1"/>
  <c r="I24" i="2"/>
  <c r="L24" i="2"/>
  <c r="K24" i="2"/>
  <c r="F24" i="2"/>
  <c r="P24" i="2" s="1"/>
  <c r="J24" i="2"/>
  <c r="F22" i="2"/>
  <c r="P22" i="2" s="1"/>
  <c r="J22" i="2"/>
  <c r="E22" i="2"/>
  <c r="O22" i="2" s="1"/>
  <c r="I22" i="2"/>
  <c r="L22" i="2"/>
  <c r="L33" i="2"/>
  <c r="G33" i="2"/>
  <c r="K33" i="2"/>
  <c r="F33" i="2"/>
  <c r="P33" i="2" s="1"/>
  <c r="J33" i="2"/>
  <c r="E33" i="2"/>
  <c r="O33" i="2" s="1"/>
  <c r="I33" i="2"/>
  <c r="E30" i="2"/>
  <c r="O30" i="2" s="1"/>
  <c r="I30" i="2"/>
  <c r="L30" i="2"/>
  <c r="G30" i="2"/>
  <c r="K30" i="2"/>
  <c r="F30" i="2"/>
  <c r="P30" i="2" s="1"/>
  <c r="J30" i="2"/>
  <c r="H23" i="2"/>
  <c r="L23" i="2"/>
  <c r="K23" i="2"/>
  <c r="F23" i="2"/>
  <c r="P23" i="2" s="1"/>
  <c r="J23" i="2"/>
  <c r="E23" i="2"/>
  <c r="O23" i="2" s="1"/>
  <c r="I23" i="2"/>
  <c r="K32" i="2"/>
  <c r="F32" i="2"/>
  <c r="P32" i="2" s="1"/>
  <c r="J32" i="2"/>
  <c r="E32" i="2"/>
  <c r="O32" i="2" s="1"/>
  <c r="I32" i="2"/>
  <c r="L32" i="2"/>
  <c r="K28" i="2"/>
  <c r="F28" i="2"/>
  <c r="P28" i="2" s="1"/>
  <c r="J28" i="2"/>
  <c r="E28" i="2"/>
  <c r="O28" i="2" s="1"/>
  <c r="I28" i="2"/>
  <c r="L28" i="2"/>
  <c r="L31" i="2"/>
  <c r="H31" i="2"/>
  <c r="I31" i="2"/>
  <c r="E31" i="2"/>
  <c r="O31" i="2" s="1"/>
  <c r="J31" i="2"/>
  <c r="AE16" i="1"/>
  <c r="I16" i="1" s="1"/>
  <c r="C31" i="2" s="1"/>
  <c r="M31" i="2" s="1"/>
  <c r="AE15" i="1"/>
  <c r="I15" i="1" s="1"/>
  <c r="C30" i="2" s="1"/>
  <c r="M30" i="2" s="1"/>
  <c r="AE17" i="1"/>
  <c r="I17" i="1" s="1"/>
  <c r="C32" i="2" s="1"/>
  <c r="M32" i="2" s="1"/>
  <c r="H32" i="2" l="1"/>
  <c r="G32" i="2"/>
  <c r="H30" i="2"/>
  <c r="G29" i="2"/>
  <c r="G31" i="2"/>
  <c r="A98" i="4"/>
  <c r="A97" i="4"/>
  <c r="A96" i="4"/>
  <c r="A95" i="4"/>
  <c r="A94" i="4"/>
  <c r="A93" i="4"/>
  <c r="A92" i="4"/>
  <c r="A91" i="4"/>
  <c r="A90" i="4"/>
  <c r="A89" i="4"/>
  <c r="A88" i="4"/>
  <c r="A87" i="4"/>
  <c r="A86" i="4"/>
  <c r="A85" i="4"/>
  <c r="A84" i="4"/>
  <c r="A83" i="4"/>
  <c r="A82" i="4"/>
  <c r="A79" i="4"/>
  <c r="A78" i="4"/>
  <c r="A77" i="4"/>
  <c r="A76" i="4"/>
  <c r="E50" i="4"/>
  <c r="D50" i="4"/>
  <c r="B50" i="4"/>
  <c r="A50" i="4"/>
  <c r="E48" i="4"/>
  <c r="D48" i="4"/>
  <c r="C48" i="4"/>
  <c r="A48" i="4"/>
  <c r="E25" i="4"/>
  <c r="D25" i="4"/>
  <c r="B25" i="4"/>
  <c r="A25" i="4"/>
  <c r="E23" i="4"/>
  <c r="C23" i="4"/>
  <c r="A23" i="4"/>
  <c r="E4" i="4"/>
  <c r="D4" i="4"/>
  <c r="B4" i="4"/>
  <c r="A4" i="4"/>
  <c r="A3" i="4"/>
  <c r="A2" i="4"/>
  <c r="A1" i="4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56" i="2"/>
  <c r="N57" i="2"/>
  <c r="N58" i="2"/>
  <c r="N59" i="2"/>
  <c r="N60" i="2"/>
  <c r="N61" i="2"/>
  <c r="N62" i="2"/>
  <c r="N63" i="2"/>
  <c r="N64" i="2"/>
  <c r="N65" i="2"/>
  <c r="N66" i="2"/>
  <c r="N67" i="2"/>
  <c r="N68" i="2"/>
  <c r="N69" i="2"/>
  <c r="N70" i="2"/>
  <c r="N71" i="2"/>
  <c r="N72" i="2"/>
  <c r="N73" i="2"/>
  <c r="N74" i="2"/>
  <c r="N75" i="2"/>
  <c r="N76" i="2"/>
  <c r="N77" i="2"/>
  <c r="N78" i="2"/>
  <c r="N79" i="2"/>
  <c r="N80" i="2"/>
  <c r="N81" i="2"/>
  <c r="N82" i="2"/>
  <c r="N83" i="2"/>
  <c r="N84" i="2"/>
  <c r="N85" i="2"/>
  <c r="N86" i="2"/>
  <c r="N87" i="2"/>
  <c r="N88" i="2"/>
  <c r="N89" i="2"/>
  <c r="N90" i="2"/>
  <c r="N91" i="2"/>
  <c r="N92" i="2"/>
  <c r="N93" i="2"/>
  <c r="N94" i="2"/>
  <c r="N95" i="2"/>
  <c r="N21" i="2"/>
  <c r="M90" i="2"/>
  <c r="M91" i="2"/>
  <c r="M92" i="2"/>
  <c r="M93" i="2"/>
  <c r="M94" i="2"/>
  <c r="M95" i="2"/>
  <c r="L95" i="2"/>
  <c r="K95" i="2"/>
  <c r="J95" i="2"/>
  <c r="I95" i="2"/>
  <c r="H95" i="2"/>
  <c r="G95" i="2"/>
  <c r="F95" i="2"/>
  <c r="P95" i="2" s="1"/>
  <c r="E95" i="2"/>
  <c r="O95" i="2" s="1"/>
  <c r="L94" i="2"/>
  <c r="K94" i="2"/>
  <c r="J94" i="2"/>
  <c r="I94" i="2"/>
  <c r="H94" i="2"/>
  <c r="G94" i="2"/>
  <c r="F94" i="2"/>
  <c r="P94" i="2" s="1"/>
  <c r="E94" i="2"/>
  <c r="O94" i="2" s="1"/>
  <c r="L93" i="2"/>
  <c r="K93" i="2"/>
  <c r="J93" i="2"/>
  <c r="I93" i="2"/>
  <c r="H93" i="2"/>
  <c r="G93" i="2"/>
  <c r="F93" i="2"/>
  <c r="P93" i="2" s="1"/>
  <c r="E93" i="2"/>
  <c r="O93" i="2" s="1"/>
  <c r="L92" i="2"/>
  <c r="K92" i="2"/>
  <c r="J92" i="2"/>
  <c r="I92" i="2"/>
  <c r="H92" i="2"/>
  <c r="G92" i="2"/>
  <c r="F92" i="2"/>
  <c r="P92" i="2" s="1"/>
  <c r="E92" i="2"/>
  <c r="O92" i="2" s="1"/>
  <c r="L91" i="2"/>
  <c r="K91" i="2"/>
  <c r="J91" i="2"/>
  <c r="I91" i="2"/>
  <c r="H91" i="2"/>
  <c r="G91" i="2"/>
  <c r="F91" i="2"/>
  <c r="P91" i="2" s="1"/>
  <c r="E91" i="2"/>
  <c r="O91" i="2" s="1"/>
  <c r="L90" i="2"/>
  <c r="K90" i="2"/>
  <c r="J90" i="2"/>
  <c r="I90" i="2"/>
  <c r="H90" i="2"/>
  <c r="G90" i="2"/>
  <c r="F90" i="2"/>
  <c r="P90" i="2" s="1"/>
  <c r="E90" i="2"/>
  <c r="O90" i="2" s="1"/>
  <c r="C60" i="2"/>
  <c r="M60" i="2" s="1"/>
  <c r="C38" i="2"/>
  <c r="M38" i="2" s="1"/>
  <c r="A62" i="2"/>
  <c r="B62" i="2" s="1"/>
  <c r="A63" i="2"/>
  <c r="B63" i="2" s="1"/>
  <c r="A64" i="2"/>
  <c r="B64" i="2" s="1"/>
  <c r="A65" i="2"/>
  <c r="B65" i="2" s="1"/>
  <c r="A66" i="2"/>
  <c r="B66" i="2" s="1"/>
  <c r="A67" i="2"/>
  <c r="B67" i="2" s="1"/>
  <c r="A68" i="2"/>
  <c r="B68" i="2" s="1"/>
  <c r="A69" i="2"/>
  <c r="B69" i="2" s="1"/>
  <c r="A70" i="2"/>
  <c r="B70" i="2" s="1"/>
  <c r="A71" i="2"/>
  <c r="B71" i="2" s="1"/>
  <c r="A72" i="2"/>
  <c r="B72" i="2" s="1"/>
  <c r="A73" i="2"/>
  <c r="B73" i="2" s="1"/>
  <c r="A74" i="2"/>
  <c r="B74" i="2" s="1"/>
  <c r="A75" i="2"/>
  <c r="B75" i="2" s="1"/>
  <c r="A76" i="2"/>
  <c r="B76" i="2" s="1"/>
  <c r="A77" i="2"/>
  <c r="B77" i="2" s="1"/>
  <c r="A78" i="2"/>
  <c r="B78" i="2" s="1"/>
  <c r="A79" i="2"/>
  <c r="B79" i="2" s="1"/>
  <c r="A80" i="2"/>
  <c r="B80" i="2" s="1"/>
  <c r="A81" i="2"/>
  <c r="B81" i="2" s="1"/>
  <c r="A82" i="2"/>
  <c r="B82" i="2" s="1"/>
  <c r="A83" i="2"/>
  <c r="B83" i="2" s="1"/>
  <c r="A84" i="2"/>
  <c r="B84" i="2" s="1"/>
  <c r="A85" i="2"/>
  <c r="B85" i="2" s="1"/>
  <c r="A86" i="2"/>
  <c r="B86" i="2" s="1"/>
  <c r="A87" i="2"/>
  <c r="B87" i="2" s="1"/>
  <c r="A88" i="2"/>
  <c r="B88" i="2" s="1"/>
  <c r="A89" i="2"/>
  <c r="B89" i="2" s="1"/>
  <c r="A61" i="2"/>
  <c r="B61" i="2" s="1"/>
  <c r="A40" i="2"/>
  <c r="B40" i="2" s="1"/>
  <c r="A41" i="2"/>
  <c r="B41" i="2" s="1"/>
  <c r="L41" i="2" s="1"/>
  <c r="A42" i="2"/>
  <c r="B42" i="2" s="1"/>
  <c r="A43" i="2"/>
  <c r="B43" i="2" s="1"/>
  <c r="L43" i="2" s="1"/>
  <c r="A44" i="2"/>
  <c r="B44" i="2" s="1"/>
  <c r="A45" i="2"/>
  <c r="B45" i="2" s="1"/>
  <c r="I45" i="2" s="1"/>
  <c r="A46" i="2"/>
  <c r="B46" i="2" s="1"/>
  <c r="A47" i="2"/>
  <c r="B47" i="2" s="1"/>
  <c r="I47" i="2" s="1"/>
  <c r="A48" i="2"/>
  <c r="B48" i="2" s="1"/>
  <c r="A49" i="2"/>
  <c r="B49" i="2" s="1"/>
  <c r="A50" i="2"/>
  <c r="B50" i="2" s="1"/>
  <c r="A51" i="2"/>
  <c r="B51" i="2" s="1"/>
  <c r="A52" i="2"/>
  <c r="B52" i="2" s="1"/>
  <c r="A53" i="2"/>
  <c r="B53" i="2" s="1"/>
  <c r="A54" i="2"/>
  <c r="B54" i="2" s="1"/>
  <c r="A55" i="2"/>
  <c r="B55" i="2" s="1"/>
  <c r="A56" i="2"/>
  <c r="B56" i="2" s="1"/>
  <c r="A57" i="2"/>
  <c r="B57" i="2" s="1"/>
  <c r="A58" i="2"/>
  <c r="B58" i="2" s="1"/>
  <c r="A59" i="2"/>
  <c r="B59" i="2" s="1"/>
  <c r="A60" i="2"/>
  <c r="B60" i="2" s="1"/>
  <c r="A39" i="2"/>
  <c r="B39" i="2" s="1"/>
  <c r="L39" i="2" s="1"/>
  <c r="A35" i="2"/>
  <c r="B35" i="2" s="1"/>
  <c r="L35" i="2" s="1"/>
  <c r="A36" i="2"/>
  <c r="B36" i="2" s="1"/>
  <c r="L36" i="2" s="1"/>
  <c r="A37" i="2"/>
  <c r="B37" i="2" s="1"/>
  <c r="L37" i="2" s="1"/>
  <c r="A38" i="2"/>
  <c r="B38" i="2" s="1"/>
  <c r="L38" i="2" s="1"/>
  <c r="A21" i="2"/>
  <c r="B21" i="2" s="1"/>
  <c r="L21" i="2" s="1"/>
  <c r="AU114" i="1"/>
  <c r="AV114" i="1" s="1"/>
  <c r="AR114" i="1"/>
  <c r="AP114" i="1"/>
  <c r="AM114" i="1"/>
  <c r="AN114" i="1" s="1"/>
  <c r="AH114" i="1"/>
  <c r="AI114" i="1" s="1"/>
  <c r="AC114" i="1"/>
  <c r="Z114" i="1"/>
  <c r="W114" i="1"/>
  <c r="S114" i="1"/>
  <c r="P114" i="1"/>
  <c r="M114" i="1"/>
  <c r="D114" i="1"/>
  <c r="AU113" i="1"/>
  <c r="AV113" i="1" s="1"/>
  <c r="AR113" i="1"/>
  <c r="AP113" i="1"/>
  <c r="AM113" i="1"/>
  <c r="AN113" i="1" s="1"/>
  <c r="AH113" i="1"/>
  <c r="AI113" i="1" s="1"/>
  <c r="AC113" i="1"/>
  <c r="Z113" i="1"/>
  <c r="W113" i="1"/>
  <c r="S113" i="1"/>
  <c r="P113" i="1"/>
  <c r="M113" i="1"/>
  <c r="D113" i="1"/>
  <c r="AU112" i="1"/>
  <c r="AV112" i="1" s="1"/>
  <c r="AR112" i="1"/>
  <c r="AP112" i="1"/>
  <c r="AM112" i="1"/>
  <c r="AN112" i="1" s="1"/>
  <c r="AH112" i="1"/>
  <c r="AI112" i="1" s="1"/>
  <c r="AC112" i="1"/>
  <c r="Z112" i="1"/>
  <c r="W112" i="1"/>
  <c r="S112" i="1"/>
  <c r="P112" i="1"/>
  <c r="M112" i="1"/>
  <c r="D112" i="1"/>
  <c r="AU111" i="1"/>
  <c r="AV111" i="1" s="1"/>
  <c r="AR111" i="1"/>
  <c r="AP111" i="1"/>
  <c r="AM111" i="1"/>
  <c r="AN111" i="1" s="1"/>
  <c r="AH111" i="1"/>
  <c r="AI111" i="1" s="1"/>
  <c r="AC111" i="1"/>
  <c r="Z111" i="1"/>
  <c r="W111" i="1"/>
  <c r="S111" i="1"/>
  <c r="P111" i="1"/>
  <c r="M111" i="1"/>
  <c r="D111" i="1"/>
  <c r="AU110" i="1"/>
  <c r="AV110" i="1" s="1"/>
  <c r="AR110" i="1"/>
  <c r="AP110" i="1"/>
  <c r="AM110" i="1"/>
  <c r="AN110" i="1" s="1"/>
  <c r="AH110" i="1"/>
  <c r="AI110" i="1" s="1"/>
  <c r="AC110" i="1"/>
  <c r="Z110" i="1"/>
  <c r="W110" i="1"/>
  <c r="S110" i="1"/>
  <c r="P110" i="1"/>
  <c r="M110" i="1"/>
  <c r="D110" i="1"/>
  <c r="AU109" i="1"/>
  <c r="AV109" i="1" s="1"/>
  <c r="AR109" i="1"/>
  <c r="AP109" i="1"/>
  <c r="AM109" i="1"/>
  <c r="AN109" i="1" s="1"/>
  <c r="AH109" i="1"/>
  <c r="AI109" i="1" s="1"/>
  <c r="AC109" i="1"/>
  <c r="Z109" i="1"/>
  <c r="W109" i="1"/>
  <c r="S109" i="1"/>
  <c r="P109" i="1"/>
  <c r="M109" i="1"/>
  <c r="D109" i="1"/>
  <c r="AU108" i="1"/>
  <c r="AV108" i="1" s="1"/>
  <c r="AR108" i="1"/>
  <c r="AP108" i="1"/>
  <c r="AM108" i="1"/>
  <c r="AN108" i="1" s="1"/>
  <c r="AH108" i="1"/>
  <c r="AI108" i="1" s="1"/>
  <c r="AC108" i="1"/>
  <c r="Z108" i="1"/>
  <c r="W108" i="1"/>
  <c r="S108" i="1"/>
  <c r="P108" i="1"/>
  <c r="M108" i="1"/>
  <c r="D108" i="1"/>
  <c r="AU107" i="1"/>
  <c r="AV107" i="1" s="1"/>
  <c r="AR107" i="1"/>
  <c r="AP107" i="1"/>
  <c r="AM107" i="1"/>
  <c r="AN107" i="1" s="1"/>
  <c r="AH107" i="1"/>
  <c r="AI107" i="1" s="1"/>
  <c r="AC107" i="1"/>
  <c r="Z107" i="1"/>
  <c r="W107" i="1"/>
  <c r="S107" i="1"/>
  <c r="P107" i="1"/>
  <c r="M107" i="1"/>
  <c r="D107" i="1"/>
  <c r="AU106" i="1"/>
  <c r="AV106" i="1" s="1"/>
  <c r="AR106" i="1"/>
  <c r="AP106" i="1"/>
  <c r="AM106" i="1"/>
  <c r="AN106" i="1" s="1"/>
  <c r="AH106" i="1"/>
  <c r="AI106" i="1" s="1"/>
  <c r="AC106" i="1"/>
  <c r="Z106" i="1"/>
  <c r="W106" i="1"/>
  <c r="S106" i="1"/>
  <c r="P106" i="1"/>
  <c r="M106" i="1"/>
  <c r="D106" i="1"/>
  <c r="AU105" i="1"/>
  <c r="AV105" i="1" s="1"/>
  <c r="AR105" i="1"/>
  <c r="AP105" i="1"/>
  <c r="AM105" i="1"/>
  <c r="AN105" i="1" s="1"/>
  <c r="AH105" i="1"/>
  <c r="AI105" i="1" s="1"/>
  <c r="AC105" i="1"/>
  <c r="Z105" i="1"/>
  <c r="W105" i="1"/>
  <c r="S105" i="1"/>
  <c r="P105" i="1"/>
  <c r="M105" i="1"/>
  <c r="D105" i="1"/>
  <c r="AU104" i="1"/>
  <c r="AV104" i="1" s="1"/>
  <c r="AR104" i="1"/>
  <c r="AP104" i="1"/>
  <c r="AM104" i="1"/>
  <c r="AN104" i="1" s="1"/>
  <c r="AH104" i="1"/>
  <c r="AI104" i="1" s="1"/>
  <c r="AC104" i="1"/>
  <c r="Z104" i="1"/>
  <c r="W104" i="1"/>
  <c r="S104" i="1"/>
  <c r="P104" i="1"/>
  <c r="M104" i="1"/>
  <c r="D104" i="1"/>
  <c r="AU103" i="1"/>
  <c r="AV103" i="1" s="1"/>
  <c r="AR103" i="1"/>
  <c r="AP103" i="1"/>
  <c r="AM103" i="1"/>
  <c r="AN103" i="1" s="1"/>
  <c r="AH103" i="1"/>
  <c r="AI103" i="1" s="1"/>
  <c r="AC103" i="1"/>
  <c r="Z103" i="1"/>
  <c r="W103" i="1"/>
  <c r="S103" i="1"/>
  <c r="P103" i="1"/>
  <c r="M103" i="1"/>
  <c r="D103" i="1"/>
  <c r="AU102" i="1"/>
  <c r="AV102" i="1" s="1"/>
  <c r="AR102" i="1"/>
  <c r="AP102" i="1"/>
  <c r="AM102" i="1"/>
  <c r="AN102" i="1" s="1"/>
  <c r="AH102" i="1"/>
  <c r="AI102" i="1" s="1"/>
  <c r="AC102" i="1"/>
  <c r="Z102" i="1"/>
  <c r="W102" i="1"/>
  <c r="S102" i="1"/>
  <c r="P102" i="1"/>
  <c r="M102" i="1"/>
  <c r="D102" i="1"/>
  <c r="AU101" i="1"/>
  <c r="AV101" i="1" s="1"/>
  <c r="AR101" i="1"/>
  <c r="AP101" i="1"/>
  <c r="AM101" i="1"/>
  <c r="AN101" i="1" s="1"/>
  <c r="AH101" i="1"/>
  <c r="AI101" i="1" s="1"/>
  <c r="AC101" i="1"/>
  <c r="Z101" i="1"/>
  <c r="W101" i="1"/>
  <c r="S101" i="1"/>
  <c r="P101" i="1"/>
  <c r="M101" i="1"/>
  <c r="D101" i="1"/>
  <c r="AU100" i="1"/>
  <c r="AV100" i="1" s="1"/>
  <c r="AR100" i="1"/>
  <c r="AP100" i="1"/>
  <c r="AM100" i="1"/>
  <c r="AN100" i="1" s="1"/>
  <c r="AH100" i="1"/>
  <c r="AI100" i="1" s="1"/>
  <c r="AC100" i="1"/>
  <c r="Z100" i="1"/>
  <c r="W100" i="1"/>
  <c r="S100" i="1"/>
  <c r="P100" i="1"/>
  <c r="M100" i="1"/>
  <c r="D100" i="1"/>
  <c r="AU99" i="1"/>
  <c r="AV99" i="1" s="1"/>
  <c r="AR99" i="1"/>
  <c r="AP99" i="1"/>
  <c r="AM99" i="1"/>
  <c r="AN99" i="1" s="1"/>
  <c r="AH99" i="1"/>
  <c r="AI99" i="1" s="1"/>
  <c r="AC99" i="1"/>
  <c r="Z99" i="1"/>
  <c r="W99" i="1"/>
  <c r="S99" i="1"/>
  <c r="P99" i="1"/>
  <c r="M99" i="1"/>
  <c r="D99" i="1"/>
  <c r="AU98" i="1"/>
  <c r="AV98" i="1" s="1"/>
  <c r="AR98" i="1"/>
  <c r="AP98" i="1"/>
  <c r="AM98" i="1"/>
  <c r="AN98" i="1" s="1"/>
  <c r="AH98" i="1"/>
  <c r="AI98" i="1" s="1"/>
  <c r="AC98" i="1"/>
  <c r="Z98" i="1"/>
  <c r="W98" i="1"/>
  <c r="S98" i="1"/>
  <c r="P98" i="1"/>
  <c r="M98" i="1"/>
  <c r="D98" i="1"/>
  <c r="AU97" i="1"/>
  <c r="AV97" i="1" s="1"/>
  <c r="AR97" i="1"/>
  <c r="AP97" i="1"/>
  <c r="AM97" i="1"/>
  <c r="AN97" i="1" s="1"/>
  <c r="AH97" i="1"/>
  <c r="AI97" i="1" s="1"/>
  <c r="AC97" i="1"/>
  <c r="Z97" i="1"/>
  <c r="W97" i="1"/>
  <c r="S97" i="1"/>
  <c r="P97" i="1"/>
  <c r="M97" i="1"/>
  <c r="D97" i="1"/>
  <c r="AU96" i="1"/>
  <c r="AV96" i="1" s="1"/>
  <c r="AR96" i="1"/>
  <c r="AP96" i="1"/>
  <c r="AM96" i="1"/>
  <c r="AN96" i="1" s="1"/>
  <c r="AH96" i="1"/>
  <c r="AI96" i="1" s="1"/>
  <c r="AC96" i="1"/>
  <c r="Z96" i="1"/>
  <c r="W96" i="1"/>
  <c r="S96" i="1"/>
  <c r="P96" i="1"/>
  <c r="M96" i="1"/>
  <c r="D96" i="1"/>
  <c r="AU95" i="1"/>
  <c r="AV95" i="1" s="1"/>
  <c r="AR95" i="1"/>
  <c r="AP95" i="1"/>
  <c r="AM95" i="1"/>
  <c r="AN95" i="1" s="1"/>
  <c r="AH95" i="1"/>
  <c r="AI95" i="1" s="1"/>
  <c r="AC95" i="1"/>
  <c r="Z95" i="1"/>
  <c r="W95" i="1"/>
  <c r="S95" i="1"/>
  <c r="P95" i="1"/>
  <c r="M95" i="1"/>
  <c r="D95" i="1"/>
  <c r="AU94" i="1"/>
  <c r="AV94" i="1" s="1"/>
  <c r="AR94" i="1"/>
  <c r="AP94" i="1"/>
  <c r="AM94" i="1"/>
  <c r="AN94" i="1" s="1"/>
  <c r="AH94" i="1"/>
  <c r="AI94" i="1" s="1"/>
  <c r="AC94" i="1"/>
  <c r="Z94" i="1"/>
  <c r="W94" i="1"/>
  <c r="S94" i="1"/>
  <c r="P94" i="1"/>
  <c r="M94" i="1"/>
  <c r="D94" i="1"/>
  <c r="AU93" i="1"/>
  <c r="AV93" i="1" s="1"/>
  <c r="AR93" i="1"/>
  <c r="AP93" i="1"/>
  <c r="AM93" i="1"/>
  <c r="AN93" i="1" s="1"/>
  <c r="AH93" i="1"/>
  <c r="AI93" i="1" s="1"/>
  <c r="AC93" i="1"/>
  <c r="Z93" i="1"/>
  <c r="W93" i="1"/>
  <c r="S93" i="1"/>
  <c r="P93" i="1"/>
  <c r="M93" i="1"/>
  <c r="D93" i="1"/>
  <c r="AU92" i="1"/>
  <c r="AV92" i="1" s="1"/>
  <c r="AR92" i="1"/>
  <c r="AP92" i="1"/>
  <c r="AM92" i="1"/>
  <c r="AN92" i="1" s="1"/>
  <c r="AH92" i="1"/>
  <c r="AI92" i="1" s="1"/>
  <c r="AC92" i="1"/>
  <c r="Z92" i="1"/>
  <c r="W92" i="1"/>
  <c r="S92" i="1"/>
  <c r="P92" i="1"/>
  <c r="M92" i="1"/>
  <c r="D92" i="1"/>
  <c r="AU91" i="1"/>
  <c r="AV91" i="1" s="1"/>
  <c r="AR91" i="1"/>
  <c r="AP91" i="1"/>
  <c r="AM91" i="1"/>
  <c r="AN91" i="1" s="1"/>
  <c r="AH91" i="1"/>
  <c r="AI91" i="1" s="1"/>
  <c r="AC91" i="1"/>
  <c r="Z91" i="1"/>
  <c r="W91" i="1"/>
  <c r="S91" i="1"/>
  <c r="P91" i="1"/>
  <c r="M91" i="1"/>
  <c r="D91" i="1"/>
  <c r="AU90" i="1"/>
  <c r="AV90" i="1" s="1"/>
  <c r="AR90" i="1"/>
  <c r="AP90" i="1"/>
  <c r="AM90" i="1"/>
  <c r="AN90" i="1" s="1"/>
  <c r="AH90" i="1"/>
  <c r="AI90" i="1" s="1"/>
  <c r="AC90" i="1"/>
  <c r="Z90" i="1"/>
  <c r="W90" i="1"/>
  <c r="S90" i="1"/>
  <c r="P90" i="1"/>
  <c r="M90" i="1"/>
  <c r="D90" i="1"/>
  <c r="AU89" i="1"/>
  <c r="AV89" i="1" s="1"/>
  <c r="AR89" i="1"/>
  <c r="AP89" i="1"/>
  <c r="AM89" i="1"/>
  <c r="AN89" i="1" s="1"/>
  <c r="AH89" i="1"/>
  <c r="AI89" i="1" s="1"/>
  <c r="AC89" i="1"/>
  <c r="Z89" i="1"/>
  <c r="W89" i="1"/>
  <c r="S89" i="1"/>
  <c r="P89" i="1"/>
  <c r="M89" i="1"/>
  <c r="D89" i="1"/>
  <c r="AU88" i="1"/>
  <c r="AV88" i="1" s="1"/>
  <c r="AR88" i="1"/>
  <c r="AP88" i="1"/>
  <c r="AM88" i="1"/>
  <c r="AN88" i="1" s="1"/>
  <c r="AH88" i="1"/>
  <c r="AI88" i="1" s="1"/>
  <c r="AC88" i="1"/>
  <c r="Z88" i="1"/>
  <c r="W88" i="1"/>
  <c r="S88" i="1"/>
  <c r="P88" i="1"/>
  <c r="M88" i="1"/>
  <c r="D88" i="1"/>
  <c r="AU87" i="1"/>
  <c r="AV87" i="1" s="1"/>
  <c r="AR87" i="1"/>
  <c r="AP87" i="1"/>
  <c r="AM87" i="1"/>
  <c r="AN87" i="1" s="1"/>
  <c r="AH87" i="1"/>
  <c r="AI87" i="1" s="1"/>
  <c r="AC87" i="1"/>
  <c r="Z87" i="1"/>
  <c r="W87" i="1"/>
  <c r="S87" i="1"/>
  <c r="P87" i="1"/>
  <c r="M87" i="1"/>
  <c r="D87" i="1"/>
  <c r="AU86" i="1"/>
  <c r="AV86" i="1" s="1"/>
  <c r="AR86" i="1"/>
  <c r="AP86" i="1"/>
  <c r="AM86" i="1"/>
  <c r="AN86" i="1" s="1"/>
  <c r="AH86" i="1"/>
  <c r="AI86" i="1" s="1"/>
  <c r="AC86" i="1"/>
  <c r="Z86" i="1"/>
  <c r="W86" i="1"/>
  <c r="S86" i="1"/>
  <c r="P86" i="1"/>
  <c r="M86" i="1"/>
  <c r="D86" i="1"/>
  <c r="AU80" i="1"/>
  <c r="AV80" i="1" s="1"/>
  <c r="AR80" i="1"/>
  <c r="AP80" i="1"/>
  <c r="AM80" i="1"/>
  <c r="AN80" i="1" s="1"/>
  <c r="AH80" i="1"/>
  <c r="AI80" i="1" s="1"/>
  <c r="AC80" i="1"/>
  <c r="Z80" i="1"/>
  <c r="W80" i="1"/>
  <c r="S80" i="1"/>
  <c r="P80" i="1"/>
  <c r="M80" i="1"/>
  <c r="D80" i="1"/>
  <c r="D79" i="4" s="1"/>
  <c r="AU79" i="1"/>
  <c r="AV79" i="1" s="1"/>
  <c r="AR79" i="1"/>
  <c r="AP79" i="1"/>
  <c r="AM79" i="1"/>
  <c r="AN79" i="1" s="1"/>
  <c r="AH79" i="1"/>
  <c r="AI79" i="1" s="1"/>
  <c r="AC79" i="1"/>
  <c r="Z79" i="1"/>
  <c r="W79" i="1"/>
  <c r="S79" i="1"/>
  <c r="P79" i="1"/>
  <c r="M79" i="1"/>
  <c r="D79" i="1"/>
  <c r="D78" i="4" s="1"/>
  <c r="AU78" i="1"/>
  <c r="AV78" i="1" s="1"/>
  <c r="AR78" i="1"/>
  <c r="AP78" i="1"/>
  <c r="AM78" i="1"/>
  <c r="AN78" i="1" s="1"/>
  <c r="AH78" i="1"/>
  <c r="AI78" i="1" s="1"/>
  <c r="AC78" i="1"/>
  <c r="Z78" i="1"/>
  <c r="W78" i="1"/>
  <c r="S78" i="1"/>
  <c r="P78" i="1"/>
  <c r="M78" i="1"/>
  <c r="D78" i="1"/>
  <c r="D77" i="4" s="1"/>
  <c r="AU77" i="1"/>
  <c r="AV77" i="1" s="1"/>
  <c r="AR77" i="1"/>
  <c r="AP77" i="1"/>
  <c r="AM77" i="1"/>
  <c r="AN77" i="1" s="1"/>
  <c r="AH77" i="1"/>
  <c r="AI77" i="1" s="1"/>
  <c r="AC77" i="1"/>
  <c r="Z77" i="1"/>
  <c r="W77" i="1"/>
  <c r="S77" i="1"/>
  <c r="P77" i="1"/>
  <c r="M77" i="1"/>
  <c r="D77" i="1"/>
  <c r="D76" i="4" s="1"/>
  <c r="AU76" i="1"/>
  <c r="AV76" i="1" s="1"/>
  <c r="AR76" i="1"/>
  <c r="AP76" i="1"/>
  <c r="AM76" i="1"/>
  <c r="AN76" i="1" s="1"/>
  <c r="AH76" i="1"/>
  <c r="AI76" i="1" s="1"/>
  <c r="AC76" i="1"/>
  <c r="Z76" i="1"/>
  <c r="W76" i="1"/>
  <c r="S76" i="1"/>
  <c r="P76" i="1"/>
  <c r="M76" i="1"/>
  <c r="D76" i="1"/>
  <c r="D75" i="4" s="1"/>
  <c r="AU75" i="1"/>
  <c r="AV75" i="1" s="1"/>
  <c r="AR75" i="1"/>
  <c r="AP75" i="1"/>
  <c r="AM75" i="1"/>
  <c r="AN75" i="1" s="1"/>
  <c r="AH75" i="1"/>
  <c r="AI75" i="1" s="1"/>
  <c r="AC75" i="1"/>
  <c r="Z75" i="1"/>
  <c r="W75" i="1"/>
  <c r="S75" i="1"/>
  <c r="P75" i="1"/>
  <c r="M75" i="1"/>
  <c r="D75" i="1"/>
  <c r="D74" i="4" s="1"/>
  <c r="AU74" i="1"/>
  <c r="AV74" i="1" s="1"/>
  <c r="AR74" i="1"/>
  <c r="AP74" i="1"/>
  <c r="AM74" i="1"/>
  <c r="AN74" i="1" s="1"/>
  <c r="AH74" i="1"/>
  <c r="AI74" i="1" s="1"/>
  <c r="AC74" i="1"/>
  <c r="Z74" i="1"/>
  <c r="W74" i="1"/>
  <c r="S74" i="1"/>
  <c r="P74" i="1"/>
  <c r="M74" i="1"/>
  <c r="D74" i="1"/>
  <c r="D73" i="4" s="1"/>
  <c r="AU73" i="1"/>
  <c r="AV73" i="1" s="1"/>
  <c r="AR73" i="1"/>
  <c r="AP73" i="1"/>
  <c r="AM73" i="1"/>
  <c r="AN73" i="1" s="1"/>
  <c r="AH73" i="1"/>
  <c r="AI73" i="1" s="1"/>
  <c r="AC73" i="1"/>
  <c r="Z73" i="1"/>
  <c r="W73" i="1"/>
  <c r="S73" i="1"/>
  <c r="P73" i="1"/>
  <c r="M73" i="1"/>
  <c r="D73" i="1"/>
  <c r="D72" i="4" s="1"/>
  <c r="AU72" i="1"/>
  <c r="AV72" i="1" s="1"/>
  <c r="AR72" i="1"/>
  <c r="AP72" i="1"/>
  <c r="AM72" i="1"/>
  <c r="AN72" i="1" s="1"/>
  <c r="AH72" i="1"/>
  <c r="AI72" i="1" s="1"/>
  <c r="AC72" i="1"/>
  <c r="Z72" i="1"/>
  <c r="W72" i="1"/>
  <c r="S72" i="1"/>
  <c r="P72" i="1"/>
  <c r="M72" i="1"/>
  <c r="D72" i="1"/>
  <c r="D71" i="4" s="1"/>
  <c r="AU71" i="1"/>
  <c r="AV71" i="1" s="1"/>
  <c r="AR71" i="1"/>
  <c r="AP71" i="1"/>
  <c r="AM71" i="1"/>
  <c r="AN71" i="1" s="1"/>
  <c r="AH71" i="1"/>
  <c r="AI71" i="1" s="1"/>
  <c r="AC71" i="1"/>
  <c r="Z71" i="1"/>
  <c r="W71" i="1"/>
  <c r="S71" i="1"/>
  <c r="P71" i="1"/>
  <c r="M71" i="1"/>
  <c r="D71" i="1"/>
  <c r="D70" i="4" s="1"/>
  <c r="AU70" i="1"/>
  <c r="AV70" i="1" s="1"/>
  <c r="AR70" i="1"/>
  <c r="AP70" i="1"/>
  <c r="AM70" i="1"/>
  <c r="AN70" i="1" s="1"/>
  <c r="AH70" i="1"/>
  <c r="AI70" i="1" s="1"/>
  <c r="AC70" i="1"/>
  <c r="Z70" i="1"/>
  <c r="W70" i="1"/>
  <c r="S70" i="1"/>
  <c r="P70" i="1"/>
  <c r="M70" i="1"/>
  <c r="D70" i="1"/>
  <c r="D69" i="4" s="1"/>
  <c r="AU69" i="1"/>
  <c r="AV69" i="1" s="1"/>
  <c r="AR69" i="1"/>
  <c r="AP69" i="1"/>
  <c r="AM69" i="1"/>
  <c r="AN69" i="1" s="1"/>
  <c r="AH69" i="1"/>
  <c r="AI69" i="1" s="1"/>
  <c r="AC69" i="1"/>
  <c r="Z69" i="1"/>
  <c r="W69" i="1"/>
  <c r="S69" i="1"/>
  <c r="P69" i="1"/>
  <c r="M69" i="1"/>
  <c r="D69" i="1"/>
  <c r="D68" i="4" s="1"/>
  <c r="AU68" i="1"/>
  <c r="AV68" i="1" s="1"/>
  <c r="AR68" i="1"/>
  <c r="AP68" i="1"/>
  <c r="AM68" i="1"/>
  <c r="AN68" i="1" s="1"/>
  <c r="AH68" i="1"/>
  <c r="AI68" i="1" s="1"/>
  <c r="AC68" i="1"/>
  <c r="Z68" i="1"/>
  <c r="W68" i="1"/>
  <c r="S68" i="1"/>
  <c r="P68" i="1"/>
  <c r="M68" i="1"/>
  <c r="D68" i="1"/>
  <c r="D67" i="4" s="1"/>
  <c r="AU67" i="1"/>
  <c r="AV67" i="1" s="1"/>
  <c r="AR67" i="1"/>
  <c r="AP67" i="1"/>
  <c r="AM67" i="1"/>
  <c r="AN67" i="1" s="1"/>
  <c r="AH67" i="1"/>
  <c r="AI67" i="1" s="1"/>
  <c r="AC67" i="1"/>
  <c r="Z67" i="1"/>
  <c r="W67" i="1"/>
  <c r="S67" i="1"/>
  <c r="P67" i="1"/>
  <c r="M67" i="1"/>
  <c r="D67" i="1"/>
  <c r="D66" i="4" s="1"/>
  <c r="AU66" i="1"/>
  <c r="AV66" i="1" s="1"/>
  <c r="AR66" i="1"/>
  <c r="AP66" i="1"/>
  <c r="AM66" i="1"/>
  <c r="AN66" i="1" s="1"/>
  <c r="AH66" i="1"/>
  <c r="AI66" i="1" s="1"/>
  <c r="AC66" i="1"/>
  <c r="Z66" i="1"/>
  <c r="W66" i="1"/>
  <c r="S66" i="1"/>
  <c r="P66" i="1"/>
  <c r="M66" i="1"/>
  <c r="D66" i="1"/>
  <c r="D65" i="4" s="1"/>
  <c r="AU65" i="1"/>
  <c r="AV65" i="1" s="1"/>
  <c r="AR65" i="1"/>
  <c r="AP65" i="1"/>
  <c r="AM65" i="1"/>
  <c r="AN65" i="1" s="1"/>
  <c r="AH65" i="1"/>
  <c r="AI65" i="1" s="1"/>
  <c r="AC65" i="1"/>
  <c r="Z65" i="1"/>
  <c r="W65" i="1"/>
  <c r="S65" i="1"/>
  <c r="P65" i="1"/>
  <c r="M65" i="1"/>
  <c r="D65" i="1"/>
  <c r="D64" i="4" s="1"/>
  <c r="AU64" i="1"/>
  <c r="AV64" i="1" s="1"/>
  <c r="AR64" i="1"/>
  <c r="AP64" i="1"/>
  <c r="AM64" i="1"/>
  <c r="AN64" i="1" s="1"/>
  <c r="AH64" i="1"/>
  <c r="AI64" i="1" s="1"/>
  <c r="AC64" i="1"/>
  <c r="Z64" i="1"/>
  <c r="W64" i="1"/>
  <c r="S64" i="1"/>
  <c r="P64" i="1"/>
  <c r="M64" i="1"/>
  <c r="D64" i="1"/>
  <c r="D63" i="4" s="1"/>
  <c r="AU63" i="1"/>
  <c r="AV63" i="1" s="1"/>
  <c r="AR63" i="1"/>
  <c r="AP63" i="1"/>
  <c r="AM63" i="1"/>
  <c r="AN63" i="1" s="1"/>
  <c r="AH63" i="1"/>
  <c r="AI63" i="1" s="1"/>
  <c r="AC63" i="1"/>
  <c r="S63" i="1"/>
  <c r="D63" i="1"/>
  <c r="D62" i="4" s="1"/>
  <c r="AU62" i="1"/>
  <c r="AV62" i="1" s="1"/>
  <c r="AR62" i="1"/>
  <c r="AP62" i="1"/>
  <c r="AM62" i="1"/>
  <c r="AN62" i="1" s="1"/>
  <c r="AH62" i="1"/>
  <c r="AI62" i="1" s="1"/>
  <c r="AC62" i="1"/>
  <c r="AD62" i="1" s="1"/>
  <c r="S62" i="1"/>
  <c r="D62" i="1"/>
  <c r="D61" i="4" s="1"/>
  <c r="AU61" i="1"/>
  <c r="AV61" i="1" s="1"/>
  <c r="AR61" i="1"/>
  <c r="AP61" i="1"/>
  <c r="AM61" i="1"/>
  <c r="AN61" i="1" s="1"/>
  <c r="AH61" i="1"/>
  <c r="AI61" i="1" s="1"/>
  <c r="AC61" i="1"/>
  <c r="S61" i="1"/>
  <c r="AU60" i="1"/>
  <c r="AV60" i="1" s="1"/>
  <c r="AR60" i="1"/>
  <c r="AP60" i="1"/>
  <c r="AM60" i="1"/>
  <c r="AN60" i="1" s="1"/>
  <c r="AH60" i="1"/>
  <c r="AI60" i="1" s="1"/>
  <c r="AC60" i="1"/>
  <c r="S60" i="1"/>
  <c r="AU59" i="1"/>
  <c r="AV59" i="1" s="1"/>
  <c r="AR59" i="1"/>
  <c r="AP59" i="1"/>
  <c r="AM59" i="1"/>
  <c r="AN59" i="1" s="1"/>
  <c r="AH59" i="1"/>
  <c r="AI59" i="1" s="1"/>
  <c r="AC59" i="1"/>
  <c r="AD59" i="1" s="1"/>
  <c r="S59" i="1"/>
  <c r="AU58" i="1"/>
  <c r="AV58" i="1" s="1"/>
  <c r="AR58" i="1"/>
  <c r="AP58" i="1"/>
  <c r="AM58" i="1"/>
  <c r="AN58" i="1" s="1"/>
  <c r="AH58" i="1"/>
  <c r="AI58" i="1" s="1"/>
  <c r="AC58" i="1"/>
  <c r="S58" i="1"/>
  <c r="AU57" i="1"/>
  <c r="AV57" i="1" s="1"/>
  <c r="AR57" i="1"/>
  <c r="AP57" i="1"/>
  <c r="AM57" i="1"/>
  <c r="AN57" i="1" s="1"/>
  <c r="AH57" i="1"/>
  <c r="AI57" i="1" s="1"/>
  <c r="AC57" i="1"/>
  <c r="S57" i="1"/>
  <c r="AU56" i="1"/>
  <c r="AV56" i="1" s="1"/>
  <c r="AR56" i="1"/>
  <c r="AP56" i="1"/>
  <c r="AM56" i="1"/>
  <c r="AN56" i="1" s="1"/>
  <c r="AH56" i="1"/>
  <c r="AI56" i="1" s="1"/>
  <c r="AC56" i="1"/>
  <c r="AD56" i="1" s="1"/>
  <c r="S56" i="1"/>
  <c r="AU55" i="1"/>
  <c r="AV55" i="1" s="1"/>
  <c r="AR55" i="1"/>
  <c r="AP55" i="1"/>
  <c r="AM55" i="1"/>
  <c r="AN55" i="1" s="1"/>
  <c r="AH55" i="1"/>
  <c r="AI55" i="1" s="1"/>
  <c r="AC55" i="1"/>
  <c r="S55" i="1"/>
  <c r="AU54" i="1"/>
  <c r="AV54" i="1" s="1"/>
  <c r="AR54" i="1"/>
  <c r="AP54" i="1"/>
  <c r="AM54" i="1"/>
  <c r="AN54" i="1" s="1"/>
  <c r="AH54" i="1"/>
  <c r="AI54" i="1" s="1"/>
  <c r="AC54" i="1"/>
  <c r="AU53" i="1"/>
  <c r="AV53" i="1" s="1"/>
  <c r="AR53" i="1"/>
  <c r="AP53" i="1"/>
  <c r="AM53" i="1"/>
  <c r="AN53" i="1" s="1"/>
  <c r="AH53" i="1"/>
  <c r="AI53" i="1" s="1"/>
  <c r="AC53" i="1"/>
  <c r="AD53" i="1" s="1"/>
  <c r="S53" i="1"/>
  <c r="AU52" i="1"/>
  <c r="AV52" i="1" s="1"/>
  <c r="AR52" i="1"/>
  <c r="AP52" i="1"/>
  <c r="AM52" i="1"/>
  <c r="AN52" i="1" s="1"/>
  <c r="AH52" i="1"/>
  <c r="AI52" i="1" s="1"/>
  <c r="AC52" i="1"/>
  <c r="Z52" i="1"/>
  <c r="W52" i="1"/>
  <c r="S52" i="1"/>
  <c r="P52" i="1"/>
  <c r="M52" i="1"/>
  <c r="D52" i="1"/>
  <c r="D51" i="4" s="1"/>
  <c r="AU47" i="1"/>
  <c r="AV47" i="1" s="1"/>
  <c r="AR47" i="1"/>
  <c r="AP47" i="1"/>
  <c r="AM47" i="1"/>
  <c r="AN47" i="1" s="1"/>
  <c r="AH47" i="1"/>
  <c r="AI47" i="1" s="1"/>
  <c r="AC47" i="1"/>
  <c r="Z47" i="1"/>
  <c r="W47" i="1"/>
  <c r="P47" i="1"/>
  <c r="M47" i="1"/>
  <c r="D47" i="1"/>
  <c r="D46" i="4" s="1"/>
  <c r="AU46" i="1"/>
  <c r="AV46" i="1" s="1"/>
  <c r="AR46" i="1"/>
  <c r="AP46" i="1"/>
  <c r="AM46" i="1"/>
  <c r="AN46" i="1" s="1"/>
  <c r="AH46" i="1"/>
  <c r="AI46" i="1" s="1"/>
  <c r="AC46" i="1"/>
  <c r="Z46" i="1"/>
  <c r="W46" i="1"/>
  <c r="P46" i="1"/>
  <c r="M46" i="1"/>
  <c r="D46" i="1"/>
  <c r="D45" i="4" s="1"/>
  <c r="AU45" i="1"/>
  <c r="AV45" i="1" s="1"/>
  <c r="AR45" i="1"/>
  <c r="AP45" i="1"/>
  <c r="AM45" i="1"/>
  <c r="AN45" i="1" s="1"/>
  <c r="AH45" i="1"/>
  <c r="AI45" i="1" s="1"/>
  <c r="Z45" i="1"/>
  <c r="W45" i="1"/>
  <c r="P45" i="1"/>
  <c r="M45" i="1"/>
  <c r="D45" i="1"/>
  <c r="D44" i="4" s="1"/>
  <c r="AU44" i="1"/>
  <c r="AV44" i="1" s="1"/>
  <c r="AR44" i="1"/>
  <c r="AP44" i="1"/>
  <c r="AM44" i="1"/>
  <c r="AN44" i="1" s="1"/>
  <c r="AH44" i="1"/>
  <c r="AI44" i="1" s="1"/>
  <c r="AC44" i="1"/>
  <c r="Z44" i="1"/>
  <c r="W44" i="1"/>
  <c r="P44" i="1"/>
  <c r="M44" i="1"/>
  <c r="D44" i="1"/>
  <c r="D43" i="4" s="1"/>
  <c r="AU43" i="1"/>
  <c r="AV43" i="1" s="1"/>
  <c r="AR43" i="1"/>
  <c r="AP43" i="1"/>
  <c r="AM43" i="1"/>
  <c r="AN43" i="1" s="1"/>
  <c r="AH43" i="1"/>
  <c r="AI43" i="1" s="1"/>
  <c r="AC43" i="1"/>
  <c r="Z43" i="1"/>
  <c r="W43" i="1"/>
  <c r="P43" i="1"/>
  <c r="M43" i="1"/>
  <c r="D43" i="1"/>
  <c r="D42" i="4" s="1"/>
  <c r="AU42" i="1"/>
  <c r="AV42" i="1" s="1"/>
  <c r="AR42" i="1"/>
  <c r="AP42" i="1"/>
  <c r="AM42" i="1"/>
  <c r="AN42" i="1" s="1"/>
  <c r="AH42" i="1"/>
  <c r="AI42" i="1" s="1"/>
  <c r="AC42" i="1"/>
  <c r="Z42" i="1"/>
  <c r="W42" i="1"/>
  <c r="P42" i="1"/>
  <c r="M42" i="1"/>
  <c r="D42" i="1"/>
  <c r="D41" i="4" s="1"/>
  <c r="AU41" i="1"/>
  <c r="AV41" i="1" s="1"/>
  <c r="AR41" i="1"/>
  <c r="AP41" i="1"/>
  <c r="AM41" i="1"/>
  <c r="AN41" i="1" s="1"/>
  <c r="AH41" i="1"/>
  <c r="AI41" i="1" s="1"/>
  <c r="AC41" i="1"/>
  <c r="Z41" i="1"/>
  <c r="W41" i="1"/>
  <c r="P41" i="1"/>
  <c r="M41" i="1"/>
  <c r="D41" i="1"/>
  <c r="D40" i="4" s="1"/>
  <c r="AU40" i="1"/>
  <c r="AV40" i="1" s="1"/>
  <c r="AR40" i="1"/>
  <c r="AP40" i="1"/>
  <c r="AM40" i="1"/>
  <c r="AN40" i="1" s="1"/>
  <c r="AH40" i="1"/>
  <c r="AI40" i="1" s="1"/>
  <c r="AC40" i="1"/>
  <c r="Z40" i="1"/>
  <c r="W40" i="1"/>
  <c r="P40" i="1"/>
  <c r="M40" i="1"/>
  <c r="D40" i="1"/>
  <c r="D39" i="4" s="1"/>
  <c r="AU39" i="1"/>
  <c r="AV39" i="1" s="1"/>
  <c r="AR39" i="1"/>
  <c r="AP39" i="1"/>
  <c r="AM39" i="1"/>
  <c r="AN39" i="1" s="1"/>
  <c r="AH39" i="1"/>
  <c r="AI39" i="1" s="1"/>
  <c r="AC39" i="1"/>
  <c r="Z39" i="1"/>
  <c r="W39" i="1"/>
  <c r="P39" i="1"/>
  <c r="M39" i="1"/>
  <c r="D39" i="1"/>
  <c r="D38" i="4" s="1"/>
  <c r="AU38" i="1"/>
  <c r="AV38" i="1" s="1"/>
  <c r="AR38" i="1"/>
  <c r="AP38" i="1"/>
  <c r="AM38" i="1"/>
  <c r="AN38" i="1" s="1"/>
  <c r="AH38" i="1"/>
  <c r="AI38" i="1" s="1"/>
  <c r="AC38" i="1"/>
  <c r="Z38" i="1"/>
  <c r="W38" i="1"/>
  <c r="P38" i="1"/>
  <c r="M38" i="1"/>
  <c r="D38" i="1"/>
  <c r="D37" i="4" s="1"/>
  <c r="AU37" i="1"/>
  <c r="AV37" i="1" s="1"/>
  <c r="AR37" i="1"/>
  <c r="AP37" i="1"/>
  <c r="AM37" i="1"/>
  <c r="AN37" i="1" s="1"/>
  <c r="AH37" i="1"/>
  <c r="AI37" i="1" s="1"/>
  <c r="AC37" i="1"/>
  <c r="Z37" i="1"/>
  <c r="W37" i="1"/>
  <c r="P37" i="1"/>
  <c r="M37" i="1"/>
  <c r="AU36" i="1"/>
  <c r="AV36" i="1" s="1"/>
  <c r="AR36" i="1"/>
  <c r="AP36" i="1"/>
  <c r="AM36" i="1"/>
  <c r="AN36" i="1" s="1"/>
  <c r="AH36" i="1"/>
  <c r="AI36" i="1" s="1"/>
  <c r="AC36" i="1"/>
  <c r="Z36" i="1"/>
  <c r="W36" i="1"/>
  <c r="P36" i="1"/>
  <c r="M36" i="1"/>
  <c r="AU35" i="1"/>
  <c r="AV35" i="1" s="1"/>
  <c r="AR35" i="1"/>
  <c r="AP35" i="1"/>
  <c r="AM35" i="1"/>
  <c r="AN35" i="1" s="1"/>
  <c r="AH35" i="1"/>
  <c r="AI35" i="1" s="1"/>
  <c r="AC35" i="1"/>
  <c r="Z35" i="1"/>
  <c r="W35" i="1"/>
  <c r="P35" i="1"/>
  <c r="M35" i="1"/>
  <c r="AU34" i="1"/>
  <c r="AV34" i="1" s="1"/>
  <c r="AR34" i="1"/>
  <c r="AP34" i="1"/>
  <c r="AM34" i="1"/>
  <c r="AN34" i="1" s="1"/>
  <c r="AH34" i="1"/>
  <c r="AI34" i="1" s="1"/>
  <c r="AC34" i="1"/>
  <c r="Z34" i="1"/>
  <c r="W34" i="1"/>
  <c r="P34" i="1"/>
  <c r="M34" i="1"/>
  <c r="AU33" i="1"/>
  <c r="AV33" i="1" s="1"/>
  <c r="AR33" i="1"/>
  <c r="AP33" i="1"/>
  <c r="AM33" i="1"/>
  <c r="AN33" i="1" s="1"/>
  <c r="AH33" i="1"/>
  <c r="AI33" i="1" s="1"/>
  <c r="AC33" i="1"/>
  <c r="Z33" i="1"/>
  <c r="W33" i="1"/>
  <c r="P33" i="1"/>
  <c r="M33" i="1"/>
  <c r="AU32" i="1"/>
  <c r="AV32" i="1" s="1"/>
  <c r="AR32" i="1"/>
  <c r="AP32" i="1"/>
  <c r="AM32" i="1"/>
  <c r="AN32" i="1" s="1"/>
  <c r="AH32" i="1"/>
  <c r="AI32" i="1" s="1"/>
  <c r="AC32" i="1"/>
  <c r="Z32" i="1"/>
  <c r="AD32" i="1" s="1"/>
  <c r="P32" i="1"/>
  <c r="AU31" i="1"/>
  <c r="AV31" i="1" s="1"/>
  <c r="AR31" i="1"/>
  <c r="AP31" i="1"/>
  <c r="AM31" i="1"/>
  <c r="AN31" i="1" s="1"/>
  <c r="AH31" i="1"/>
  <c r="AI31" i="1" s="1"/>
  <c r="AC31" i="1"/>
  <c r="Z31" i="1"/>
  <c r="AD31" i="1" s="1"/>
  <c r="P31" i="1"/>
  <c r="AU30" i="1"/>
  <c r="AV30" i="1" s="1"/>
  <c r="AR30" i="1"/>
  <c r="AP30" i="1"/>
  <c r="AM30" i="1"/>
  <c r="AN30" i="1" s="1"/>
  <c r="AH30" i="1"/>
  <c r="AI30" i="1" s="1"/>
  <c r="AC30" i="1"/>
  <c r="Z30" i="1"/>
  <c r="AD30" i="1" s="1"/>
  <c r="P30" i="1"/>
  <c r="AU29" i="1"/>
  <c r="AV29" i="1" s="1"/>
  <c r="AR29" i="1"/>
  <c r="AP29" i="1"/>
  <c r="AM29" i="1"/>
  <c r="AN29" i="1" s="1"/>
  <c r="AH29" i="1"/>
  <c r="AI29" i="1" s="1"/>
  <c r="AC29" i="1"/>
  <c r="Z29" i="1"/>
  <c r="AD29" i="1" s="1"/>
  <c r="P29" i="1"/>
  <c r="AU28" i="1"/>
  <c r="AV28" i="1" s="1"/>
  <c r="AR28" i="1"/>
  <c r="AP28" i="1"/>
  <c r="AM28" i="1"/>
  <c r="AN28" i="1" s="1"/>
  <c r="AH28" i="1"/>
  <c r="AI28" i="1" s="1"/>
  <c r="AD28" i="1"/>
  <c r="P28" i="1"/>
  <c r="AU27" i="1"/>
  <c r="AV27" i="1" s="1"/>
  <c r="AR27" i="1"/>
  <c r="AP27" i="1"/>
  <c r="AM27" i="1"/>
  <c r="AN27" i="1" s="1"/>
  <c r="AH27" i="1"/>
  <c r="AI27" i="1" s="1"/>
  <c r="AC27" i="1"/>
  <c r="Z27" i="1"/>
  <c r="W27" i="1"/>
  <c r="P27" i="1"/>
  <c r="M27" i="1"/>
  <c r="D27" i="1"/>
  <c r="D26" i="4" s="1"/>
  <c r="AU22" i="1"/>
  <c r="AV22" i="1" s="1"/>
  <c r="AR22" i="1"/>
  <c r="AP22" i="1"/>
  <c r="AM22" i="1"/>
  <c r="AN22" i="1" s="1"/>
  <c r="AH22" i="1"/>
  <c r="AI22" i="1" s="1"/>
  <c r="AC22" i="1"/>
  <c r="Z22" i="1"/>
  <c r="W22" i="1"/>
  <c r="P22" i="1"/>
  <c r="M22" i="1"/>
  <c r="AU21" i="1"/>
  <c r="AV21" i="1" s="1"/>
  <c r="AR21" i="1"/>
  <c r="AP21" i="1"/>
  <c r="AM21" i="1"/>
  <c r="AN21" i="1" s="1"/>
  <c r="AH21" i="1"/>
  <c r="AI21" i="1" s="1"/>
  <c r="AC21" i="1"/>
  <c r="Z21" i="1"/>
  <c r="W21" i="1"/>
  <c r="P21" i="1"/>
  <c r="M21" i="1"/>
  <c r="AU20" i="1"/>
  <c r="AV20" i="1" s="1"/>
  <c r="AR20" i="1"/>
  <c r="AP20" i="1"/>
  <c r="AM20" i="1"/>
  <c r="AN20" i="1" s="1"/>
  <c r="AH20" i="1"/>
  <c r="AI20" i="1" s="1"/>
  <c r="AC20" i="1"/>
  <c r="Z20" i="1"/>
  <c r="W20" i="1"/>
  <c r="P20" i="1"/>
  <c r="M20" i="1"/>
  <c r="AU19" i="1"/>
  <c r="AV19" i="1" s="1"/>
  <c r="AR19" i="1"/>
  <c r="AP19" i="1"/>
  <c r="AM19" i="1"/>
  <c r="AN19" i="1" s="1"/>
  <c r="AH19" i="1"/>
  <c r="AI19" i="1" s="1"/>
  <c r="AC19" i="1"/>
  <c r="Z19" i="1"/>
  <c r="P19" i="1"/>
  <c r="T19" i="1" s="1"/>
  <c r="AU18" i="1"/>
  <c r="AV18" i="1" s="1"/>
  <c r="AR18" i="1"/>
  <c r="AP18" i="1"/>
  <c r="AM18" i="1"/>
  <c r="AN18" i="1" s="1"/>
  <c r="AH18" i="1"/>
  <c r="AI18" i="1" s="1"/>
  <c r="AC18" i="1"/>
  <c r="Z18" i="1"/>
  <c r="P18" i="1"/>
  <c r="AU13" i="1"/>
  <c r="AV13" i="1" s="1"/>
  <c r="AR13" i="1"/>
  <c r="AP13" i="1"/>
  <c r="AM13" i="1"/>
  <c r="AN13" i="1" s="1"/>
  <c r="AH13" i="1"/>
  <c r="AI13" i="1" s="1"/>
  <c r="AC13" i="1"/>
  <c r="Z13" i="1"/>
  <c r="AD13" i="1" s="1"/>
  <c r="P13" i="1"/>
  <c r="AU12" i="1"/>
  <c r="AV12" i="1" s="1"/>
  <c r="AR12" i="1"/>
  <c r="AP12" i="1"/>
  <c r="AM12" i="1"/>
  <c r="AN12" i="1" s="1"/>
  <c r="AH12" i="1"/>
  <c r="AI12" i="1" s="1"/>
  <c r="AC12" i="1"/>
  <c r="Z12" i="1"/>
  <c r="AD12" i="1" s="1"/>
  <c r="P12" i="1"/>
  <c r="T12" i="1" s="1"/>
  <c r="AU9" i="1"/>
  <c r="AV9" i="1" s="1"/>
  <c r="AR9" i="1"/>
  <c r="AP9" i="1"/>
  <c r="AM9" i="1"/>
  <c r="AN9" i="1" s="1"/>
  <c r="AH9" i="1"/>
  <c r="AI9" i="1" s="1"/>
  <c r="AC9" i="1"/>
  <c r="Z9" i="1"/>
  <c r="P9" i="1"/>
  <c r="T9" i="1" s="1"/>
  <c r="AU8" i="1"/>
  <c r="AV8" i="1" s="1"/>
  <c r="AR8" i="1"/>
  <c r="AP8" i="1"/>
  <c r="AM8" i="1"/>
  <c r="AN8" i="1" s="1"/>
  <c r="AH8" i="1"/>
  <c r="AI8" i="1" s="1"/>
  <c r="AC8" i="1"/>
  <c r="Z8" i="1"/>
  <c r="P8" i="1"/>
  <c r="AU7" i="1"/>
  <c r="AV7" i="1" s="1"/>
  <c r="AR7" i="1"/>
  <c r="AP7" i="1"/>
  <c r="AM7" i="1"/>
  <c r="AN7" i="1" s="1"/>
  <c r="AH7" i="1"/>
  <c r="AI7" i="1" s="1"/>
  <c r="Z7" i="1"/>
  <c r="AD7" i="1" s="1"/>
  <c r="T7" i="1"/>
  <c r="AU6" i="1"/>
  <c r="AV6" i="1" s="1"/>
  <c r="AR6" i="1"/>
  <c r="AP6" i="1"/>
  <c r="AM6" i="1"/>
  <c r="AN6" i="1" s="1"/>
  <c r="AH6" i="1"/>
  <c r="AI6" i="1" s="1"/>
  <c r="AC6" i="1"/>
  <c r="Z6" i="1"/>
  <c r="P6" i="1"/>
  <c r="T6" i="1" s="1"/>
  <c r="AE7" i="1" l="1"/>
  <c r="T97" i="1"/>
  <c r="T113" i="1"/>
  <c r="T64" i="1"/>
  <c r="AD46" i="1"/>
  <c r="T38" i="1"/>
  <c r="T42" i="1"/>
  <c r="AD33" i="1"/>
  <c r="AD20" i="1"/>
  <c r="AD34" i="1"/>
  <c r="AD36" i="1"/>
  <c r="AD39" i="1"/>
  <c r="AD43" i="1"/>
  <c r="AD98" i="1"/>
  <c r="AD71" i="1"/>
  <c r="AD72" i="1"/>
  <c r="T73" i="1"/>
  <c r="T47" i="1"/>
  <c r="AD52" i="1"/>
  <c r="AD66" i="1"/>
  <c r="AD67" i="1"/>
  <c r="AD79" i="1"/>
  <c r="AD80" i="1"/>
  <c r="AD75" i="1"/>
  <c r="AD76" i="1"/>
  <c r="T77" i="1"/>
  <c r="AD68" i="1"/>
  <c r="T69" i="1"/>
  <c r="T44" i="1"/>
  <c r="T46" i="1"/>
  <c r="T40" i="1"/>
  <c r="AD47" i="1"/>
  <c r="AD35" i="1"/>
  <c r="AD37" i="1"/>
  <c r="AD41" i="1"/>
  <c r="AE47" i="1"/>
  <c r="I47" i="1" s="1"/>
  <c r="C59" i="2" s="1"/>
  <c r="M59" i="2" s="1"/>
  <c r="AD21" i="1"/>
  <c r="AD54" i="1"/>
  <c r="T55" i="1"/>
  <c r="AD57" i="1"/>
  <c r="T58" i="1"/>
  <c r="AD60" i="1"/>
  <c r="AD63" i="1"/>
  <c r="I7" i="1"/>
  <c r="C22" i="2" s="1"/>
  <c r="AE12" i="1"/>
  <c r="I12" i="1" s="1"/>
  <c r="C27" i="2" s="1"/>
  <c r="T20" i="1"/>
  <c r="AE20" i="1" s="1"/>
  <c r="I20" i="1" s="1"/>
  <c r="C35" i="2" s="1"/>
  <c r="M35" i="2" s="1"/>
  <c r="AD99" i="1"/>
  <c r="T100" i="1"/>
  <c r="AD6" i="1"/>
  <c r="AE6" i="1" s="1"/>
  <c r="I6" i="1" s="1"/>
  <c r="C21" i="2" s="1"/>
  <c r="M21" i="2" s="1"/>
  <c r="T8" i="1"/>
  <c r="AD8" i="1"/>
  <c r="AD9" i="1"/>
  <c r="AE9" i="1" s="1"/>
  <c r="I9" i="1" s="1"/>
  <c r="C24" i="2" s="1"/>
  <c r="G24" i="2" s="1"/>
  <c r="T13" i="1"/>
  <c r="AE13" i="1" s="1"/>
  <c r="I13" i="1" s="1"/>
  <c r="C28" i="2" s="1"/>
  <c r="G28" i="2" s="1"/>
  <c r="T18" i="1"/>
  <c r="AD18" i="1"/>
  <c r="AD19" i="1"/>
  <c r="AE19" i="1" s="1"/>
  <c r="I19" i="1" s="1"/>
  <c r="C34" i="2" s="1"/>
  <c r="T21" i="1"/>
  <c r="T22" i="1"/>
  <c r="AD22" i="1"/>
  <c r="T27" i="1"/>
  <c r="AD27" i="1"/>
  <c r="T29" i="1"/>
  <c r="T30" i="1"/>
  <c r="AE30" i="1" s="1"/>
  <c r="I30" i="1" s="1"/>
  <c r="C42" i="2" s="1"/>
  <c r="M42" i="2" s="1"/>
  <c r="T31" i="1"/>
  <c r="AE31" i="1" s="1"/>
  <c r="I31" i="1" s="1"/>
  <c r="C43" i="2" s="1"/>
  <c r="M43" i="2" s="1"/>
  <c r="T32" i="1"/>
  <c r="AE32" i="1" s="1"/>
  <c r="I32" i="1" s="1"/>
  <c r="C44" i="2" s="1"/>
  <c r="M44" i="2" s="1"/>
  <c r="T33" i="1"/>
  <c r="T34" i="1"/>
  <c r="T35" i="1"/>
  <c r="AE35" i="1" s="1"/>
  <c r="I35" i="1" s="1"/>
  <c r="C47" i="2" s="1"/>
  <c r="M47" i="2" s="1"/>
  <c r="T36" i="1"/>
  <c r="T37" i="1"/>
  <c r="AD38" i="1"/>
  <c r="T39" i="1"/>
  <c r="AE39" i="1" s="1"/>
  <c r="I39" i="1" s="1"/>
  <c r="C51" i="2" s="1"/>
  <c r="M51" i="2" s="1"/>
  <c r="AD40" i="1"/>
  <c r="T41" i="1"/>
  <c r="AD42" i="1"/>
  <c r="AE42" i="1" s="1"/>
  <c r="I42" i="1" s="1"/>
  <c r="C54" i="2" s="1"/>
  <c r="M54" i="2" s="1"/>
  <c r="T43" i="1"/>
  <c r="AE43" i="1" s="1"/>
  <c r="I43" i="1" s="1"/>
  <c r="C55" i="2" s="1"/>
  <c r="M55" i="2" s="1"/>
  <c r="AD44" i="1"/>
  <c r="AE44" i="1" s="1"/>
  <c r="I44" i="1" s="1"/>
  <c r="C56" i="2" s="1"/>
  <c r="M56" i="2" s="1"/>
  <c r="T45" i="1"/>
  <c r="T52" i="1"/>
  <c r="T53" i="1"/>
  <c r="AE53" i="1" s="1"/>
  <c r="I53" i="1" s="1"/>
  <c r="C62" i="2" s="1"/>
  <c r="M62" i="2" s="1"/>
  <c r="T54" i="1"/>
  <c r="AD55" i="1"/>
  <c r="T56" i="1"/>
  <c r="AE56" i="1" s="1"/>
  <c r="I56" i="1" s="1"/>
  <c r="C65" i="2" s="1"/>
  <c r="M65" i="2" s="1"/>
  <c r="T57" i="1"/>
  <c r="AD58" i="1"/>
  <c r="T59" i="1"/>
  <c r="AE59" i="1" s="1"/>
  <c r="I59" i="1" s="1"/>
  <c r="C68" i="2" s="1"/>
  <c r="H68" i="2" s="1"/>
  <c r="T60" i="1"/>
  <c r="AD61" i="1"/>
  <c r="T62" i="1"/>
  <c r="AE62" i="1" s="1"/>
  <c r="I62" i="1" s="1"/>
  <c r="C71" i="2" s="1"/>
  <c r="T63" i="1"/>
  <c r="AD64" i="1"/>
  <c r="AD65" i="1"/>
  <c r="T66" i="1"/>
  <c r="AE66" i="1" s="1"/>
  <c r="I66" i="1" s="1"/>
  <c r="C75" i="2" s="1"/>
  <c r="M75" i="2" s="1"/>
  <c r="T67" i="1"/>
  <c r="T68" i="1"/>
  <c r="AD69" i="1"/>
  <c r="AD70" i="1"/>
  <c r="T71" i="1"/>
  <c r="AE71" i="1" s="1"/>
  <c r="T72" i="1"/>
  <c r="AE72" i="1" s="1"/>
  <c r="I72" i="1" s="1"/>
  <c r="C81" i="2" s="1"/>
  <c r="M81" i="2" s="1"/>
  <c r="AD73" i="1"/>
  <c r="AD74" i="1"/>
  <c r="T75" i="1"/>
  <c r="T76" i="1"/>
  <c r="AD77" i="1"/>
  <c r="AE77" i="1" s="1"/>
  <c r="I77" i="1" s="1"/>
  <c r="C86" i="2" s="1"/>
  <c r="M86" i="2" s="1"/>
  <c r="AD78" i="1"/>
  <c r="T79" i="1"/>
  <c r="AE79" i="1" s="1"/>
  <c r="T80" i="1"/>
  <c r="T90" i="1"/>
  <c r="AD91" i="1"/>
  <c r="T92" i="1"/>
  <c r="T105" i="1"/>
  <c r="AD106" i="1"/>
  <c r="T108" i="1"/>
  <c r="T61" i="1"/>
  <c r="AE64" i="1"/>
  <c r="T65" i="1"/>
  <c r="AE65" i="1" s="1"/>
  <c r="I65" i="1" s="1"/>
  <c r="C74" i="2" s="1"/>
  <c r="M74" i="2" s="1"/>
  <c r="T70" i="1"/>
  <c r="AE70" i="1" s="1"/>
  <c r="I70" i="1" s="1"/>
  <c r="C79" i="2" s="1"/>
  <c r="M79" i="2" s="1"/>
  <c r="I71" i="1"/>
  <c r="C80" i="2" s="1"/>
  <c r="M80" i="2" s="1"/>
  <c r="T74" i="1"/>
  <c r="T78" i="1"/>
  <c r="I79" i="1"/>
  <c r="C88" i="2" s="1"/>
  <c r="M88" i="2" s="1"/>
  <c r="T86" i="1"/>
  <c r="AD87" i="1"/>
  <c r="AD88" i="1"/>
  <c r="T89" i="1"/>
  <c r="T93" i="1"/>
  <c r="AD94" i="1"/>
  <c r="AD95" i="1"/>
  <c r="T96" i="1"/>
  <c r="T101" i="1"/>
  <c r="AD102" i="1"/>
  <c r="AD103" i="1"/>
  <c r="T104" i="1"/>
  <c r="T109" i="1"/>
  <c r="AD110" i="1"/>
  <c r="AD111" i="1"/>
  <c r="T112" i="1"/>
  <c r="T114" i="1"/>
  <c r="AD107" i="1"/>
  <c r="AD114" i="1"/>
  <c r="AD86" i="1"/>
  <c r="T87" i="1"/>
  <c r="T88" i="1"/>
  <c r="AD89" i="1"/>
  <c r="T91" i="1"/>
  <c r="AE91" i="1" s="1"/>
  <c r="I91" i="1" s="1"/>
  <c r="AD92" i="1"/>
  <c r="AD93" i="1"/>
  <c r="T94" i="1"/>
  <c r="T95" i="1"/>
  <c r="AD96" i="1"/>
  <c r="AD97" i="1"/>
  <c r="T98" i="1"/>
  <c r="AE98" i="1" s="1"/>
  <c r="I98" i="1" s="1"/>
  <c r="T99" i="1"/>
  <c r="AD100" i="1"/>
  <c r="AE100" i="1" s="1"/>
  <c r="I100" i="1" s="1"/>
  <c r="AD101" i="1"/>
  <c r="T102" i="1"/>
  <c r="T103" i="1"/>
  <c r="AD104" i="1"/>
  <c r="AD105" i="1"/>
  <c r="T106" i="1"/>
  <c r="T107" i="1"/>
  <c r="AE107" i="1" s="1"/>
  <c r="I107" i="1" s="1"/>
  <c r="AD108" i="1"/>
  <c r="AE108" i="1" s="1"/>
  <c r="I108" i="1" s="1"/>
  <c r="AD109" i="1"/>
  <c r="T110" i="1"/>
  <c r="T111" i="1"/>
  <c r="AD112" i="1"/>
  <c r="AD113" i="1"/>
  <c r="AE114" i="1"/>
  <c r="I114" i="1" s="1"/>
  <c r="L60" i="2"/>
  <c r="J60" i="2"/>
  <c r="H60" i="2"/>
  <c r="F60" i="2"/>
  <c r="P60" i="2" s="1"/>
  <c r="I60" i="2"/>
  <c r="E60" i="2"/>
  <c r="O60" i="2" s="1"/>
  <c r="K60" i="2"/>
  <c r="G60" i="2"/>
  <c r="L58" i="2"/>
  <c r="J58" i="2"/>
  <c r="H58" i="2"/>
  <c r="F58" i="2"/>
  <c r="P58" i="2" s="1"/>
  <c r="I58" i="2"/>
  <c r="E58" i="2"/>
  <c r="O58" i="2" s="1"/>
  <c r="K58" i="2"/>
  <c r="G58" i="2"/>
  <c r="L56" i="2"/>
  <c r="J56" i="2"/>
  <c r="H56" i="2"/>
  <c r="F56" i="2"/>
  <c r="P56" i="2" s="1"/>
  <c r="I56" i="2"/>
  <c r="E56" i="2"/>
  <c r="O56" i="2" s="1"/>
  <c r="K56" i="2"/>
  <c r="G56" i="2"/>
  <c r="L54" i="2"/>
  <c r="J54" i="2"/>
  <c r="H54" i="2"/>
  <c r="F54" i="2"/>
  <c r="P54" i="2" s="1"/>
  <c r="I54" i="2"/>
  <c r="E54" i="2"/>
  <c r="O54" i="2" s="1"/>
  <c r="K54" i="2"/>
  <c r="G54" i="2"/>
  <c r="L52" i="2"/>
  <c r="J52" i="2"/>
  <c r="H52" i="2"/>
  <c r="F52" i="2"/>
  <c r="P52" i="2" s="1"/>
  <c r="I52" i="2"/>
  <c r="E52" i="2"/>
  <c r="O52" i="2" s="1"/>
  <c r="K52" i="2"/>
  <c r="G52" i="2"/>
  <c r="L50" i="2"/>
  <c r="J50" i="2"/>
  <c r="H50" i="2"/>
  <c r="F50" i="2"/>
  <c r="P50" i="2" s="1"/>
  <c r="K50" i="2"/>
  <c r="I50" i="2"/>
  <c r="G50" i="2"/>
  <c r="E50" i="2"/>
  <c r="O50" i="2" s="1"/>
  <c r="L89" i="2"/>
  <c r="K89" i="2"/>
  <c r="G89" i="2"/>
  <c r="E89" i="2"/>
  <c r="O89" i="2" s="1"/>
  <c r="I89" i="2"/>
  <c r="L87" i="2"/>
  <c r="K87" i="2"/>
  <c r="G87" i="2"/>
  <c r="E87" i="2"/>
  <c r="O87" i="2" s="1"/>
  <c r="I87" i="2"/>
  <c r="L85" i="2"/>
  <c r="K85" i="2"/>
  <c r="G85" i="2"/>
  <c r="E85" i="2"/>
  <c r="O85" i="2" s="1"/>
  <c r="I85" i="2"/>
  <c r="L83" i="2"/>
  <c r="K83" i="2"/>
  <c r="G83" i="2"/>
  <c r="E83" i="2"/>
  <c r="O83" i="2" s="1"/>
  <c r="I83" i="2"/>
  <c r="L81" i="2"/>
  <c r="J81" i="2"/>
  <c r="H81" i="2"/>
  <c r="F81" i="2"/>
  <c r="P81" i="2" s="1"/>
  <c r="I81" i="2"/>
  <c r="E81" i="2"/>
  <c r="O81" i="2" s="1"/>
  <c r="K81" i="2"/>
  <c r="G81" i="2"/>
  <c r="L79" i="2"/>
  <c r="J79" i="2"/>
  <c r="H79" i="2"/>
  <c r="F79" i="2"/>
  <c r="P79" i="2" s="1"/>
  <c r="I79" i="2"/>
  <c r="E79" i="2"/>
  <c r="O79" i="2" s="1"/>
  <c r="K79" i="2"/>
  <c r="G79" i="2"/>
  <c r="L77" i="2"/>
  <c r="J77" i="2"/>
  <c r="H77" i="2"/>
  <c r="F77" i="2"/>
  <c r="P77" i="2" s="1"/>
  <c r="I77" i="2"/>
  <c r="E77" i="2"/>
  <c r="O77" i="2" s="1"/>
  <c r="K77" i="2"/>
  <c r="G77" i="2"/>
  <c r="L75" i="2"/>
  <c r="J75" i="2"/>
  <c r="H75" i="2"/>
  <c r="F75" i="2"/>
  <c r="P75" i="2" s="1"/>
  <c r="I75" i="2"/>
  <c r="E75" i="2"/>
  <c r="O75" i="2" s="1"/>
  <c r="K75" i="2"/>
  <c r="G75" i="2"/>
  <c r="L73" i="2"/>
  <c r="J73" i="2"/>
  <c r="H73" i="2"/>
  <c r="F73" i="2"/>
  <c r="P73" i="2" s="1"/>
  <c r="I73" i="2"/>
  <c r="E73" i="2"/>
  <c r="O73" i="2" s="1"/>
  <c r="K73" i="2"/>
  <c r="G73" i="2"/>
  <c r="L71" i="2"/>
  <c r="J71" i="2"/>
  <c r="H71" i="2"/>
  <c r="F71" i="2"/>
  <c r="P71" i="2" s="1"/>
  <c r="E71" i="2"/>
  <c r="O71" i="2" s="1"/>
  <c r="K71" i="2"/>
  <c r="G71" i="2"/>
  <c r="E21" i="2"/>
  <c r="O21" i="2" s="1"/>
  <c r="G21" i="2"/>
  <c r="I21" i="2"/>
  <c r="E35" i="2"/>
  <c r="O35" i="2" s="1"/>
  <c r="G35" i="2"/>
  <c r="I35" i="2"/>
  <c r="K35" i="2"/>
  <c r="E36" i="2"/>
  <c r="O36" i="2" s="1"/>
  <c r="G36" i="2"/>
  <c r="I36" i="2"/>
  <c r="K36" i="2"/>
  <c r="E37" i="2"/>
  <c r="O37" i="2" s="1"/>
  <c r="G37" i="2"/>
  <c r="I37" i="2"/>
  <c r="K37" i="2"/>
  <c r="E38" i="2"/>
  <c r="O38" i="2" s="1"/>
  <c r="G38" i="2"/>
  <c r="I38" i="2"/>
  <c r="K38" i="2"/>
  <c r="E39" i="2"/>
  <c r="O39" i="2" s="1"/>
  <c r="G39" i="2"/>
  <c r="I39" i="2"/>
  <c r="K39" i="2"/>
  <c r="E41" i="2"/>
  <c r="O41" i="2" s="1"/>
  <c r="I41" i="2"/>
  <c r="E43" i="2"/>
  <c r="O43" i="2" s="1"/>
  <c r="I43" i="2"/>
  <c r="E45" i="2"/>
  <c r="O45" i="2" s="1"/>
  <c r="L59" i="2"/>
  <c r="J59" i="2"/>
  <c r="H59" i="2"/>
  <c r="F59" i="2"/>
  <c r="P59" i="2" s="1"/>
  <c r="I59" i="2"/>
  <c r="E59" i="2"/>
  <c r="O59" i="2" s="1"/>
  <c r="K59" i="2"/>
  <c r="G59" i="2"/>
  <c r="L57" i="2"/>
  <c r="J57" i="2"/>
  <c r="H57" i="2"/>
  <c r="F57" i="2"/>
  <c r="P57" i="2" s="1"/>
  <c r="I57" i="2"/>
  <c r="E57" i="2"/>
  <c r="O57" i="2" s="1"/>
  <c r="K57" i="2"/>
  <c r="G57" i="2"/>
  <c r="L55" i="2"/>
  <c r="J55" i="2"/>
  <c r="H55" i="2"/>
  <c r="F55" i="2"/>
  <c r="P55" i="2" s="1"/>
  <c r="I55" i="2"/>
  <c r="E55" i="2"/>
  <c r="O55" i="2" s="1"/>
  <c r="K55" i="2"/>
  <c r="G55" i="2"/>
  <c r="L53" i="2"/>
  <c r="J53" i="2"/>
  <c r="H53" i="2"/>
  <c r="F53" i="2"/>
  <c r="P53" i="2" s="1"/>
  <c r="I53" i="2"/>
  <c r="E53" i="2"/>
  <c r="O53" i="2" s="1"/>
  <c r="K53" i="2"/>
  <c r="G53" i="2"/>
  <c r="L51" i="2"/>
  <c r="J51" i="2"/>
  <c r="H51" i="2"/>
  <c r="I51" i="2"/>
  <c r="F51" i="2"/>
  <c r="P51" i="2" s="1"/>
  <c r="K51" i="2"/>
  <c r="G51" i="2"/>
  <c r="E51" i="2"/>
  <c r="O51" i="2" s="1"/>
  <c r="L49" i="2"/>
  <c r="K49" i="2"/>
  <c r="G49" i="2"/>
  <c r="I49" i="2"/>
  <c r="E49" i="2"/>
  <c r="O49" i="2" s="1"/>
  <c r="L47" i="2"/>
  <c r="K47" i="2"/>
  <c r="G47" i="2"/>
  <c r="L45" i="2"/>
  <c r="K45" i="2"/>
  <c r="L61" i="2"/>
  <c r="J61" i="2"/>
  <c r="H61" i="2"/>
  <c r="F61" i="2"/>
  <c r="P61" i="2" s="1"/>
  <c r="I61" i="2"/>
  <c r="E61" i="2"/>
  <c r="O61" i="2" s="1"/>
  <c r="G61" i="2"/>
  <c r="L88" i="2"/>
  <c r="J88" i="2"/>
  <c r="H88" i="2"/>
  <c r="F88" i="2"/>
  <c r="P88" i="2" s="1"/>
  <c r="I88" i="2"/>
  <c r="E88" i="2"/>
  <c r="O88" i="2" s="1"/>
  <c r="K88" i="2"/>
  <c r="G88" i="2"/>
  <c r="L86" i="2"/>
  <c r="J86" i="2"/>
  <c r="H86" i="2"/>
  <c r="F86" i="2"/>
  <c r="P86" i="2" s="1"/>
  <c r="I86" i="2"/>
  <c r="E86" i="2"/>
  <c r="O86" i="2" s="1"/>
  <c r="K86" i="2"/>
  <c r="G86" i="2"/>
  <c r="L84" i="2"/>
  <c r="J84" i="2"/>
  <c r="H84" i="2"/>
  <c r="F84" i="2"/>
  <c r="P84" i="2" s="1"/>
  <c r="I84" i="2"/>
  <c r="E84" i="2"/>
  <c r="O84" i="2" s="1"/>
  <c r="K84" i="2"/>
  <c r="G84" i="2"/>
  <c r="L82" i="2"/>
  <c r="J82" i="2"/>
  <c r="H82" i="2"/>
  <c r="F82" i="2"/>
  <c r="P82" i="2" s="1"/>
  <c r="I82" i="2"/>
  <c r="E82" i="2"/>
  <c r="O82" i="2" s="1"/>
  <c r="K82" i="2"/>
  <c r="G82" i="2"/>
  <c r="L80" i="2"/>
  <c r="J80" i="2"/>
  <c r="H80" i="2"/>
  <c r="F80" i="2"/>
  <c r="P80" i="2" s="1"/>
  <c r="I80" i="2"/>
  <c r="E80" i="2"/>
  <c r="O80" i="2" s="1"/>
  <c r="K80" i="2"/>
  <c r="G80" i="2"/>
  <c r="L78" i="2"/>
  <c r="J78" i="2"/>
  <c r="H78" i="2"/>
  <c r="F78" i="2"/>
  <c r="P78" i="2" s="1"/>
  <c r="I78" i="2"/>
  <c r="E78" i="2"/>
  <c r="O78" i="2" s="1"/>
  <c r="K78" i="2"/>
  <c r="G78" i="2"/>
  <c r="L76" i="2"/>
  <c r="J76" i="2"/>
  <c r="H76" i="2"/>
  <c r="F76" i="2"/>
  <c r="P76" i="2" s="1"/>
  <c r="I76" i="2"/>
  <c r="E76" i="2"/>
  <c r="O76" i="2" s="1"/>
  <c r="K76" i="2"/>
  <c r="G76" i="2"/>
  <c r="L74" i="2"/>
  <c r="J74" i="2"/>
  <c r="H74" i="2"/>
  <c r="F74" i="2"/>
  <c r="P74" i="2" s="1"/>
  <c r="I74" i="2"/>
  <c r="E74" i="2"/>
  <c r="O74" i="2" s="1"/>
  <c r="K74" i="2"/>
  <c r="G74" i="2"/>
  <c r="L72" i="2"/>
  <c r="J72" i="2"/>
  <c r="F72" i="2"/>
  <c r="P72" i="2" s="1"/>
  <c r="I72" i="2"/>
  <c r="E72" i="2"/>
  <c r="O72" i="2" s="1"/>
  <c r="K72" i="2"/>
  <c r="G72" i="2"/>
  <c r="F21" i="2"/>
  <c r="P21" i="2" s="1"/>
  <c r="J21" i="2"/>
  <c r="F35" i="2"/>
  <c r="P35" i="2" s="1"/>
  <c r="H35" i="2"/>
  <c r="J35" i="2"/>
  <c r="F36" i="2"/>
  <c r="P36" i="2" s="1"/>
  <c r="H36" i="2"/>
  <c r="J36" i="2"/>
  <c r="F37" i="2"/>
  <c r="P37" i="2" s="1"/>
  <c r="H37" i="2"/>
  <c r="J37" i="2"/>
  <c r="F38" i="2"/>
  <c r="P38" i="2" s="1"/>
  <c r="H38" i="2"/>
  <c r="J38" i="2"/>
  <c r="F39" i="2"/>
  <c r="P39" i="2" s="1"/>
  <c r="J39" i="2"/>
  <c r="G41" i="2"/>
  <c r="K41" i="2"/>
  <c r="G43" i="2"/>
  <c r="K43" i="2"/>
  <c r="G45" i="2"/>
  <c r="E47" i="2"/>
  <c r="O47" i="2" s="1"/>
  <c r="L48" i="2"/>
  <c r="J48" i="2"/>
  <c r="H48" i="2"/>
  <c r="F48" i="2"/>
  <c r="P48" i="2" s="1"/>
  <c r="K48" i="2"/>
  <c r="I48" i="2"/>
  <c r="G48" i="2"/>
  <c r="E48" i="2"/>
  <c r="O48" i="2" s="1"/>
  <c r="L46" i="2"/>
  <c r="J46" i="2"/>
  <c r="H46" i="2"/>
  <c r="F46" i="2"/>
  <c r="P46" i="2" s="1"/>
  <c r="K46" i="2"/>
  <c r="I46" i="2"/>
  <c r="G46" i="2"/>
  <c r="E46" i="2"/>
  <c r="O46" i="2" s="1"/>
  <c r="L44" i="2"/>
  <c r="J44" i="2"/>
  <c r="H44" i="2"/>
  <c r="F44" i="2"/>
  <c r="P44" i="2" s="1"/>
  <c r="K44" i="2"/>
  <c r="I44" i="2"/>
  <c r="E44" i="2"/>
  <c r="O44" i="2" s="1"/>
  <c r="L42" i="2"/>
  <c r="J42" i="2"/>
  <c r="F42" i="2"/>
  <c r="P42" i="2" s="1"/>
  <c r="K42" i="2"/>
  <c r="I42" i="2"/>
  <c r="G42" i="2"/>
  <c r="E42" i="2"/>
  <c r="O42" i="2" s="1"/>
  <c r="L40" i="2"/>
  <c r="J40" i="2"/>
  <c r="F40" i="2"/>
  <c r="P40" i="2" s="1"/>
  <c r="K40" i="2"/>
  <c r="I40" i="2"/>
  <c r="G40" i="2"/>
  <c r="E40" i="2"/>
  <c r="O40" i="2" s="1"/>
  <c r="F41" i="2"/>
  <c r="P41" i="2" s="1"/>
  <c r="J41" i="2"/>
  <c r="F43" i="2"/>
  <c r="P43" i="2" s="1"/>
  <c r="J43" i="2"/>
  <c r="F45" i="2"/>
  <c r="P45" i="2" s="1"/>
  <c r="H45" i="2"/>
  <c r="J45" i="2"/>
  <c r="F47" i="2"/>
  <c r="P47" i="2" s="1"/>
  <c r="H47" i="2"/>
  <c r="J47" i="2"/>
  <c r="F49" i="2"/>
  <c r="P49" i="2" s="1"/>
  <c r="H49" i="2"/>
  <c r="J49" i="2"/>
  <c r="L69" i="2"/>
  <c r="J69" i="2"/>
  <c r="G69" i="2"/>
  <c r="E69" i="2"/>
  <c r="O69" i="2" s="1"/>
  <c r="K69" i="2"/>
  <c r="I69" i="2"/>
  <c r="F69" i="2"/>
  <c r="P69" i="2" s="1"/>
  <c r="L67" i="2"/>
  <c r="I67" i="2"/>
  <c r="E67" i="2"/>
  <c r="O67" i="2" s="1"/>
  <c r="J67" i="2"/>
  <c r="F67" i="2"/>
  <c r="P67" i="2" s="1"/>
  <c r="L65" i="2"/>
  <c r="J65" i="2"/>
  <c r="H65" i="2"/>
  <c r="F65" i="2"/>
  <c r="P65" i="2" s="1"/>
  <c r="K65" i="2"/>
  <c r="G65" i="2"/>
  <c r="E65" i="2"/>
  <c r="O65" i="2" s="1"/>
  <c r="L63" i="2"/>
  <c r="J63" i="2"/>
  <c r="E63" i="2"/>
  <c r="O63" i="2" s="1"/>
  <c r="K63" i="2"/>
  <c r="I63" i="2"/>
  <c r="F63" i="2"/>
  <c r="P63" i="2" s="1"/>
  <c r="J70" i="2"/>
  <c r="F70" i="2"/>
  <c r="P70" i="2" s="1"/>
  <c r="L70" i="2"/>
  <c r="I70" i="2"/>
  <c r="G70" i="2"/>
  <c r="E70" i="2"/>
  <c r="O70" i="2" s="1"/>
  <c r="K68" i="2"/>
  <c r="F68" i="2"/>
  <c r="P68" i="2" s="1"/>
  <c r="L68" i="2"/>
  <c r="J68" i="2"/>
  <c r="G68" i="2"/>
  <c r="E68" i="2"/>
  <c r="O68" i="2" s="1"/>
  <c r="J66" i="2"/>
  <c r="F66" i="2"/>
  <c r="P66" i="2" s="1"/>
  <c r="L66" i="2"/>
  <c r="I66" i="2"/>
  <c r="G66" i="2"/>
  <c r="E66" i="2"/>
  <c r="O66" i="2" s="1"/>
  <c r="L64" i="2"/>
  <c r="J64" i="2"/>
  <c r="H64" i="2"/>
  <c r="F64" i="2"/>
  <c r="P64" i="2" s="1"/>
  <c r="I64" i="2"/>
  <c r="G64" i="2"/>
  <c r="E64" i="2"/>
  <c r="O64" i="2" s="1"/>
  <c r="I62" i="2"/>
  <c r="F62" i="2"/>
  <c r="P62" i="2" s="1"/>
  <c r="L62" i="2"/>
  <c r="J62" i="2"/>
  <c r="G62" i="2"/>
  <c r="E62" i="2"/>
  <c r="O62" i="2" s="1"/>
  <c r="H63" i="2"/>
  <c r="K67" i="2"/>
  <c r="K70" i="2"/>
  <c r="H62" i="2"/>
  <c r="F83" i="2"/>
  <c r="P83" i="2" s="1"/>
  <c r="H83" i="2"/>
  <c r="J83" i="2"/>
  <c r="F85" i="2"/>
  <c r="P85" i="2" s="1"/>
  <c r="H85" i="2"/>
  <c r="J85" i="2"/>
  <c r="F87" i="2"/>
  <c r="P87" i="2" s="1"/>
  <c r="H87" i="2"/>
  <c r="J87" i="2"/>
  <c r="F89" i="2"/>
  <c r="P89" i="2" s="1"/>
  <c r="H89" i="2"/>
  <c r="J89" i="2"/>
  <c r="AE29" i="1"/>
  <c r="I29" i="1" s="1"/>
  <c r="C41" i="2" s="1"/>
  <c r="M41" i="2" s="1"/>
  <c r="AE33" i="1"/>
  <c r="I33" i="1" s="1"/>
  <c r="C45" i="2" s="1"/>
  <c r="M45" i="2" s="1"/>
  <c r="AE37" i="1"/>
  <c r="I37" i="1" s="1"/>
  <c r="C49" i="2" s="1"/>
  <c r="M49" i="2" s="1"/>
  <c r="AE52" i="1"/>
  <c r="I52" i="1" s="1"/>
  <c r="C61" i="2" s="1"/>
  <c r="M61" i="2" s="1"/>
  <c r="T28" i="1"/>
  <c r="AE28" i="1" s="1"/>
  <c r="I28" i="1" s="1"/>
  <c r="C40" i="2" s="1"/>
  <c r="M40" i="2" s="1"/>
  <c r="AD45" i="1"/>
  <c r="AE45" i="1" s="1"/>
  <c r="I45" i="1" s="1"/>
  <c r="C57" i="2" s="1"/>
  <c r="M57" i="2" s="1"/>
  <c r="I64" i="1"/>
  <c r="C73" i="2" s="1"/>
  <c r="M73" i="2" s="1"/>
  <c r="AE86" i="1"/>
  <c r="I86" i="1" s="1"/>
  <c r="AE93" i="1"/>
  <c r="I93" i="1" s="1"/>
  <c r="AE97" i="1"/>
  <c r="I97" i="1" s="1"/>
  <c r="AE101" i="1"/>
  <c r="I101" i="1" s="1"/>
  <c r="AE105" i="1"/>
  <c r="I105" i="1" s="1"/>
  <c r="AE109" i="1"/>
  <c r="I109" i="1" s="1"/>
  <c r="AE113" i="1"/>
  <c r="I113" i="1" s="1"/>
  <c r="AD90" i="1"/>
  <c r="AE90" i="1" s="1"/>
  <c r="I90" i="1" s="1"/>
  <c r="AE60" i="1" l="1"/>
  <c r="I60" i="1" s="1"/>
  <c r="C69" i="2" s="1"/>
  <c r="K62" i="2"/>
  <c r="K21" i="2"/>
  <c r="K22" i="2"/>
  <c r="H22" i="2"/>
  <c r="K61" i="2"/>
  <c r="M27" i="2"/>
  <c r="H27" i="2"/>
  <c r="AE58" i="1"/>
  <c r="I58" i="1" s="1"/>
  <c r="C67" i="2" s="1"/>
  <c r="AE61" i="1"/>
  <c r="I61" i="1" s="1"/>
  <c r="C70" i="2" s="1"/>
  <c r="AE67" i="1"/>
  <c r="I67" i="1" s="1"/>
  <c r="C76" i="2" s="1"/>
  <c r="M76" i="2" s="1"/>
  <c r="AE74" i="1"/>
  <c r="I74" i="1" s="1"/>
  <c r="C83" i="2" s="1"/>
  <c r="M83" i="2" s="1"/>
  <c r="AE76" i="1"/>
  <c r="I76" i="1" s="1"/>
  <c r="C85" i="2" s="1"/>
  <c r="M85" i="2" s="1"/>
  <c r="AE78" i="1"/>
  <c r="I78" i="1" s="1"/>
  <c r="C87" i="2" s="1"/>
  <c r="M87" i="2" s="1"/>
  <c r="AE73" i="1"/>
  <c r="I73" i="1" s="1"/>
  <c r="C82" i="2" s="1"/>
  <c r="M82" i="2" s="1"/>
  <c r="AE40" i="1"/>
  <c r="I40" i="1" s="1"/>
  <c r="C52" i="2" s="1"/>
  <c r="M52" i="2" s="1"/>
  <c r="AE41" i="1"/>
  <c r="I41" i="1" s="1"/>
  <c r="C53" i="2" s="1"/>
  <c r="M53" i="2" s="1"/>
  <c r="AE36" i="1"/>
  <c r="I36" i="1" s="1"/>
  <c r="C48" i="2" s="1"/>
  <c r="M48" i="2" s="1"/>
  <c r="AE46" i="1"/>
  <c r="I46" i="1" s="1"/>
  <c r="C58" i="2" s="1"/>
  <c r="M58" i="2" s="1"/>
  <c r="AE38" i="1"/>
  <c r="I38" i="1" s="1"/>
  <c r="C50" i="2" s="1"/>
  <c r="M50" i="2" s="1"/>
  <c r="AE34" i="1"/>
  <c r="I34" i="1" s="1"/>
  <c r="C46" i="2" s="1"/>
  <c r="M46" i="2" s="1"/>
  <c r="M28" i="2"/>
  <c r="H28" i="2"/>
  <c r="AE106" i="1"/>
  <c r="I106" i="1" s="1"/>
  <c r="AE92" i="1"/>
  <c r="I92" i="1" s="1"/>
  <c r="AE27" i="1"/>
  <c r="I27" i="1" s="1"/>
  <c r="C39" i="2" s="1"/>
  <c r="M34" i="2"/>
  <c r="G34" i="2"/>
  <c r="M24" i="2"/>
  <c r="H24" i="2"/>
  <c r="M22" i="2"/>
  <c r="G22" i="2"/>
  <c r="AE69" i="1"/>
  <c r="I69" i="1" s="1"/>
  <c r="C78" i="2" s="1"/>
  <c r="M78" i="2" s="1"/>
  <c r="AE75" i="1"/>
  <c r="I75" i="1" s="1"/>
  <c r="C84" i="2" s="1"/>
  <c r="M84" i="2" s="1"/>
  <c r="AE68" i="1"/>
  <c r="I68" i="1" s="1"/>
  <c r="C77" i="2" s="1"/>
  <c r="M77" i="2" s="1"/>
  <c r="AE80" i="1"/>
  <c r="I80" i="1" s="1"/>
  <c r="C89" i="2" s="1"/>
  <c r="M89" i="2" s="1"/>
  <c r="AE57" i="1"/>
  <c r="I57" i="1" s="1"/>
  <c r="C66" i="2" s="1"/>
  <c r="H66" i="2" s="1"/>
  <c r="AE21" i="1"/>
  <c r="I21" i="1" s="1"/>
  <c r="C36" i="2" s="1"/>
  <c r="M36" i="2" s="1"/>
  <c r="AE54" i="1"/>
  <c r="I54" i="1" s="1"/>
  <c r="C63" i="2" s="1"/>
  <c r="M63" i="2" s="1"/>
  <c r="AE55" i="1"/>
  <c r="I55" i="1" s="1"/>
  <c r="C64" i="2" s="1"/>
  <c r="M64" i="2" s="1"/>
  <c r="M70" i="2"/>
  <c r="H70" i="2"/>
  <c r="M71" i="2"/>
  <c r="I71" i="2"/>
  <c r="G67" i="2"/>
  <c r="I65" i="2"/>
  <c r="AE63" i="1"/>
  <c r="I63" i="1" s="1"/>
  <c r="C72" i="2" s="1"/>
  <c r="G44" i="2"/>
  <c r="H41" i="2"/>
  <c r="H40" i="2"/>
  <c r="H42" i="2"/>
  <c r="H43" i="2"/>
  <c r="L10" i="2"/>
  <c r="H21" i="2"/>
  <c r="AE22" i="1"/>
  <c r="I22" i="1" s="1"/>
  <c r="C37" i="2" s="1"/>
  <c r="M37" i="2" s="1"/>
  <c r="AE18" i="1"/>
  <c r="I18" i="1" s="1"/>
  <c r="C33" i="2" s="1"/>
  <c r="AE8" i="1"/>
  <c r="I8" i="1" s="1"/>
  <c r="C23" i="2" s="1"/>
  <c r="L16" i="2"/>
  <c r="AE111" i="1"/>
  <c r="I111" i="1" s="1"/>
  <c r="AE103" i="1"/>
  <c r="I103" i="1" s="1"/>
  <c r="AE99" i="1"/>
  <c r="I99" i="1" s="1"/>
  <c r="L4" i="2"/>
  <c r="AE112" i="1"/>
  <c r="I112" i="1" s="1"/>
  <c r="AE110" i="1"/>
  <c r="I110" i="1" s="1"/>
  <c r="AE104" i="1"/>
  <c r="I104" i="1" s="1"/>
  <c r="AE102" i="1"/>
  <c r="I102" i="1" s="1"/>
  <c r="AE96" i="1"/>
  <c r="I96" i="1" s="1"/>
  <c r="AE94" i="1"/>
  <c r="I94" i="1" s="1"/>
  <c r="AE89" i="1"/>
  <c r="I89" i="1" s="1"/>
  <c r="AE87" i="1"/>
  <c r="I87" i="1" s="1"/>
  <c r="AE95" i="1"/>
  <c r="I95" i="1" s="1"/>
  <c r="AE88" i="1"/>
  <c r="I88" i="1" s="1"/>
  <c r="L18" i="2"/>
  <c r="L6" i="2"/>
  <c r="L12" i="2"/>
  <c r="L17" i="2"/>
  <c r="L3" i="2"/>
  <c r="L5" i="2"/>
  <c r="L9" i="2"/>
  <c r="L11" i="2"/>
  <c r="L15" i="2"/>
  <c r="M69" i="2"/>
  <c r="H69" i="2"/>
  <c r="K66" i="2"/>
  <c r="M68" i="2"/>
  <c r="I68" i="2"/>
  <c r="E18" i="2"/>
  <c r="E17" i="2"/>
  <c r="E16" i="2"/>
  <c r="E15" i="2"/>
  <c r="E12" i="2"/>
  <c r="E11" i="2"/>
  <c r="E10" i="2"/>
  <c r="E9" i="2"/>
  <c r="E6" i="2"/>
  <c r="E5" i="2"/>
  <c r="E4" i="2"/>
  <c r="E3" i="2"/>
  <c r="P18" i="2"/>
  <c r="P16" i="2"/>
  <c r="P12" i="2"/>
  <c r="P10" i="2"/>
  <c r="P6" i="2"/>
  <c r="P4" i="2"/>
  <c r="O18" i="2"/>
  <c r="O16" i="2"/>
  <c r="O12" i="2"/>
  <c r="O10" i="2"/>
  <c r="O6" i="2"/>
  <c r="O4" i="2"/>
  <c r="N18" i="2"/>
  <c r="N16" i="2"/>
  <c r="N12" i="2"/>
  <c r="N10" i="2"/>
  <c r="N6" i="2"/>
  <c r="N4" i="2"/>
  <c r="M18" i="2"/>
  <c r="M16" i="2"/>
  <c r="M12" i="2"/>
  <c r="M10" i="2"/>
  <c r="M6" i="2"/>
  <c r="M4" i="2"/>
  <c r="P17" i="2"/>
  <c r="P15" i="2"/>
  <c r="P11" i="2"/>
  <c r="P9" i="2"/>
  <c r="P5" i="2"/>
  <c r="P3" i="2"/>
  <c r="O17" i="2"/>
  <c r="O15" i="2"/>
  <c r="O11" i="2"/>
  <c r="O9" i="2"/>
  <c r="O5" i="2"/>
  <c r="O3" i="2"/>
  <c r="N17" i="2"/>
  <c r="N15" i="2"/>
  <c r="N11" i="2"/>
  <c r="N9" i="2"/>
  <c r="N5" i="2"/>
  <c r="N3" i="2"/>
  <c r="M17" i="2"/>
  <c r="M15" i="2"/>
  <c r="M11" i="2"/>
  <c r="M9" i="2"/>
  <c r="M5" i="2"/>
  <c r="M3" i="2"/>
  <c r="J18" i="2"/>
  <c r="J17" i="2"/>
  <c r="J16" i="2"/>
  <c r="J15" i="2"/>
  <c r="J12" i="2"/>
  <c r="J11" i="2"/>
  <c r="J10" i="2"/>
  <c r="J9" i="2"/>
  <c r="J6" i="2"/>
  <c r="J5" i="2"/>
  <c r="J4" i="2"/>
  <c r="J3" i="2"/>
  <c r="F18" i="2"/>
  <c r="F17" i="2"/>
  <c r="F16" i="2"/>
  <c r="F15" i="2"/>
  <c r="F12" i="2"/>
  <c r="F11" i="2"/>
  <c r="F10" i="2"/>
  <c r="F9" i="2"/>
  <c r="F6" i="2"/>
  <c r="F5" i="2"/>
  <c r="F4" i="2"/>
  <c r="F3" i="2"/>
  <c r="M67" i="2" l="1"/>
  <c r="H67" i="2"/>
  <c r="M39" i="2"/>
  <c r="H39" i="2"/>
  <c r="M23" i="2"/>
  <c r="G23" i="2"/>
  <c r="M33" i="2"/>
  <c r="H33" i="2"/>
  <c r="M66" i="2"/>
  <c r="K64" i="2"/>
  <c r="K17" i="2" s="1"/>
  <c r="G63" i="2"/>
  <c r="I12" i="2"/>
  <c r="I6" i="2"/>
  <c r="M72" i="2"/>
  <c r="H72" i="2"/>
  <c r="I17" i="2"/>
  <c r="I18" i="2"/>
  <c r="L7" i="2"/>
  <c r="L8" i="2" s="1"/>
  <c r="B128" i="1" s="1"/>
  <c r="B87" i="4" s="1"/>
  <c r="C87" i="4" s="1"/>
  <c r="C128" i="1" s="1"/>
  <c r="I4" i="2"/>
  <c r="I10" i="2"/>
  <c r="I16" i="2"/>
  <c r="L19" i="2"/>
  <c r="L20" i="2" s="1"/>
  <c r="L13" i="2"/>
  <c r="L14" i="2" s="1"/>
  <c r="F7" i="2"/>
  <c r="F8" i="2" s="1"/>
  <c r="B122" i="1" s="1"/>
  <c r="B84" i="4" s="1"/>
  <c r="C84" i="4" s="1"/>
  <c r="C122" i="1" s="1"/>
  <c r="F13" i="2"/>
  <c r="F14" i="2" s="1"/>
  <c r="L122" i="1" s="1"/>
  <c r="B90" i="4" s="1"/>
  <c r="C90" i="4" s="1"/>
  <c r="Q122" i="1" s="1"/>
  <c r="F19" i="2"/>
  <c r="F20" i="2" s="1"/>
  <c r="AB122" i="1" s="1"/>
  <c r="B96" i="4" s="1"/>
  <c r="C96" i="4" s="1"/>
  <c r="AG122" i="1" s="1"/>
  <c r="J7" i="2"/>
  <c r="J8" i="2" s="1"/>
  <c r="L128" i="1" s="1"/>
  <c r="B93" i="4" s="1"/>
  <c r="C93" i="4" s="1"/>
  <c r="Q128" i="1" s="1"/>
  <c r="J13" i="2"/>
  <c r="J14" i="2" s="1"/>
  <c r="M7" i="2"/>
  <c r="M8" i="2" s="1"/>
  <c r="M13" i="2"/>
  <c r="M14" i="2" s="1"/>
  <c r="M19" i="2"/>
  <c r="M20" i="2" s="1"/>
  <c r="N7" i="2"/>
  <c r="N8" i="2" s="1"/>
  <c r="N13" i="2"/>
  <c r="N14" i="2" s="1"/>
  <c r="I3" i="2"/>
  <c r="I5" i="2"/>
  <c r="I9" i="2"/>
  <c r="I11" i="2"/>
  <c r="I15" i="2"/>
  <c r="N19" i="2"/>
  <c r="N20" i="2" s="1"/>
  <c r="O7" i="2"/>
  <c r="O8" i="2" s="1"/>
  <c r="O13" i="2"/>
  <c r="O14" i="2" s="1"/>
  <c r="O19" i="2"/>
  <c r="O20" i="2" s="1"/>
  <c r="P7" i="2"/>
  <c r="P8" i="2" s="1"/>
  <c r="P13" i="2"/>
  <c r="P14" i="2" s="1"/>
  <c r="P19" i="2"/>
  <c r="P20" i="2" s="1"/>
  <c r="E7" i="2"/>
  <c r="E8" i="2" s="1"/>
  <c r="B120" i="1" s="1"/>
  <c r="B83" i="4" s="1"/>
  <c r="C83" i="4" s="1"/>
  <c r="C120" i="1" s="1"/>
  <c r="E13" i="2"/>
  <c r="E14" i="2" s="1"/>
  <c r="L120" i="1" s="1"/>
  <c r="B89" i="4" s="1"/>
  <c r="C89" i="4" s="1"/>
  <c r="Q120" i="1" s="1"/>
  <c r="E19" i="2"/>
  <c r="E20" i="2" s="1"/>
  <c r="AB120" i="1" s="1"/>
  <c r="B95" i="4" s="1"/>
  <c r="C95" i="4" s="1"/>
  <c r="AG120" i="1" s="1"/>
  <c r="J19" i="2"/>
  <c r="J20" i="2" s="1"/>
  <c r="G11" i="2" l="1"/>
  <c r="L130" i="1"/>
  <c r="B101" i="4" s="1"/>
  <c r="C101" i="4" s="1"/>
  <c r="Q130" i="1" s="1"/>
  <c r="B130" i="1"/>
  <c r="B100" i="4" s="1"/>
  <c r="C100" i="4" s="1"/>
  <c r="C130" i="1" s="1"/>
  <c r="AB128" i="1"/>
  <c r="B99" i="4" s="1"/>
  <c r="C99" i="4" s="1"/>
  <c r="AG128" i="1" s="1"/>
  <c r="AB130" i="1"/>
  <c r="B102" i="4" s="1"/>
  <c r="C102" i="4" s="1"/>
  <c r="AG130" i="1" s="1"/>
  <c r="H3" i="2"/>
  <c r="K11" i="2"/>
  <c r="K6" i="2"/>
  <c r="K16" i="2"/>
  <c r="K15" i="2"/>
  <c r="K18" i="2"/>
  <c r="K4" i="2"/>
  <c r="K5" i="2"/>
  <c r="K12" i="2"/>
  <c r="K3" i="2"/>
  <c r="K9" i="2"/>
  <c r="K10" i="2"/>
  <c r="H12" i="2"/>
  <c r="H15" i="2"/>
  <c r="H16" i="2"/>
  <c r="H9" i="2"/>
  <c r="H18" i="2"/>
  <c r="H11" i="2"/>
  <c r="H4" i="2"/>
  <c r="H5" i="2"/>
  <c r="H17" i="2"/>
  <c r="H6" i="2"/>
  <c r="G18" i="2"/>
  <c r="H10" i="2"/>
  <c r="G12" i="2"/>
  <c r="G16" i="2"/>
  <c r="G15" i="2"/>
  <c r="G3" i="2"/>
  <c r="G9" i="2"/>
  <c r="G4" i="2"/>
  <c r="G17" i="2"/>
  <c r="G10" i="2"/>
  <c r="G6" i="2"/>
  <c r="G5" i="2"/>
  <c r="I19" i="2"/>
  <c r="I20" i="2" s="1"/>
  <c r="I7" i="2"/>
  <c r="I8" i="2" s="1"/>
  <c r="B126" i="1" s="1"/>
  <c r="B86" i="4" s="1"/>
  <c r="C86" i="4" s="1"/>
  <c r="C126" i="1" s="1"/>
  <c r="I13" i="2"/>
  <c r="I14" i="2" s="1"/>
  <c r="L126" i="1" s="1"/>
  <c r="B92" i="4" s="1"/>
  <c r="C92" i="4" s="1"/>
  <c r="Q126" i="1" s="1"/>
  <c r="K7" i="2" l="1"/>
  <c r="K8" i="2" s="1"/>
  <c r="AB126" i="1" s="1"/>
  <c r="B98" i="4" s="1"/>
  <c r="K13" i="2"/>
  <c r="K14" i="2" s="1"/>
  <c r="K19" i="2"/>
  <c r="K20" i="2" s="1"/>
  <c r="H7" i="2"/>
  <c r="H8" i="2" s="1"/>
  <c r="B118" i="1" s="1"/>
  <c r="B82" i="4" s="1"/>
  <c r="H13" i="2"/>
  <c r="H14" i="2" s="1"/>
  <c r="L118" i="1" s="1"/>
  <c r="B88" i="4" s="1"/>
  <c r="H19" i="2"/>
  <c r="H20" i="2" s="1"/>
  <c r="AB118" i="1" s="1"/>
  <c r="B94" i="4" s="1"/>
  <c r="G13" i="2"/>
  <c r="G14" i="2" s="1"/>
  <c r="L124" i="1" s="1"/>
  <c r="B91" i="4" s="1"/>
  <c r="G19" i="2"/>
  <c r="G20" i="2" s="1"/>
  <c r="AB124" i="1" s="1"/>
  <c r="B97" i="4" s="1"/>
  <c r="C97" i="4" s="1"/>
  <c r="AG124" i="1" s="1"/>
  <c r="G7" i="2"/>
  <c r="G8" i="2" s="1"/>
  <c r="B124" i="1" s="1"/>
  <c r="B85" i="4" s="1"/>
  <c r="C98" i="4" l="1"/>
  <c r="AG126" i="1" s="1"/>
  <c r="C91" i="4"/>
  <c r="Q124" i="1" s="1"/>
  <c r="C88" i="4"/>
  <c r="Q118" i="1" s="1"/>
  <c r="C85" i="4"/>
  <c r="C124" i="1" s="1"/>
  <c r="C94" i="4"/>
  <c r="AG118" i="1" s="1"/>
  <c r="C82" i="4"/>
  <c r="C118" i="1" s="1"/>
</calcChain>
</file>

<file path=xl/sharedStrings.xml><?xml version="1.0" encoding="utf-8"?>
<sst xmlns="http://schemas.openxmlformats.org/spreadsheetml/2006/main" count="344" uniqueCount="103">
  <si>
    <t>Jugendliga Rheinland-Pfalz/Hessen</t>
  </si>
  <si>
    <t>Datum:</t>
  </si>
  <si>
    <t>Ort:</t>
  </si>
  <si>
    <t>PRESSE</t>
  </si>
  <si>
    <t>E-Jugend</t>
  </si>
  <si>
    <t>Jahrgang = Klasse</t>
  </si>
  <si>
    <t>REISSEN</t>
  </si>
  <si>
    <t>STOSSEN</t>
  </si>
  <si>
    <t>ATHLETIK</t>
  </si>
  <si>
    <t>Alterskl.</t>
  </si>
  <si>
    <t>Ge. m/w</t>
  </si>
  <si>
    <t>Gewicht</t>
  </si>
  <si>
    <t>Gesamtpkt.</t>
  </si>
  <si>
    <t>Platz</t>
  </si>
  <si>
    <t>1.Vers.</t>
  </si>
  <si>
    <t>2.Vers.</t>
  </si>
  <si>
    <t>Gewih.Pkt.</t>
  </si>
  <si>
    <t>Sprung (m)</t>
  </si>
  <si>
    <t>Liegestütze (Wdh)</t>
  </si>
  <si>
    <t>Bauchmuskeltest (WDH)</t>
  </si>
  <si>
    <t>Name</t>
  </si>
  <si>
    <t>Verein</t>
  </si>
  <si>
    <t>Jahrgang</t>
  </si>
  <si>
    <t>kg</t>
  </si>
  <si>
    <t>Gew.</t>
  </si>
  <si>
    <t>Pkt.</t>
  </si>
  <si>
    <t>pkt</t>
  </si>
  <si>
    <t>max</t>
  </si>
  <si>
    <t>1.Ver.</t>
  </si>
  <si>
    <t>2.Ver.</t>
  </si>
  <si>
    <t>3.Ver.</t>
  </si>
  <si>
    <t>1.Ver</t>
  </si>
  <si>
    <t>min</t>
  </si>
  <si>
    <t>AC Mutterstadt</t>
  </si>
  <si>
    <t>KSV Grünstadt</t>
  </si>
  <si>
    <t>D-Jugend</t>
  </si>
  <si>
    <t>-140/ -148/ -158/ +158 cm</t>
  </si>
  <si>
    <t>Größenklasse</t>
  </si>
  <si>
    <t>weiblich / männlich</t>
  </si>
  <si>
    <t>Größe</t>
  </si>
  <si>
    <t>Klasse</t>
  </si>
  <si>
    <t>cm</t>
  </si>
  <si>
    <t>TSG Haßloch</t>
  </si>
  <si>
    <t>AV 03 Speyer</t>
  </si>
  <si>
    <t>Schüler</t>
  </si>
  <si>
    <t>-150/ -158/ -168/ +168 cm</t>
  </si>
  <si>
    <t>3.Vers.</t>
  </si>
  <si>
    <t>BM/Anr. (WDH)</t>
  </si>
  <si>
    <t>BM</t>
  </si>
  <si>
    <t>Jugend</t>
  </si>
  <si>
    <t>Anristen (WDH)</t>
  </si>
  <si>
    <t>Mannschaftswertung</t>
  </si>
  <si>
    <t>KSV Grünstadt I.</t>
  </si>
  <si>
    <t>KSV Grünstadt II.</t>
  </si>
  <si>
    <t>KSV Grünstadt III</t>
  </si>
  <si>
    <t>FTG Pfungstadt I.</t>
  </si>
  <si>
    <t>FTG Pfungstadt II.</t>
  </si>
  <si>
    <t>FTG Pfungstadt III</t>
  </si>
  <si>
    <t>AC Altrip I.</t>
  </si>
  <si>
    <t>AC Altrip II.</t>
  </si>
  <si>
    <t>AC Altrip III</t>
  </si>
  <si>
    <t>AC Mutterstadt I.</t>
  </si>
  <si>
    <t>AC Mutterstadt II.</t>
  </si>
  <si>
    <t>AC Mutterstadt III</t>
  </si>
  <si>
    <t>TSG Haßloch I.</t>
  </si>
  <si>
    <t>TSG Haßloch II.</t>
  </si>
  <si>
    <t>KSV Langen</t>
  </si>
  <si>
    <t>KSC 07 Schifferstadt</t>
  </si>
  <si>
    <t>FTG Pfungstadt</t>
  </si>
  <si>
    <t>AC Altrip</t>
  </si>
  <si>
    <t>KSC 07 Schiff.</t>
  </si>
  <si>
    <t>AV 03 Sp.</t>
  </si>
  <si>
    <t>AC Kindsbach</t>
  </si>
  <si>
    <t>VFL Rodalben</t>
  </si>
  <si>
    <t>TSG Kaiserslautern</t>
  </si>
  <si>
    <t>AC Weisenau</t>
  </si>
  <si>
    <t>Geschl.</t>
  </si>
  <si>
    <t>Punkte</t>
  </si>
  <si>
    <t>Wenn BM, dann "1" eintragen</t>
  </si>
  <si>
    <t>m</t>
  </si>
  <si>
    <t>w</t>
  </si>
  <si>
    <t>Mutterstadt</t>
  </si>
  <si>
    <t>Kihm, Jaron</t>
  </si>
  <si>
    <t>Hammer, Falk</t>
  </si>
  <si>
    <t>Mattern, Elias</t>
  </si>
  <si>
    <t>Thomsen, Luca</t>
  </si>
  <si>
    <t>Kihm, Mattis</t>
  </si>
  <si>
    <t>Wenz, Johannes</t>
  </si>
  <si>
    <t>Rach, Simon</t>
  </si>
  <si>
    <t>Rach, Lukas</t>
  </si>
  <si>
    <t>Asbach, Kaatje</t>
  </si>
  <si>
    <t>Rach, Sarah</t>
  </si>
  <si>
    <t>Schlee, Wibke</t>
  </si>
  <si>
    <t>Keßler, Moritz</t>
  </si>
  <si>
    <t>Kessler, Ben</t>
  </si>
  <si>
    <t>Hinderberger, Tim</t>
  </si>
  <si>
    <t>Löffler, Nils</t>
  </si>
  <si>
    <t>Mattern, Lucas</t>
  </si>
  <si>
    <t>Kessler, Pia</t>
  </si>
  <si>
    <t>Tas, Sinem</t>
  </si>
  <si>
    <t>Tas, Simge</t>
  </si>
  <si>
    <t>Engels, Mara</t>
  </si>
  <si>
    <t>Mutter, Jannik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</si>
</sst>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/\ mmmm\ yyyy"/>
    <numFmt numFmtId="165" formatCode="0.0"/>
    <numFmt numFmtId="166" formatCode="[$-407]General"/>
    <numFmt numFmtId="167" formatCode="[$-407]0.00"/>
    <numFmt numFmtId="168" formatCode="#,##0.00&quot; &quot;[$€-407];[Red]&quot;-&quot;#,##0.00&quot; &quot;[$€-407]"/>
  </numFmts>
  <fonts count="29">
    <font>
      <sz val="10"/>
      <name val="Arial"/>
    </font>
    <font>
      <b/>
      <i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sz val="7"/>
      <name val="Arial"/>
      <family val="2"/>
    </font>
    <font>
      <b/>
      <u/>
      <sz val="10"/>
      <name val="Arial"/>
      <family val="2"/>
    </font>
    <font>
      <sz val="10"/>
      <color theme="0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color theme="0"/>
      <name val="Arial"/>
      <family val="2"/>
    </font>
    <font>
      <sz val="11"/>
      <color rgb="FF000000"/>
      <name val="Arial"/>
      <family val="2"/>
    </font>
    <font>
      <sz val="11"/>
      <color rgb="FFFFFFFF"/>
      <name val="Arial"/>
      <family val="2"/>
    </font>
    <font>
      <strike/>
      <sz val="11"/>
      <color rgb="FFFF0000"/>
      <name val="Arial"/>
      <family val="2"/>
    </font>
    <font>
      <b/>
      <sz val="11"/>
      <color rgb="FF000000"/>
      <name val="Arial"/>
      <family val="2"/>
    </font>
    <font>
      <u/>
      <sz val="10"/>
      <color rgb="FF0000FF"/>
      <name val="Arial"/>
      <family val="2"/>
    </font>
    <font>
      <sz val="10"/>
      <color rgb="FF000000"/>
      <name val="Arial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rgb="FF92D050"/>
      </patternFill>
    </fill>
    <fill>
      <patternFill patternType="solid">
        <fgColor rgb="FF00CCFF"/>
        <bgColor rgb="FF00CCFF"/>
      </patternFill>
    </fill>
    <fill>
      <patternFill patternType="solid">
        <fgColor rgb="FFFF99CC"/>
        <bgColor rgb="FFFF99CC"/>
      </patternFill>
    </fill>
    <fill>
      <patternFill patternType="solid">
        <fgColor rgb="FF00B0F0"/>
        <bgColor rgb="FF00B0F0"/>
      </patternFill>
    </fill>
    <fill>
      <patternFill patternType="solid">
        <fgColor rgb="FFFF0000"/>
        <bgColor rgb="FFFF0000"/>
      </patternFill>
    </fill>
    <fill>
      <patternFill patternType="solid">
        <fgColor rgb="FFCCFFFF"/>
        <bgColor rgb="FFCCFFFF"/>
      </patternFill>
    </fill>
  </fills>
  <borders count="6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0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20" fillId="0" borderId="0" applyNumberFormat="0" applyFill="0" applyBorder="0" applyAlignment="0" applyProtection="0"/>
    <xf numFmtId="0" fontId="19" fillId="9" borderId="0" applyNumberFormat="0" applyFont="0" applyBorder="0" applyAlignment="0" applyProtection="0"/>
    <xf numFmtId="0" fontId="19" fillId="10" borderId="0" applyNumberFormat="0" applyFont="0" applyBorder="0" applyAlignment="0" applyProtection="0"/>
    <xf numFmtId="0" fontId="19" fillId="11" borderId="0" applyNumberFormat="0" applyFon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ont="0" applyFill="0" applyBorder="0" applyAlignment="0" applyProtection="0"/>
    <xf numFmtId="0" fontId="19" fillId="12" borderId="0" applyNumberFormat="0" applyFont="0" applyBorder="0" applyAlignment="0" applyProtection="0"/>
    <xf numFmtId="0" fontId="19" fillId="13" borderId="0" applyNumberFormat="0" applyFont="0" applyBorder="0" applyAlignment="0" applyProtection="0"/>
    <xf numFmtId="0" fontId="20" fillId="0" borderId="0" applyNumberFormat="0" applyBorder="0" applyProtection="0"/>
    <xf numFmtId="166" fontId="23" fillId="0" borderId="0" applyBorder="0" applyProtection="0"/>
    <xf numFmtId="166" fontId="24" fillId="0" borderId="0" applyBorder="0" applyProtection="0"/>
    <xf numFmtId="0" fontId="19" fillId="0" borderId="0" applyNumberFormat="0" applyFont="0" applyFill="0" applyBorder="0" applyAlignment="0" applyProtection="0"/>
    <xf numFmtId="0" fontId="25" fillId="0" borderId="0" applyNumberFormat="0" applyBorder="0" applyProtection="0">
      <alignment horizontal="center"/>
    </xf>
    <xf numFmtId="0" fontId="25" fillId="0" borderId="0" applyNumberFormat="0" applyBorder="0" applyProtection="0">
      <alignment horizontal="center" textRotation="90"/>
    </xf>
    <xf numFmtId="0" fontId="26" fillId="0" borderId="0" applyNumberFormat="0" applyBorder="0" applyProtection="0"/>
    <xf numFmtId="168" fontId="26" fillId="0" borderId="0" applyBorder="0" applyProtection="0"/>
  </cellStyleXfs>
  <cellXfs count="275">
    <xf numFmtId="0" fontId="0" fillId="0" borderId="0" xfId="0"/>
    <xf numFmtId="0" fontId="0" fillId="0" borderId="0" xfId="0" applyAlignment="1" applyProtection="1">
      <protection locked="0"/>
    </xf>
    <xf numFmtId="0" fontId="2" fillId="0" borderId="0" xfId="0" applyFont="1" applyAlignment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5" fillId="2" borderId="0" xfId="1" applyFont="1" applyFill="1" applyBorder="1" applyAlignment="1" applyProtection="1">
      <alignment horizontal="center"/>
    </xf>
    <xf numFmtId="0" fontId="0" fillId="0" borderId="0" xfId="0" applyAlignment="1"/>
    <xf numFmtId="0" fontId="2" fillId="3" borderId="0" xfId="0" applyFont="1" applyFill="1"/>
    <xf numFmtId="0" fontId="6" fillId="4" borderId="0" xfId="0" applyFont="1" applyFill="1"/>
    <xf numFmtId="0" fontId="7" fillId="4" borderId="0" xfId="0" applyFont="1" applyFill="1"/>
    <xf numFmtId="0" fontId="7" fillId="0" borderId="0" xfId="0" applyFont="1"/>
    <xf numFmtId="0" fontId="7" fillId="0" borderId="0" xfId="0" applyFont="1" applyAlignment="1"/>
    <xf numFmtId="0" fontId="7" fillId="0" borderId="6" xfId="0" applyFont="1" applyBorder="1"/>
    <xf numFmtId="0" fontId="7" fillId="5" borderId="5" xfId="0" applyFont="1" applyFill="1" applyBorder="1"/>
    <xf numFmtId="0" fontId="7" fillId="5" borderId="7" xfId="0" applyFont="1" applyFill="1" applyBorder="1"/>
    <xf numFmtId="0" fontId="7" fillId="0" borderId="0" xfId="0" applyFont="1" applyBorder="1"/>
    <xf numFmtId="0" fontId="7" fillId="0" borderId="5" xfId="0" applyFont="1" applyBorder="1"/>
    <xf numFmtId="0" fontId="6" fillId="6" borderId="6" xfId="0" applyFont="1" applyFill="1" applyBorder="1"/>
    <xf numFmtId="0" fontId="7" fillId="0" borderId="13" xfId="0" applyFont="1" applyBorder="1" applyAlignment="1">
      <alignment horizontal="center" textRotation="90"/>
    </xf>
    <xf numFmtId="0" fontId="7" fillId="0" borderId="14" xfId="0" applyFont="1" applyBorder="1" applyAlignment="1">
      <alignment horizontal="center" textRotation="90"/>
    </xf>
    <xf numFmtId="0" fontId="7" fillId="0" borderId="6" xfId="0" applyFont="1" applyBorder="1" applyAlignment="1">
      <alignment horizontal="center" textRotation="90"/>
    </xf>
    <xf numFmtId="0" fontId="7" fillId="0" borderId="6" xfId="0" applyFont="1" applyBorder="1" applyAlignment="1">
      <alignment horizontal="center"/>
    </xf>
    <xf numFmtId="0" fontId="7" fillId="0" borderId="25" xfId="0" applyFont="1" applyBorder="1"/>
    <xf numFmtId="0" fontId="7" fillId="0" borderId="26" xfId="0" applyFont="1" applyBorder="1"/>
    <xf numFmtId="0" fontId="7" fillId="0" borderId="26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7" borderId="32" xfId="0" applyFont="1" applyFill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7" borderId="33" xfId="0" applyFont="1" applyFill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5" borderId="17" xfId="0" applyFont="1" applyFill="1" applyBorder="1" applyProtection="1"/>
    <xf numFmtId="0" fontId="7" fillId="5" borderId="18" xfId="0" applyFont="1" applyFill="1" applyBorder="1" applyAlignment="1" applyProtection="1">
      <alignment horizontal="center"/>
    </xf>
    <xf numFmtId="0" fontId="7" fillId="0" borderId="34" xfId="0" applyFont="1" applyBorder="1"/>
    <xf numFmtId="0" fontId="7" fillId="0" borderId="31" xfId="0" applyFont="1" applyBorder="1"/>
    <xf numFmtId="0" fontId="7" fillId="0" borderId="32" xfId="0" applyFont="1" applyBorder="1"/>
    <xf numFmtId="0" fontId="6" fillId="0" borderId="36" xfId="0" applyFont="1" applyBorder="1"/>
    <xf numFmtId="0" fontId="7" fillId="0" borderId="37" xfId="0" applyFont="1" applyBorder="1"/>
    <xf numFmtId="0" fontId="6" fillId="0" borderId="2" xfId="0" applyFont="1" applyBorder="1" applyAlignment="1">
      <alignment horizontal="center"/>
    </xf>
    <xf numFmtId="0" fontId="7" fillId="0" borderId="23" xfId="0" applyFont="1" applyBorder="1" applyProtection="1">
      <protection locked="0"/>
    </xf>
    <xf numFmtId="0" fontId="7" fillId="0" borderId="11" xfId="0" applyFont="1" applyBorder="1" applyProtection="1">
      <protection locked="0"/>
    </xf>
    <xf numFmtId="165" fontId="8" fillId="0" borderId="24" xfId="0" applyNumberFormat="1" applyFont="1" applyBorder="1" applyAlignment="1" applyProtection="1">
      <protection locked="0"/>
    </xf>
    <xf numFmtId="165" fontId="8" fillId="0" borderId="3" xfId="0" applyNumberFormat="1" applyFont="1" applyBorder="1" applyAlignment="1" applyProtection="1">
      <protection locked="0"/>
    </xf>
    <xf numFmtId="2" fontId="6" fillId="0" borderId="37" xfId="0" applyNumberFormat="1" applyFont="1" applyBorder="1"/>
    <xf numFmtId="0" fontId="6" fillId="0" borderId="36" xfId="0" applyFont="1" applyBorder="1" applyProtection="1">
      <protection locked="0"/>
    </xf>
    <xf numFmtId="0" fontId="8" fillId="0" borderId="37" xfId="0" applyFont="1" applyBorder="1" applyAlignment="1" applyProtection="1">
      <alignment horizontal="left"/>
      <protection locked="0"/>
    </xf>
    <xf numFmtId="165" fontId="7" fillId="7" borderId="32" xfId="0" applyNumberFormat="1" applyFont="1" applyFill="1" applyBorder="1" applyProtection="1">
      <protection locked="0"/>
    </xf>
    <xf numFmtId="165" fontId="8" fillId="0" borderId="3" xfId="0" applyNumberFormat="1" applyFont="1" applyBorder="1"/>
    <xf numFmtId="0" fontId="8" fillId="0" borderId="32" xfId="0" applyFont="1" applyBorder="1" applyAlignment="1" applyProtection="1">
      <alignment horizontal="left"/>
      <protection locked="0"/>
    </xf>
    <xf numFmtId="2" fontId="8" fillId="5" borderId="17" xfId="0" applyNumberFormat="1" applyFont="1" applyFill="1" applyBorder="1" applyProtection="1"/>
    <xf numFmtId="0" fontId="8" fillId="5" borderId="18" xfId="0" applyFont="1" applyFill="1" applyBorder="1" applyProtection="1"/>
    <xf numFmtId="2" fontId="8" fillId="0" borderId="4" xfId="0" applyNumberFormat="1" applyFont="1" applyBorder="1"/>
    <xf numFmtId="165" fontId="8" fillId="0" borderId="2" xfId="0" applyNumberFormat="1" applyFont="1" applyBorder="1"/>
    <xf numFmtId="165" fontId="8" fillId="0" borderId="32" xfId="0" applyNumberFormat="1" applyFont="1" applyBorder="1"/>
    <xf numFmtId="2" fontId="9" fillId="0" borderId="2" xfId="0" applyNumberFormat="1" applyFont="1" applyBorder="1"/>
    <xf numFmtId="2" fontId="8" fillId="0" borderId="37" xfId="0" applyNumberFormat="1" applyFont="1" applyBorder="1" applyProtection="1">
      <protection locked="0"/>
    </xf>
    <xf numFmtId="2" fontId="8" fillId="0" borderId="32" xfId="0" applyNumberFormat="1" applyFont="1" applyBorder="1" applyProtection="1">
      <protection locked="0"/>
    </xf>
    <xf numFmtId="0" fontId="8" fillId="0" borderId="32" xfId="0" applyFont="1" applyBorder="1"/>
    <xf numFmtId="165" fontId="9" fillId="8" borderId="36" xfId="0" applyNumberFormat="1" applyFont="1" applyFill="1" applyBorder="1"/>
    <xf numFmtId="2" fontId="8" fillId="0" borderId="32" xfId="0" applyNumberFormat="1" applyFont="1" applyBorder="1"/>
    <xf numFmtId="165" fontId="9" fillId="8" borderId="2" xfId="0" applyNumberFormat="1" applyFont="1" applyFill="1" applyBorder="1"/>
    <xf numFmtId="0" fontId="0" fillId="0" borderId="37" xfId="0" applyBorder="1"/>
    <xf numFmtId="165" fontId="9" fillId="8" borderId="36" xfId="0" applyNumberFormat="1" applyFont="1" applyFill="1" applyBorder="1" applyAlignment="1">
      <alignment horizontal="right"/>
    </xf>
    <xf numFmtId="165" fontId="8" fillId="0" borderId="37" xfId="0" applyNumberFormat="1" applyFont="1" applyBorder="1" applyAlignment="1" applyProtection="1">
      <alignment horizontal="center"/>
      <protection locked="0"/>
    </xf>
    <xf numFmtId="165" fontId="8" fillId="0" borderId="32" xfId="0" applyNumberFormat="1" applyFont="1" applyBorder="1" applyAlignment="1" applyProtection="1">
      <alignment horizontal="center"/>
      <protection locked="0"/>
    </xf>
    <xf numFmtId="0" fontId="7" fillId="0" borderId="38" xfId="0" applyFont="1" applyBorder="1" applyProtection="1">
      <protection locked="0"/>
    </xf>
    <xf numFmtId="0" fontId="7" fillId="0" borderId="32" xfId="0" applyFont="1" applyBorder="1" applyProtection="1">
      <protection locked="0"/>
    </xf>
    <xf numFmtId="0" fontId="7" fillId="0" borderId="39" xfId="0" applyFont="1" applyBorder="1" applyProtection="1">
      <protection locked="0"/>
    </xf>
    <xf numFmtId="165" fontId="8" fillId="0" borderId="41" xfId="0" applyNumberFormat="1" applyFont="1" applyBorder="1" applyAlignment="1" applyProtection="1">
      <protection locked="0"/>
    </xf>
    <xf numFmtId="165" fontId="8" fillId="0" borderId="42" xfId="0" applyNumberFormat="1" applyFont="1" applyBorder="1" applyAlignment="1" applyProtection="1">
      <protection locked="0"/>
    </xf>
    <xf numFmtId="0" fontId="6" fillId="0" borderId="41" xfId="0" applyFont="1" applyBorder="1" applyProtection="1">
      <protection locked="0"/>
    </xf>
    <xf numFmtId="0" fontId="7" fillId="0" borderId="2" xfId="0" applyFont="1" applyBorder="1" applyProtection="1">
      <protection locked="0"/>
    </xf>
    <xf numFmtId="165" fontId="8" fillId="0" borderId="36" xfId="0" applyNumberFormat="1" applyFont="1" applyBorder="1" applyAlignment="1" applyProtection="1">
      <protection locked="0"/>
    </xf>
    <xf numFmtId="0" fontId="7" fillId="0" borderId="37" xfId="0" applyFont="1" applyBorder="1" applyProtection="1">
      <protection locked="0"/>
    </xf>
    <xf numFmtId="0" fontId="7" fillId="0" borderId="43" xfId="0" applyFont="1" applyBorder="1" applyProtection="1">
      <protection locked="0"/>
    </xf>
    <xf numFmtId="0" fontId="7" fillId="0" borderId="44" xfId="0" applyFont="1" applyBorder="1" applyProtection="1">
      <protection locked="0"/>
    </xf>
    <xf numFmtId="0" fontId="7" fillId="0" borderId="45" xfId="0" applyFont="1" applyBorder="1" applyProtection="1">
      <protection locked="0"/>
    </xf>
    <xf numFmtId="0" fontId="8" fillId="0" borderId="46" xfId="0" applyFont="1" applyBorder="1" applyAlignment="1" applyProtection="1">
      <protection locked="0"/>
    </xf>
    <xf numFmtId="0" fontId="8" fillId="0" borderId="47" xfId="0" applyFont="1" applyBorder="1" applyAlignment="1" applyProtection="1">
      <protection locked="0"/>
    </xf>
    <xf numFmtId="2" fontId="8" fillId="5" borderId="48" xfId="0" applyNumberFormat="1" applyFont="1" applyFill="1" applyBorder="1" applyProtection="1"/>
    <xf numFmtId="0" fontId="8" fillId="5" borderId="49" xfId="0" applyFont="1" applyFill="1" applyBorder="1" applyProtection="1"/>
    <xf numFmtId="2" fontId="8" fillId="0" borderId="50" xfId="0" applyNumberFormat="1" applyFont="1" applyBorder="1"/>
    <xf numFmtId="165" fontId="8" fillId="0" borderId="45" xfId="0" applyNumberFormat="1" applyFont="1" applyBorder="1"/>
    <xf numFmtId="2" fontId="8" fillId="0" borderId="43" xfId="0" applyNumberFormat="1" applyFont="1" applyBorder="1" applyProtection="1">
      <protection locked="0"/>
    </xf>
    <xf numFmtId="2" fontId="8" fillId="0" borderId="44" xfId="0" applyNumberFormat="1" applyFont="1" applyBorder="1" applyProtection="1">
      <protection locked="0"/>
    </xf>
    <xf numFmtId="0" fontId="8" fillId="0" borderId="44" xfId="0" applyFont="1" applyBorder="1"/>
    <xf numFmtId="0" fontId="0" fillId="0" borderId="43" xfId="0" applyBorder="1"/>
    <xf numFmtId="165" fontId="8" fillId="0" borderId="43" xfId="0" applyNumberFormat="1" applyFont="1" applyBorder="1" applyAlignment="1" applyProtection="1">
      <alignment horizontal="center"/>
      <protection locked="0"/>
    </xf>
    <xf numFmtId="165" fontId="8" fillId="0" borderId="44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49" fontId="6" fillId="4" borderId="0" xfId="0" applyNumberFormat="1" applyFont="1" applyFill="1"/>
    <xf numFmtId="0" fontId="7" fillId="0" borderId="51" xfId="0" applyFont="1" applyBorder="1" applyAlignment="1">
      <alignment horizontal="center" textRotation="90"/>
    </xf>
    <xf numFmtId="0" fontId="7" fillId="0" borderId="52" xfId="0" applyFont="1" applyBorder="1" applyAlignment="1">
      <alignment horizontal="center"/>
    </xf>
    <xf numFmtId="0" fontId="6" fillId="0" borderId="2" xfId="0" applyFont="1" applyBorder="1"/>
    <xf numFmtId="0" fontId="6" fillId="0" borderId="36" xfId="0" applyFont="1" applyBorder="1" applyAlignment="1">
      <alignment horizontal="center"/>
    </xf>
    <xf numFmtId="0" fontId="7" fillId="0" borderId="4" xfId="0" applyFont="1" applyBorder="1"/>
    <xf numFmtId="49" fontId="7" fillId="0" borderId="22" xfId="0" applyNumberFormat="1" applyFont="1" applyBorder="1" applyProtection="1">
      <protection locked="0"/>
    </xf>
    <xf numFmtId="0" fontId="11" fillId="0" borderId="23" xfId="0" applyFont="1" applyBorder="1" applyProtection="1"/>
    <xf numFmtId="165" fontId="8" fillId="7" borderId="32" xfId="0" applyNumberFormat="1" applyFont="1" applyFill="1" applyBorder="1" applyProtection="1">
      <protection locked="0"/>
    </xf>
    <xf numFmtId="165" fontId="8" fillId="0" borderId="32" xfId="0" applyNumberFormat="1" applyFont="1" applyBorder="1" applyProtection="1">
      <protection locked="0"/>
    </xf>
    <xf numFmtId="165" fontId="8" fillId="0" borderId="4" xfId="0" applyNumberFormat="1" applyFont="1" applyBorder="1" applyAlignment="1" applyProtection="1">
      <alignment horizontal="center"/>
      <protection locked="0"/>
    </xf>
    <xf numFmtId="49" fontId="7" fillId="0" borderId="37" xfId="0" applyNumberFormat="1" applyFont="1" applyFill="1" applyBorder="1" applyProtection="1">
      <protection locked="0"/>
    </xf>
    <xf numFmtId="0" fontId="7" fillId="0" borderId="32" xfId="0" applyFont="1" applyFill="1" applyBorder="1" applyProtection="1">
      <protection locked="0"/>
    </xf>
    <xf numFmtId="0" fontId="11" fillId="0" borderId="32" xfId="0" applyFont="1" applyBorder="1" applyProtection="1"/>
    <xf numFmtId="49" fontId="10" fillId="0" borderId="37" xfId="0" applyNumberFormat="1" applyFont="1" applyFill="1" applyBorder="1" applyProtection="1">
      <protection locked="0"/>
    </xf>
    <xf numFmtId="0" fontId="11" fillId="0" borderId="53" xfId="0" applyFont="1" applyBorder="1" applyProtection="1"/>
    <xf numFmtId="49" fontId="7" fillId="0" borderId="43" xfId="0" applyNumberFormat="1" applyFont="1" applyFill="1" applyBorder="1" applyProtection="1">
      <protection locked="0"/>
    </xf>
    <xf numFmtId="0" fontId="7" fillId="0" borderId="44" xfId="0" applyFont="1" applyFill="1" applyBorder="1" applyProtection="1">
      <protection locked="0"/>
    </xf>
    <xf numFmtId="0" fontId="11" fillId="0" borderId="44" xfId="0" applyFont="1" applyBorder="1" applyProtection="1"/>
    <xf numFmtId="165" fontId="8" fillId="0" borderId="46" xfId="0" applyNumberFormat="1" applyFont="1" applyBorder="1" applyAlignment="1" applyProtection="1">
      <protection locked="0"/>
    </xf>
    <xf numFmtId="165" fontId="8" fillId="0" borderId="47" xfId="0" applyNumberFormat="1" applyFont="1" applyBorder="1" applyAlignment="1" applyProtection="1">
      <protection locked="0"/>
    </xf>
    <xf numFmtId="165" fontId="8" fillId="0" borderId="44" xfId="0" applyNumberFormat="1" applyFont="1" applyBorder="1"/>
    <xf numFmtId="2" fontId="9" fillId="0" borderId="45" xfId="0" applyNumberFormat="1" applyFont="1" applyBorder="1"/>
    <xf numFmtId="165" fontId="8" fillId="0" borderId="50" xfId="0" applyNumberFormat="1" applyFont="1" applyBorder="1" applyAlignment="1" applyProtection="1">
      <alignment horizontal="center"/>
      <protection locked="0"/>
    </xf>
    <xf numFmtId="0" fontId="7" fillId="0" borderId="42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7" borderId="55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3" xfId="0" applyFont="1" applyBorder="1"/>
    <xf numFmtId="0" fontId="7" fillId="0" borderId="54" xfId="0" applyFont="1" applyBorder="1"/>
    <xf numFmtId="2" fontId="8" fillId="0" borderId="2" xfId="0" applyNumberFormat="1" applyFont="1" applyBorder="1"/>
    <xf numFmtId="165" fontId="8" fillId="7" borderId="36" xfId="0" applyNumberFormat="1" applyFont="1" applyFill="1" applyBorder="1" applyProtection="1">
      <protection locked="0"/>
    </xf>
    <xf numFmtId="49" fontId="7" fillId="0" borderId="37" xfId="0" applyNumberFormat="1" applyFont="1" applyBorder="1" applyProtection="1">
      <protection locked="0"/>
    </xf>
    <xf numFmtId="49" fontId="7" fillId="0" borderId="43" xfId="0" applyNumberFormat="1" applyFont="1" applyBorder="1" applyProtection="1">
      <protection locked="0"/>
    </xf>
    <xf numFmtId="0" fontId="12" fillId="0" borderId="0" xfId="0" applyFont="1"/>
    <xf numFmtId="0" fontId="2" fillId="0" borderId="0" xfId="0" applyFont="1"/>
    <xf numFmtId="0" fontId="8" fillId="0" borderId="2" xfId="0" applyFont="1" applyBorder="1"/>
    <xf numFmtId="2" fontId="0" fillId="0" borderId="4" xfId="0" applyNumberForma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3" fillId="0" borderId="0" xfId="0" applyFont="1" applyBorder="1" applyAlignment="1"/>
    <xf numFmtId="0" fontId="0" fillId="0" borderId="0" xfId="0" applyBorder="1" applyAlignment="1"/>
    <xf numFmtId="0" fontId="8" fillId="0" borderId="0" xfId="0" applyFont="1"/>
    <xf numFmtId="0" fontId="2" fillId="0" borderId="0" xfId="0" applyFont="1" applyAlignment="1">
      <alignment horizontal="left"/>
    </xf>
    <xf numFmtId="0" fontId="3" fillId="0" borderId="2" xfId="0" applyFont="1" applyBorder="1"/>
    <xf numFmtId="0" fontId="3" fillId="0" borderId="0" xfId="0" applyFont="1"/>
    <xf numFmtId="0" fontId="0" fillId="0" borderId="4" xfId="0" applyBorder="1" applyAlignment="1"/>
    <xf numFmtId="49" fontId="0" fillId="0" borderId="0" xfId="0" applyNumberFormat="1"/>
    <xf numFmtId="2" fontId="0" fillId="0" borderId="0" xfId="0" applyNumberFormat="1"/>
    <xf numFmtId="0" fontId="2" fillId="0" borderId="32" xfId="0" applyFont="1" applyBorder="1" applyAlignment="1">
      <alignment horizontal="center"/>
    </xf>
    <xf numFmtId="0" fontId="2" fillId="0" borderId="32" xfId="0" applyFont="1" applyBorder="1"/>
    <xf numFmtId="2" fontId="11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15" fillId="0" borderId="32" xfId="0" applyNumberFormat="1" applyFont="1" applyBorder="1" applyAlignment="1">
      <alignment horizontal="center"/>
    </xf>
    <xf numFmtId="2" fontId="7" fillId="0" borderId="0" xfId="0" applyNumberFormat="1" applyFont="1" applyAlignment="1">
      <alignment horizontal="center"/>
    </xf>
    <xf numFmtId="0" fontId="16" fillId="0" borderId="0" xfId="0" applyFont="1" applyFill="1"/>
    <xf numFmtId="0" fontId="16" fillId="0" borderId="0" xfId="0" applyFont="1"/>
    <xf numFmtId="0" fontId="16" fillId="0" borderId="0" xfId="0" applyFont="1" applyAlignment="1">
      <alignment horizontal="center"/>
    </xf>
    <xf numFmtId="0" fontId="17" fillId="0" borderId="0" xfId="0" applyFont="1" applyFill="1"/>
    <xf numFmtId="0" fontId="0" fillId="0" borderId="0" xfId="0" applyAlignment="1">
      <alignment horizontal="center"/>
    </xf>
    <xf numFmtId="0" fontId="2" fillId="0" borderId="0" xfId="0" applyFont="1" applyFill="1"/>
    <xf numFmtId="0" fontId="3" fillId="0" borderId="0" xfId="0" applyFont="1" applyAlignment="1">
      <alignment horizontal="center"/>
    </xf>
    <xf numFmtId="0" fontId="0" fillId="0" borderId="0" xfId="0" applyFill="1"/>
    <xf numFmtId="0" fontId="18" fillId="0" borderId="0" xfId="0" applyFont="1" applyFill="1"/>
    <xf numFmtId="0" fontId="13" fillId="0" borderId="0" xfId="0" applyFont="1" applyFill="1"/>
    <xf numFmtId="0" fontId="3" fillId="0" borderId="0" xfId="0" applyFont="1" applyFill="1"/>
    <xf numFmtId="2" fontId="3" fillId="0" borderId="0" xfId="0" applyNumberFormat="1" applyFont="1" applyFill="1"/>
    <xf numFmtId="2" fontId="3" fillId="0" borderId="0" xfId="0" applyNumberFormat="1" applyFont="1"/>
    <xf numFmtId="0" fontId="7" fillId="0" borderId="6" xfId="0" applyFont="1" applyBorder="1" applyAlignment="1">
      <alignment horizontal="center" textRotation="90" wrapText="1"/>
    </xf>
    <xf numFmtId="166" fontId="27" fillId="0" borderId="56" xfId="14" applyFont="1" applyFill="1" applyBorder="1" applyAlignment="1" applyProtection="1">
      <protection locked="0"/>
    </xf>
    <xf numFmtId="166" fontId="27" fillId="0" borderId="59" xfId="14" applyFont="1" applyFill="1" applyBorder="1" applyAlignment="1" applyProtection="1">
      <protection locked="0"/>
    </xf>
    <xf numFmtId="165" fontId="28" fillId="0" borderId="56" xfId="14" applyNumberFormat="1" applyFont="1" applyFill="1" applyBorder="1" applyAlignment="1" applyProtection="1">
      <protection locked="0"/>
    </xf>
    <xf numFmtId="166" fontId="27" fillId="0" borderId="60" xfId="14" applyFont="1" applyFill="1" applyBorder="1" applyAlignment="1" applyProtection="1">
      <protection locked="0"/>
    </xf>
    <xf numFmtId="166" fontId="27" fillId="0" borderId="61" xfId="14" applyFont="1" applyFill="1" applyBorder="1" applyAlignment="1" applyProtection="1">
      <protection locked="0"/>
    </xf>
    <xf numFmtId="165" fontId="28" fillId="0" borderId="60" xfId="14" applyNumberFormat="1" applyFont="1" applyFill="1" applyBorder="1" applyAlignment="1" applyProtection="1">
      <protection locked="0"/>
    </xf>
    <xf numFmtId="166" fontId="28" fillId="0" borderId="56" xfId="14" applyFont="1" applyFill="1" applyBorder="1" applyAlignment="1" applyProtection="1">
      <protection locked="0"/>
    </xf>
    <xf numFmtId="166" fontId="28" fillId="0" borderId="56" xfId="14" applyFont="1" applyFill="1" applyBorder="1" applyAlignment="1" applyProtection="1">
      <alignment horizontal="left"/>
      <protection locked="0"/>
    </xf>
    <xf numFmtId="165" fontId="27" fillId="14" borderId="56" xfId="14" applyNumberFormat="1" applyFont="1" applyFill="1" applyBorder="1" applyAlignment="1" applyProtection="1">
      <protection locked="0"/>
    </xf>
    <xf numFmtId="165" fontId="28" fillId="0" borderId="57" xfId="14" applyNumberFormat="1" applyFont="1" applyFill="1" applyBorder="1" applyAlignment="1"/>
    <xf numFmtId="166" fontId="28" fillId="0" borderId="56" xfId="14" applyFont="1" applyFill="1" applyBorder="1" applyAlignment="1" applyProtection="1">
      <alignment horizontal="left"/>
      <protection locked="0"/>
    </xf>
    <xf numFmtId="165" fontId="27" fillId="14" borderId="56" xfId="14" applyNumberFormat="1" applyFont="1" applyFill="1" applyBorder="1" applyAlignment="1" applyProtection="1">
      <protection locked="0"/>
    </xf>
    <xf numFmtId="165" fontId="28" fillId="0" borderId="57" xfId="14" applyNumberFormat="1" applyFont="1" applyFill="1" applyBorder="1" applyAlignment="1"/>
    <xf numFmtId="167" fontId="28" fillId="0" borderId="56" xfId="14" applyNumberFormat="1" applyFont="1" applyFill="1" applyBorder="1" applyAlignment="1" applyProtection="1">
      <protection locked="0"/>
    </xf>
    <xf numFmtId="167" fontId="28" fillId="0" borderId="56" xfId="14" applyNumberFormat="1" applyFont="1" applyFill="1" applyBorder="1" applyAlignment="1" applyProtection="1">
      <protection locked="0"/>
    </xf>
    <xf numFmtId="166" fontId="24" fillId="0" borderId="56" xfId="14" applyFont="1" applyFill="1" applyBorder="1" applyAlignment="1"/>
    <xf numFmtId="165" fontId="28" fillId="0" borderId="56" xfId="14" applyNumberFormat="1" applyFont="1" applyFill="1" applyBorder="1" applyAlignment="1" applyProtection="1">
      <alignment horizontal="center"/>
      <protection locked="0"/>
    </xf>
    <xf numFmtId="166" fontId="27" fillId="0" borderId="56" xfId="14" applyFont="1" applyFill="1" applyBorder="1" applyAlignment="1" applyProtection="1">
      <protection locked="0"/>
    </xf>
    <xf numFmtId="49" fontId="27" fillId="0" borderId="56" xfId="14" applyNumberFormat="1" applyFont="1" applyFill="1" applyBorder="1" applyAlignment="1" applyProtection="1">
      <protection locked="0"/>
    </xf>
    <xf numFmtId="166" fontId="27" fillId="0" borderId="59" xfId="14" applyFont="1" applyFill="1" applyBorder="1" applyAlignment="1" applyProtection="1">
      <protection locked="0"/>
    </xf>
    <xf numFmtId="165" fontId="28" fillId="0" borderId="56" xfId="14" applyNumberFormat="1" applyFont="1" applyFill="1" applyBorder="1" applyAlignment="1" applyProtection="1">
      <protection locked="0"/>
    </xf>
    <xf numFmtId="165" fontId="28" fillId="0" borderId="56" xfId="14" applyNumberFormat="1" applyFont="1" applyFill="1" applyBorder="1" applyAlignment="1" applyProtection="1">
      <protection locked="0"/>
    </xf>
    <xf numFmtId="166" fontId="28" fillId="0" borderId="56" xfId="14" applyFont="1" applyFill="1" applyBorder="1" applyAlignment="1" applyProtection="1">
      <alignment horizontal="left"/>
      <protection locked="0"/>
    </xf>
    <xf numFmtId="165" fontId="28" fillId="14" borderId="56" xfId="14" applyNumberFormat="1" applyFont="1" applyFill="1" applyBorder="1" applyAlignment="1" applyProtection="1">
      <protection locked="0"/>
    </xf>
    <xf numFmtId="165" fontId="28" fillId="0" borderId="56" xfId="14" applyNumberFormat="1" applyFont="1" applyFill="1" applyBorder="1" applyAlignment="1" applyProtection="1">
      <protection locked="0"/>
    </xf>
    <xf numFmtId="166" fontId="28" fillId="0" borderId="56" xfId="14" applyFont="1" applyFill="1" applyBorder="1" applyAlignment="1" applyProtection="1">
      <alignment horizontal="left"/>
      <protection locked="0"/>
    </xf>
    <xf numFmtId="165" fontId="28" fillId="14" borderId="56" xfId="14" applyNumberFormat="1" applyFont="1" applyFill="1" applyBorder="1" applyAlignment="1" applyProtection="1">
      <protection locked="0"/>
    </xf>
    <xf numFmtId="167" fontId="28" fillId="0" borderId="56" xfId="14" applyNumberFormat="1" applyFont="1" applyFill="1" applyBorder="1" applyAlignment="1" applyProtection="1">
      <protection locked="0"/>
    </xf>
    <xf numFmtId="167" fontId="28" fillId="0" borderId="56" xfId="14" applyNumberFormat="1" applyFont="1" applyFill="1" applyBorder="1" applyAlignment="1" applyProtection="1">
      <protection locked="0"/>
    </xf>
    <xf numFmtId="166" fontId="24" fillId="0" borderId="56" xfId="14" applyFont="1" applyFill="1" applyBorder="1" applyAlignment="1"/>
    <xf numFmtId="165" fontId="28" fillId="0" borderId="56" xfId="14" applyNumberFormat="1" applyFont="1" applyFill="1" applyBorder="1" applyAlignment="1" applyProtection="1">
      <alignment horizontal="center"/>
      <protection locked="0"/>
    </xf>
    <xf numFmtId="165" fontId="28" fillId="0" borderId="58" xfId="14" applyNumberFormat="1" applyFont="1" applyFill="1" applyBorder="1" applyAlignment="1" applyProtection="1">
      <alignment horizontal="center"/>
      <protection locked="0"/>
    </xf>
    <xf numFmtId="166" fontId="27" fillId="0" borderId="56" xfId="14" applyFont="1" applyFill="1" applyBorder="1" applyAlignment="1" applyProtection="1">
      <protection locked="0"/>
    </xf>
    <xf numFmtId="49" fontId="27" fillId="0" borderId="56" xfId="14" applyNumberFormat="1" applyFont="1" applyFill="1" applyBorder="1" applyAlignment="1" applyProtection="1">
      <protection locked="0"/>
    </xf>
    <xf numFmtId="166" fontId="27" fillId="0" borderId="59" xfId="14" applyFont="1" applyFill="1" applyBorder="1" applyAlignment="1" applyProtection="1">
      <protection locked="0"/>
    </xf>
    <xf numFmtId="165" fontId="28" fillId="0" borderId="56" xfId="14" applyNumberFormat="1" applyFont="1" applyFill="1" applyBorder="1" applyAlignment="1" applyProtection="1">
      <protection locked="0"/>
    </xf>
    <xf numFmtId="166" fontId="28" fillId="0" borderId="56" xfId="14" applyFont="1" applyFill="1" applyBorder="1" applyAlignment="1" applyProtection="1">
      <alignment horizontal="left"/>
      <protection locked="0"/>
    </xf>
    <xf numFmtId="167" fontId="28" fillId="0" borderId="56" xfId="14" applyNumberFormat="1" applyFont="1" applyFill="1" applyBorder="1" applyAlignment="1"/>
    <xf numFmtId="165" fontId="28" fillId="14" borderId="56" xfId="14" applyNumberFormat="1" applyFont="1" applyFill="1" applyBorder="1" applyAlignment="1" applyProtection="1">
      <protection locked="0"/>
    </xf>
    <xf numFmtId="166" fontId="28" fillId="0" borderId="56" xfId="14" applyFont="1" applyFill="1" applyBorder="1" applyAlignment="1" applyProtection="1">
      <alignment horizontal="left"/>
      <protection locked="0"/>
    </xf>
    <xf numFmtId="167" fontId="28" fillId="0" borderId="56" xfId="14" applyNumberFormat="1" applyFont="1" applyFill="1" applyBorder="1" applyAlignment="1"/>
    <xf numFmtId="165" fontId="28" fillId="14" borderId="56" xfId="14" applyNumberFormat="1" applyFont="1" applyFill="1" applyBorder="1" applyAlignment="1" applyProtection="1">
      <protection locked="0"/>
    </xf>
    <xf numFmtId="167" fontId="28" fillId="0" borderId="56" xfId="14" applyNumberFormat="1" applyFont="1" applyFill="1" applyBorder="1" applyAlignment="1" applyProtection="1">
      <protection locked="0"/>
    </xf>
    <xf numFmtId="167" fontId="28" fillId="0" borderId="56" xfId="14" applyNumberFormat="1" applyFont="1" applyFill="1" applyBorder="1" applyAlignment="1" applyProtection="1">
      <protection locked="0"/>
    </xf>
    <xf numFmtId="166" fontId="24" fillId="0" borderId="56" xfId="14" applyFont="1" applyFill="1" applyBorder="1" applyAlignment="1"/>
    <xf numFmtId="165" fontId="28" fillId="0" borderId="56" xfId="14" applyNumberFormat="1" applyFont="1" applyFill="1" applyBorder="1" applyAlignment="1" applyProtection="1">
      <alignment horizontal="center"/>
      <protection locked="0"/>
    </xf>
    <xf numFmtId="165" fontId="28" fillId="0" borderId="57" xfId="14" applyNumberFormat="1" applyFont="1" applyFill="1" applyBorder="1" applyAlignment="1" applyProtection="1">
      <protection locked="0"/>
    </xf>
    <xf numFmtId="49" fontId="2" fillId="0" borderId="0" xfId="0" applyNumberFormat="1" applyFont="1" applyFill="1"/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7" fillId="0" borderId="11" xfId="0" applyFont="1" applyBorder="1" applyAlignment="1">
      <alignment horizontal="center" textRotation="90"/>
    </xf>
    <xf numFmtId="0" fontId="0" fillId="0" borderId="12" xfId="0" applyBorder="1" applyAlignment="1">
      <alignment horizontal="center" textRotation="90"/>
    </xf>
    <xf numFmtId="0" fontId="6" fillId="0" borderId="15" xfId="0" applyFont="1" applyBorder="1" applyAlignment="1">
      <alignment horizontal="center" textRotation="90"/>
    </xf>
    <xf numFmtId="0" fontId="7" fillId="0" borderId="29" xfId="0" applyFont="1" applyBorder="1" applyAlignment="1">
      <alignment horizontal="center"/>
    </xf>
    <xf numFmtId="0" fontId="6" fillId="0" borderId="14" xfId="0" applyFont="1" applyBorder="1" applyAlignment="1">
      <alignment textRotation="90"/>
    </xf>
    <xf numFmtId="0" fontId="0" fillId="0" borderId="30" xfId="0" applyBorder="1" applyAlignment="1"/>
    <xf numFmtId="0" fontId="7" fillId="0" borderId="1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5" borderId="17" xfId="0" applyFont="1" applyFill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4" fontId="3" fillId="0" borderId="2" xfId="0" applyNumberFormat="1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2" borderId="3" xfId="1" applyFont="1" applyFill="1" applyBorder="1" applyAlignment="1" applyProtection="1">
      <alignment horizontal="center"/>
      <protection locked="0"/>
    </xf>
    <xf numFmtId="0" fontId="5" fillId="2" borderId="3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center"/>
    </xf>
    <xf numFmtId="0" fontId="0" fillId="0" borderId="7" xfId="0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166" fontId="27" fillId="0" borderId="56" xfId="14" applyFont="1" applyFill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3" xfId="0" applyFont="1" applyBorder="1" applyAlignment="1">
      <alignment horizontal="center" textRotation="90"/>
    </xf>
    <xf numFmtId="0" fontId="0" fillId="0" borderId="35" xfId="0" applyBorder="1" applyAlignment="1">
      <alignment horizontal="center"/>
    </xf>
    <xf numFmtId="0" fontId="7" fillId="0" borderId="39" xfId="0" applyFont="1" applyBorder="1" applyAlignment="1" applyProtection="1">
      <alignment horizontal="center"/>
      <protection locked="0"/>
    </xf>
    <xf numFmtId="0" fontId="3" fillId="0" borderId="40" xfId="0" applyFont="1" applyBorder="1" applyAlignment="1">
      <alignment horizontal="center"/>
    </xf>
    <xf numFmtId="0" fontId="7" fillId="0" borderId="2" xfId="0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textRotation="90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/>
    <xf numFmtId="0" fontId="7" fillId="0" borderId="1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3" fillId="0" borderId="2" xfId="0" applyFont="1" applyBorder="1" applyAlignment="1"/>
    <xf numFmtId="0" fontId="0" fillId="0" borderId="3" xfId="0" applyBorder="1" applyAlignment="1"/>
    <xf numFmtId="2" fontId="0" fillId="0" borderId="3" xfId="0" applyNumberFormat="1" applyBorder="1" applyAlignment="1"/>
    <xf numFmtId="0" fontId="0" fillId="0" borderId="4" xfId="0" applyBorder="1" applyAlignment="1"/>
    <xf numFmtId="2" fontId="0" fillId="0" borderId="3" xfId="0" applyNumberFormat="1" applyBorder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3" fillId="0" borderId="0" xfId="0" applyFont="1" applyBorder="1" applyAlignment="1"/>
    <xf numFmtId="0" fontId="0" fillId="0" borderId="0" xfId="0" applyBorder="1" applyAlignment="1"/>
    <xf numFmtId="14" fontId="16" fillId="0" borderId="0" xfId="0" applyNumberFormat="1" applyFont="1" applyAlignment="1">
      <alignment horizontal="center"/>
    </xf>
    <xf numFmtId="14" fontId="16" fillId="0" borderId="0" xfId="0" applyNumberFormat="1" applyFont="1" applyAlignment="1"/>
    <xf numFmtId="0" fontId="16" fillId="0" borderId="0" xfId="0" applyFont="1" applyAlignment="1"/>
  </cellXfs>
  <cellStyles count="20">
    <cellStyle name="cf1" xfId="3"/>
    <cellStyle name="cf2" xfId="4"/>
    <cellStyle name="cf3" xfId="5"/>
    <cellStyle name="cf4" xfId="6"/>
    <cellStyle name="cf5" xfId="7"/>
    <cellStyle name="cf6" xfId="8"/>
    <cellStyle name="cf7" xfId="9"/>
    <cellStyle name="cf8" xfId="10"/>
    <cellStyle name="cf9" xfId="11"/>
    <cellStyle name="ConditionalStyle_1" xfId="12"/>
    <cellStyle name="Excel Built-in Hyperlink" xfId="13"/>
    <cellStyle name="Excel Built-in Normal" xfId="14"/>
    <cellStyle name="Graphics" xfId="15"/>
    <cellStyle name="Heading" xfId="16"/>
    <cellStyle name="Heading1" xfId="17"/>
    <cellStyle name="Hyperlink" xfId="1" builtinId="8"/>
    <cellStyle name="Result" xfId="18"/>
    <cellStyle name="Result2" xfId="19"/>
    <cellStyle name="Standard" xfId="0" builtinId="0"/>
    <cellStyle name="Standard 2" xfId="2"/>
  </cellStyles>
  <dxfs count="49"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numFmt numFmtId="1" formatCode="0"/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</font>
      <numFmt numFmtId="1" formatCode="0"/>
    </dxf>
    <dxf>
      <font>
        <strike/>
        <color rgb="FFFF0000"/>
      </font>
    </dxf>
    <dxf>
      <font>
        <b/>
        <i val="0"/>
      </font>
      <numFmt numFmtId="1" formatCode="0"/>
      <fill>
        <patternFill>
          <bgColor rgb="FFFFCCCC"/>
        </patternFill>
      </fill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ont>
        <color auto="1"/>
        <name val="Cambria"/>
        <scheme val="none"/>
      </font>
      <fill>
        <patternFill>
          <bgColor rgb="FF00B0F0"/>
        </patternFill>
      </fill>
    </dxf>
    <dxf>
      <font>
        <color auto="1"/>
      </font>
    </dxf>
    <dxf>
      <font>
        <color auto="1"/>
        <name val="Cambria"/>
        <scheme val="none"/>
      </font>
      <fill>
        <patternFill patternType="solid">
          <bgColor rgb="FFFF0000"/>
        </patternFill>
      </fill>
    </dxf>
    <dxf>
      <font>
        <color auto="1"/>
        <name val="Cambria"/>
        <scheme val="none"/>
      </font>
      <fill>
        <patternFill>
          <bgColor rgb="FF92D050"/>
        </patternFill>
      </fill>
    </dxf>
    <dxf>
      <fill>
        <patternFill>
          <bgColor indexed="40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83820</xdr:colOff>
      <xdr:row>24</xdr:row>
      <xdr:rowOff>28575</xdr:rowOff>
    </xdr:from>
    <xdr:to>
      <xdr:col>39</xdr:col>
      <xdr:colOff>312420</xdr:colOff>
      <xdr:row>24</xdr:row>
      <xdr:rowOff>419100</xdr:rowOff>
    </xdr:to>
    <xdr:sp macro="" textlink="">
      <xdr:nvSpPr>
        <xdr:cNvPr id="2" name="Text Box 7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9951720" y="3086100"/>
          <a:ext cx="125730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49</xdr:row>
      <xdr:rowOff>19050</xdr:rowOff>
    </xdr:from>
    <xdr:to>
      <xdr:col>39</xdr:col>
      <xdr:colOff>312420</xdr:colOff>
      <xdr:row>49</xdr:row>
      <xdr:rowOff>447675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9951720" y="7810500"/>
          <a:ext cx="1257300" cy="4286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116</xdr:row>
      <xdr:rowOff>0</xdr:rowOff>
    </xdr:from>
    <xdr:to>
      <xdr:col>39</xdr:col>
      <xdr:colOff>312420</xdr:colOff>
      <xdr:row>116</xdr:row>
      <xdr:rowOff>0</xdr:rowOff>
    </xdr:to>
    <xdr:sp macro="" textlink="">
      <xdr:nvSpPr>
        <xdr:cNvPr id="4" name="Text Box 9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9951720" y="13354050"/>
          <a:ext cx="1257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4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5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24</xdr:row>
      <xdr:rowOff>28575</xdr:rowOff>
    </xdr:from>
    <xdr:to>
      <xdr:col>39</xdr:col>
      <xdr:colOff>312420</xdr:colOff>
      <xdr:row>24</xdr:row>
      <xdr:rowOff>419100</xdr:rowOff>
    </xdr:to>
    <xdr:sp macro="" textlink="">
      <xdr:nvSpPr>
        <xdr:cNvPr id="5" name="Text Box 19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9951720" y="3086100"/>
          <a:ext cx="125730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49</xdr:row>
      <xdr:rowOff>19050</xdr:rowOff>
    </xdr:from>
    <xdr:to>
      <xdr:col>39</xdr:col>
      <xdr:colOff>312420</xdr:colOff>
      <xdr:row>49</xdr:row>
      <xdr:rowOff>447675</xdr:rowOff>
    </xdr:to>
    <xdr:sp macro="" textlink="">
      <xdr:nvSpPr>
        <xdr:cNvPr id="6" name="Text Box 21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9951720" y="7810500"/>
          <a:ext cx="1257300" cy="4286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116</xdr:row>
      <xdr:rowOff>0</xdr:rowOff>
    </xdr:from>
    <xdr:to>
      <xdr:col>39</xdr:col>
      <xdr:colOff>312420</xdr:colOff>
      <xdr:row>116</xdr:row>
      <xdr:rowOff>0</xdr:rowOff>
    </xdr:to>
    <xdr:sp macro="" textlink="">
      <xdr:nvSpPr>
        <xdr:cNvPr id="7" name="Text Box 24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9951720" y="13354050"/>
          <a:ext cx="1257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4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5 kg - Kugel</a:t>
          </a:r>
          <a:endParaRPr lang="de-DE"/>
        </a:p>
      </xdr:txBody>
    </xdr:sp>
    <xdr:clientData/>
  </xdr:twoCellAnchor>
  <xdr:twoCellAnchor editAs="oneCell">
    <xdr:from>
      <xdr:col>4</xdr:col>
      <xdr:colOff>104775</xdr:colOff>
      <xdr:row>0</xdr:row>
      <xdr:rowOff>76200</xdr:rowOff>
    </xdr:from>
    <xdr:to>
      <xdr:col>5</xdr:col>
      <xdr:colOff>285750</xdr:colOff>
      <xdr:row>2</xdr:row>
      <xdr:rowOff>142875</xdr:rowOff>
    </xdr:to>
    <xdr:pic>
      <xdr:nvPicPr>
        <xdr:cNvPr id="8" name="Picture 28" descr="C:\Dokumente und Einstellungen\G. Renner\Desktop\Gewichtheben\Fotos\GVRLP-Wappen.jpg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6550" y="76200"/>
          <a:ext cx="3143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28575</xdr:colOff>
      <xdr:row>0</xdr:row>
      <xdr:rowOff>57150</xdr:rowOff>
    </xdr:from>
    <xdr:to>
      <xdr:col>8</xdr:col>
      <xdr:colOff>361950</xdr:colOff>
      <xdr:row>3</xdr:row>
      <xdr:rowOff>0</xdr:rowOff>
    </xdr:to>
    <xdr:pic>
      <xdr:nvPicPr>
        <xdr:cNvPr id="9" name="Grafik 1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42" t="4001" r="10298" b="14989"/>
        <a:stretch>
          <a:fillRect/>
        </a:stretch>
      </xdr:blipFill>
      <xdr:spPr bwMode="auto">
        <a:xfrm>
          <a:off x="3876675" y="57150"/>
          <a:ext cx="333375" cy="36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35</xdr:col>
      <xdr:colOff>83820</xdr:colOff>
      <xdr:row>3</xdr:row>
      <xdr:rowOff>28575</xdr:rowOff>
    </xdr:from>
    <xdr:to>
      <xdr:col>39</xdr:col>
      <xdr:colOff>312420</xdr:colOff>
      <xdr:row>3</xdr:row>
      <xdr:rowOff>419100</xdr:rowOff>
    </xdr:to>
    <xdr:sp macro="" textlink="">
      <xdr:nvSpPr>
        <xdr:cNvPr id="10" name="Text Box 7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9951720" y="457200"/>
          <a:ext cx="125730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3</xdr:row>
      <xdr:rowOff>28575</xdr:rowOff>
    </xdr:from>
    <xdr:to>
      <xdr:col>39</xdr:col>
      <xdr:colOff>312420</xdr:colOff>
      <xdr:row>3</xdr:row>
      <xdr:rowOff>419100</xdr:rowOff>
    </xdr:to>
    <xdr:sp macro="" textlink="">
      <xdr:nvSpPr>
        <xdr:cNvPr id="11" name="Text Box 19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9951720" y="457200"/>
          <a:ext cx="125730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 kg - Kugel/2kg -  Kugel</a:t>
          </a:r>
        </a:p>
      </xdr:txBody>
    </xdr:sp>
    <xdr:clientData/>
  </xdr:twoCellAnchor>
  <xdr:twoCellAnchor>
    <xdr:from>
      <xdr:col>44</xdr:col>
      <xdr:colOff>123825</xdr:colOff>
      <xdr:row>3</xdr:row>
      <xdr:rowOff>57150</xdr:rowOff>
    </xdr:from>
    <xdr:to>
      <xdr:col>47</xdr:col>
      <xdr:colOff>466725</xdr:colOff>
      <xdr:row>3</xdr:row>
      <xdr:rowOff>447675</xdr:rowOff>
    </xdr:to>
    <xdr:sp macro="" textlink="">
      <xdr:nvSpPr>
        <xdr:cNvPr id="12" name="Text Box 18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13249275" y="485775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44</xdr:col>
      <xdr:colOff>123825</xdr:colOff>
      <xdr:row>24</xdr:row>
      <xdr:rowOff>57150</xdr:rowOff>
    </xdr:from>
    <xdr:to>
      <xdr:col>47</xdr:col>
      <xdr:colOff>504825</xdr:colOff>
      <xdr:row>24</xdr:row>
      <xdr:rowOff>447675</xdr:rowOff>
    </xdr:to>
    <xdr:sp macro="" textlink="">
      <xdr:nvSpPr>
        <xdr:cNvPr id="13" name="Text Box 1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3249275" y="3114675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44</xdr:col>
      <xdr:colOff>104775</xdr:colOff>
      <xdr:row>49</xdr:row>
      <xdr:rowOff>57150</xdr:rowOff>
    </xdr:from>
    <xdr:to>
      <xdr:col>47</xdr:col>
      <xdr:colOff>485775</xdr:colOff>
      <xdr:row>49</xdr:row>
      <xdr:rowOff>447675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13249275" y="7848600"/>
          <a:ext cx="0" cy="390525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  <xdr:twoCellAnchor>
    <xdr:from>
      <xdr:col>35</xdr:col>
      <xdr:colOff>83820</xdr:colOff>
      <xdr:row>83</xdr:row>
      <xdr:rowOff>19050</xdr:rowOff>
    </xdr:from>
    <xdr:to>
      <xdr:col>39</xdr:col>
      <xdr:colOff>312420</xdr:colOff>
      <xdr:row>83</xdr:row>
      <xdr:rowOff>447675</xdr:rowOff>
    </xdr:to>
    <xdr:sp macro="" textlink="">
      <xdr:nvSpPr>
        <xdr:cNvPr id="15" name="Text Box 8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9951720" y="13182600"/>
          <a:ext cx="1257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  <a:endParaRPr lang="de-DE"/>
        </a:p>
      </xdr:txBody>
    </xdr:sp>
    <xdr:clientData/>
  </xdr:twoCellAnchor>
  <xdr:twoCellAnchor>
    <xdr:from>
      <xdr:col>35</xdr:col>
      <xdr:colOff>83820</xdr:colOff>
      <xdr:row>83</xdr:row>
      <xdr:rowOff>19050</xdr:rowOff>
    </xdr:from>
    <xdr:to>
      <xdr:col>39</xdr:col>
      <xdr:colOff>312420</xdr:colOff>
      <xdr:row>83</xdr:row>
      <xdr:rowOff>447675</xdr:rowOff>
    </xdr:to>
    <xdr:sp macro="" textlink="">
      <xdr:nvSpPr>
        <xdr:cNvPr id="16" name="Text Box 21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9951720" y="13182600"/>
          <a:ext cx="125730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Schocken (m)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w 3 kg - Kugel</a:t>
          </a:r>
        </a:p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m  4 kg - Kugel</a:t>
          </a:r>
          <a:endParaRPr lang="de-DE"/>
        </a:p>
      </xdr:txBody>
    </xdr:sp>
    <xdr:clientData/>
  </xdr:twoCellAnchor>
  <xdr:twoCellAnchor>
    <xdr:from>
      <xdr:col>44</xdr:col>
      <xdr:colOff>104775</xdr:colOff>
      <xdr:row>83</xdr:row>
      <xdr:rowOff>57150</xdr:rowOff>
    </xdr:from>
    <xdr:to>
      <xdr:col>47</xdr:col>
      <xdr:colOff>485775</xdr:colOff>
      <xdr:row>83</xdr:row>
      <xdr:rowOff>447675</xdr:rowOff>
    </xdr:to>
    <xdr:sp macro="" textlink="">
      <xdr:nvSpPr>
        <xdr:cNvPr id="17" name="Text Box 18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3249275" y="13182600"/>
          <a:ext cx="0" cy="0"/>
        </a:xfrm>
        <a:prstGeom prst="rect">
          <a:avLst/>
        </a:prstGeom>
        <a:solidFill>
          <a:srgbClr val="FFFFFF"/>
        </a:solidFill>
        <a:ln>
          <a:noFill/>
        </a:ln>
        <a:extLst/>
      </xdr:spPr>
      <xdr:txBody>
        <a:bodyPr vertOverflow="clip" wrap="square" lIns="27432" tIns="0" rIns="0" bIns="22860" anchor="b" upright="1"/>
        <a:lstStyle/>
        <a:p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Pendellauf (sec.)</a:t>
          </a:r>
        </a:p>
        <a:p>
          <a:pPr algn="l" rtl="0">
            <a:defRPr sz="1000"/>
          </a:pPr>
          <a:r>
            <a:rPr lang="de-DE" sz="800" b="1" i="0" u="none" strike="noStrike" baseline="0">
              <a:solidFill>
                <a:srgbClr val="FF0000"/>
              </a:solidFill>
              <a:latin typeface="Arial"/>
              <a:cs typeface="Arial"/>
            </a:rPr>
            <a:t>ungültig = u</a:t>
          </a:r>
          <a:endParaRPr lang="de-DE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eien/Jugendliga_160207/Jugendliga_161009/Jugendliga%20Auswertung_Mutterstadt_091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gendliga"/>
      <sheetName val="Mannschaftswertung"/>
      <sheetName val="Presse"/>
    </sheetNames>
    <sheetDataSet>
      <sheetData sheetId="0">
        <row r="1">
          <cell r="A1" t="str">
            <v>Jugendliga Rheinland-Pfalz/Hessen</v>
          </cell>
        </row>
        <row r="3">
          <cell r="A3" t="str">
            <v>E-Jugend</v>
          </cell>
        </row>
        <row r="4">
          <cell r="A4">
            <v>0</v>
          </cell>
          <cell r="C4" t="str">
            <v>Alterskl.</v>
          </cell>
        </row>
        <row r="5">
          <cell r="A5" t="str">
            <v>Name</v>
          </cell>
          <cell r="B5" t="str">
            <v>Verein</v>
          </cell>
          <cell r="J5" t="str">
            <v>Platz</v>
          </cell>
        </row>
        <row r="18">
          <cell r="A18" t="str">
            <v>D-Jugend</v>
          </cell>
        </row>
        <row r="19">
          <cell r="D19" t="str">
            <v>Klasse</v>
          </cell>
        </row>
        <row r="20">
          <cell r="A20" t="str">
            <v>Name</v>
          </cell>
          <cell r="B20" t="str">
            <v>Verein</v>
          </cell>
          <cell r="J20" t="str">
            <v>Platz</v>
          </cell>
        </row>
        <row r="43">
          <cell r="A43" t="str">
            <v>Schüler</v>
          </cell>
          <cell r="D43">
            <v>0</v>
          </cell>
        </row>
        <row r="44">
          <cell r="D44" t="str">
            <v>Klasse</v>
          </cell>
          <cell r="J44" t="str">
            <v>Platz</v>
          </cell>
        </row>
        <row r="45">
          <cell r="A45" t="str">
            <v>Name</v>
          </cell>
          <cell r="B45" t="str">
            <v>Verein</v>
          </cell>
        </row>
        <row r="71">
          <cell r="A71">
            <v>0</v>
          </cell>
        </row>
        <row r="72">
          <cell r="A72">
            <v>0</v>
          </cell>
        </row>
        <row r="73">
          <cell r="A73">
            <v>0</v>
          </cell>
        </row>
        <row r="74">
          <cell r="A74">
            <v>0</v>
          </cell>
        </row>
        <row r="112">
          <cell r="A112" t="str">
            <v>KSV Grünstadt I.</v>
          </cell>
          <cell r="E112" t="str">
            <v>KSV Grünstadt II.</v>
          </cell>
          <cell r="U112" t="str">
            <v>KSV Grünstadt III</v>
          </cell>
        </row>
        <row r="114">
          <cell r="A114" t="str">
            <v>FTG Pfungstadt I.</v>
          </cell>
          <cell r="E114" t="str">
            <v>FTG Pfungstadt II.</v>
          </cell>
          <cell r="U114" t="str">
            <v>FTG Pfungstadt III</v>
          </cell>
        </row>
        <row r="116">
          <cell r="A116" t="str">
            <v>AC Altrip I.</v>
          </cell>
          <cell r="E116" t="str">
            <v>AC Altrip II.</v>
          </cell>
          <cell r="U116" t="str">
            <v>AC Altrip III</v>
          </cell>
        </row>
        <row r="118">
          <cell r="A118" t="str">
            <v>AC Mutterstadt I.</v>
          </cell>
          <cell r="E118" t="str">
            <v>AC Mutterstadt II.</v>
          </cell>
          <cell r="U118" t="str">
            <v>AC Mutterstadt III</v>
          </cell>
        </row>
        <row r="120">
          <cell r="A120" t="str">
            <v>TSG Haßloch I.</v>
          </cell>
          <cell r="E120" t="str">
            <v>TSG Haßloch II.</v>
          </cell>
          <cell r="U120" t="str">
            <v>AV 03 Speyer</v>
          </cell>
        </row>
        <row r="122">
          <cell r="A122" t="str">
            <v>KSV Langen</v>
          </cell>
          <cell r="E122" t="str">
            <v>KSC 07 Schifferstadt</v>
          </cell>
        </row>
      </sheetData>
      <sheetData sheetId="1">
        <row r="8">
          <cell r="E8">
            <v>0</v>
          </cell>
        </row>
      </sheetData>
      <sheetData sheetId="2">
        <row r="76">
          <cell r="C76" t="e">
            <v>#VALUE!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130"/>
  <sheetViews>
    <sheetView tabSelected="1" topLeftCell="D1" zoomScale="80" zoomScaleNormal="80" workbookViewId="0">
      <selection activeCell="A6" sqref="A6:XFD9"/>
    </sheetView>
  </sheetViews>
  <sheetFormatPr baseColWidth="10" defaultRowHeight="13.2" outlineLevelRow="1" outlineLevelCol="1"/>
  <cols>
    <col min="1" max="1" width="20.5546875" bestFit="1" customWidth="1"/>
    <col min="2" max="2" width="13.44140625" customWidth="1"/>
    <col min="3" max="3" width="4.33203125" customWidth="1"/>
    <col min="4" max="4" width="3.33203125" customWidth="1"/>
    <col min="5" max="5" width="2" customWidth="1"/>
    <col min="6" max="6" width="4.6640625" style="5" customWidth="1"/>
    <col min="7" max="7" width="11.5546875" style="5" bestFit="1" customWidth="1"/>
    <col min="8" max="8" width="4.109375" style="5" customWidth="1"/>
    <col min="9" max="9" width="7.33203125" bestFit="1" customWidth="1"/>
    <col min="10" max="10" width="2.44140625" customWidth="1"/>
    <col min="11" max="11" width="4.109375" customWidth="1"/>
    <col min="12" max="12" width="3.33203125" customWidth="1"/>
    <col min="13" max="13" width="6.44140625" hidden="1" customWidth="1"/>
    <col min="14" max="14" width="4.109375" customWidth="1"/>
    <col min="15" max="15" width="3.33203125" customWidth="1"/>
    <col min="16" max="16" width="6.44140625" hidden="1" customWidth="1"/>
    <col min="17" max="17" width="4.109375" customWidth="1"/>
    <col min="18" max="18" width="3.33203125" customWidth="1"/>
    <col min="19" max="19" width="6.88671875" hidden="1" customWidth="1"/>
    <col min="20" max="20" width="7.44140625" hidden="1" customWidth="1"/>
    <col min="21" max="21" width="4.109375" customWidth="1"/>
    <col min="22" max="22" width="3.44140625" customWidth="1"/>
    <col min="23" max="23" width="6.44140625" hidden="1" customWidth="1"/>
    <col min="24" max="24" width="4.109375" customWidth="1"/>
    <col min="25" max="25" width="3.33203125" customWidth="1"/>
    <col min="26" max="26" width="6.44140625" hidden="1" customWidth="1"/>
    <col min="27" max="27" width="4.109375" customWidth="1"/>
    <col min="28" max="28" width="3.44140625" customWidth="1"/>
    <col min="29" max="30" width="6.44140625" hidden="1" customWidth="1"/>
    <col min="31" max="31" width="6.44140625" bestFit="1" customWidth="1"/>
    <col min="32" max="32" width="5.44140625" bestFit="1" customWidth="1"/>
    <col min="33" max="33" width="8" bestFit="1" customWidth="1"/>
    <col min="34" max="34" width="4.88671875" hidden="1" customWidth="1"/>
    <col min="35" max="35" width="5.5546875" customWidth="1"/>
    <col min="36" max="38" width="5.109375" customWidth="1"/>
    <col min="39" max="39" width="5" hidden="1" customWidth="1"/>
    <col min="40" max="40" width="6.5546875" bestFit="1" customWidth="1"/>
    <col min="41" max="41" width="4.88671875" customWidth="1" outlineLevel="1"/>
    <col min="42" max="42" width="8.44140625" customWidth="1" outlineLevel="1"/>
    <col min="43" max="43" width="4.88671875" customWidth="1"/>
    <col min="44" max="44" width="10.5546875" customWidth="1"/>
    <col min="45" max="46" width="5.33203125" hidden="1" customWidth="1" outlineLevel="1"/>
    <col min="47" max="47" width="8.6640625" hidden="1" customWidth="1" outlineLevel="1"/>
    <col min="48" max="48" width="10.33203125" hidden="1" customWidth="1" outlineLevel="1"/>
    <col min="49" max="49" width="11.5546875" collapsed="1"/>
  </cols>
  <sheetData>
    <row r="1" spans="1:48" ht="15.6">
      <c r="A1" s="224" t="s">
        <v>0</v>
      </c>
      <c r="B1" s="224"/>
      <c r="C1" s="224"/>
      <c r="D1" s="224"/>
      <c r="E1" s="224"/>
      <c r="F1" s="1"/>
      <c r="G1" s="1"/>
      <c r="H1" s="1"/>
      <c r="I1" s="225" t="s">
        <v>1</v>
      </c>
      <c r="J1" s="225"/>
      <c r="K1" s="226"/>
      <c r="L1" s="227">
        <v>43029</v>
      </c>
      <c r="M1" s="228"/>
      <c r="N1" s="228"/>
      <c r="O1" s="228"/>
      <c r="P1" s="228"/>
      <c r="Q1" s="228"/>
      <c r="R1" s="228"/>
      <c r="S1" s="228"/>
      <c r="T1" s="228"/>
      <c r="U1" s="229"/>
      <c r="Y1" s="2" t="s">
        <v>2</v>
      </c>
      <c r="AA1" s="230" t="s">
        <v>81</v>
      </c>
      <c r="AB1" s="231"/>
      <c r="AC1" s="231"/>
      <c r="AD1" s="231"/>
      <c r="AE1" s="231"/>
      <c r="AF1" s="231"/>
      <c r="AG1" s="232"/>
      <c r="AH1" s="3"/>
      <c r="AI1" s="233" t="s">
        <v>3</v>
      </c>
      <c r="AJ1" s="234"/>
      <c r="AK1" s="235"/>
      <c r="AL1" s="4"/>
    </row>
    <row r="2" spans="1:48" ht="4.5" customHeight="1" thickBot="1"/>
    <row r="3" spans="1:48" s="9" customFormat="1" ht="14.25" customHeight="1" thickBot="1">
      <c r="A3" s="6" t="s">
        <v>4</v>
      </c>
      <c r="B3" s="7" t="s">
        <v>5</v>
      </c>
      <c r="C3" s="8"/>
      <c r="D3" s="8"/>
      <c r="F3" s="10"/>
      <c r="G3" s="10"/>
      <c r="H3" s="10"/>
      <c r="K3" s="210" t="s">
        <v>6</v>
      </c>
      <c r="L3" s="212"/>
      <c r="M3" s="212"/>
      <c r="N3" s="212"/>
      <c r="O3" s="236"/>
      <c r="P3" s="11"/>
      <c r="Q3" s="12"/>
      <c r="R3" s="13"/>
      <c r="S3" s="11"/>
      <c r="T3" s="11"/>
      <c r="U3" s="210" t="s">
        <v>7</v>
      </c>
      <c r="V3" s="212"/>
      <c r="W3" s="212"/>
      <c r="X3" s="212"/>
      <c r="Y3" s="236"/>
      <c r="Z3" s="14"/>
      <c r="AA3" s="12"/>
      <c r="AB3" s="13"/>
      <c r="AF3" s="237" t="s">
        <v>8</v>
      </c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9"/>
    </row>
    <row r="4" spans="1:48" s="9" customFormat="1" ht="36" customHeight="1">
      <c r="A4" s="15"/>
      <c r="B4" s="16"/>
      <c r="C4" s="213" t="s">
        <v>9</v>
      </c>
      <c r="D4" s="214"/>
      <c r="E4" s="17" t="s">
        <v>10</v>
      </c>
      <c r="F4" s="18" t="s">
        <v>11</v>
      </c>
      <c r="G4" s="19"/>
      <c r="H4" s="19"/>
      <c r="I4" s="215" t="s">
        <v>12</v>
      </c>
      <c r="J4" s="217" t="s">
        <v>13</v>
      </c>
      <c r="K4" s="210" t="s">
        <v>14</v>
      </c>
      <c r="L4" s="219"/>
      <c r="M4" s="20"/>
      <c r="N4" s="220" t="s">
        <v>15</v>
      </c>
      <c r="O4" s="221"/>
      <c r="P4" s="20"/>
      <c r="Q4" s="222"/>
      <c r="R4" s="223"/>
      <c r="S4" s="11"/>
      <c r="T4" s="11"/>
      <c r="U4" s="210" t="s">
        <v>14</v>
      </c>
      <c r="V4" s="219"/>
      <c r="W4" s="20"/>
      <c r="X4" s="220" t="s">
        <v>15</v>
      </c>
      <c r="Y4" s="221"/>
      <c r="Z4" s="20"/>
      <c r="AA4" s="222"/>
      <c r="AB4" s="223"/>
      <c r="AC4" s="11"/>
      <c r="AD4" s="11"/>
      <c r="AE4" s="249" t="s">
        <v>16</v>
      </c>
      <c r="AF4" s="206" t="s">
        <v>17</v>
      </c>
      <c r="AG4" s="207"/>
      <c r="AH4" s="208"/>
      <c r="AI4" s="209"/>
      <c r="AJ4" s="210"/>
      <c r="AK4" s="211"/>
      <c r="AL4" s="211"/>
      <c r="AM4" s="212"/>
      <c r="AN4" s="212"/>
      <c r="AO4" s="206" t="s">
        <v>18</v>
      </c>
      <c r="AP4" s="240"/>
      <c r="AQ4" s="241" t="s">
        <v>19</v>
      </c>
      <c r="AR4" s="242"/>
      <c r="AS4" s="243"/>
      <c r="AT4" s="244"/>
      <c r="AU4" s="244"/>
      <c r="AV4" s="245"/>
    </row>
    <row r="5" spans="1:48" s="9" customFormat="1" ht="11.25" customHeight="1">
      <c r="A5" s="21" t="s">
        <v>20</v>
      </c>
      <c r="B5" s="22" t="s">
        <v>21</v>
      </c>
      <c r="C5" s="247" t="s">
        <v>22</v>
      </c>
      <c r="D5" s="248"/>
      <c r="E5" s="23"/>
      <c r="F5" s="24" t="s">
        <v>23</v>
      </c>
      <c r="G5" s="25"/>
      <c r="H5" s="25"/>
      <c r="I5" s="216"/>
      <c r="J5" s="218" t="s">
        <v>13</v>
      </c>
      <c r="K5" s="26" t="s">
        <v>24</v>
      </c>
      <c r="L5" s="27" t="s">
        <v>25</v>
      </c>
      <c r="M5" s="28" t="s">
        <v>26</v>
      </c>
      <c r="N5" s="28" t="s">
        <v>24</v>
      </c>
      <c r="O5" s="29" t="s">
        <v>25</v>
      </c>
      <c r="P5" s="30" t="s">
        <v>26</v>
      </c>
      <c r="Q5" s="31"/>
      <c r="R5" s="32"/>
      <c r="S5" s="30"/>
      <c r="T5" s="33" t="s">
        <v>27</v>
      </c>
      <c r="U5" s="26" t="s">
        <v>24</v>
      </c>
      <c r="V5" s="27" t="s">
        <v>25</v>
      </c>
      <c r="W5" s="28" t="s">
        <v>26</v>
      </c>
      <c r="X5" s="28" t="s">
        <v>24</v>
      </c>
      <c r="Y5" s="29" t="s">
        <v>25</v>
      </c>
      <c r="Z5" s="30" t="s">
        <v>26</v>
      </c>
      <c r="AA5" s="31"/>
      <c r="AB5" s="32"/>
      <c r="AC5" s="30" t="s">
        <v>26</v>
      </c>
      <c r="AD5" s="33" t="s">
        <v>27</v>
      </c>
      <c r="AE5" s="250"/>
      <c r="AF5" s="34" t="s">
        <v>28</v>
      </c>
      <c r="AG5" s="35" t="s">
        <v>29</v>
      </c>
      <c r="AH5" s="35"/>
      <c r="AI5" s="36" t="s">
        <v>25</v>
      </c>
      <c r="AJ5" s="37" t="s">
        <v>28</v>
      </c>
      <c r="AK5" s="35" t="s">
        <v>29</v>
      </c>
      <c r="AL5" s="35" t="s">
        <v>30</v>
      </c>
      <c r="AM5" s="35"/>
      <c r="AN5" s="38" t="s">
        <v>25</v>
      </c>
      <c r="AO5" s="37" t="s">
        <v>31</v>
      </c>
      <c r="AP5" s="36" t="s">
        <v>25</v>
      </c>
      <c r="AQ5" s="37" t="s">
        <v>31</v>
      </c>
      <c r="AR5" s="36" t="s">
        <v>25</v>
      </c>
      <c r="AS5" s="37" t="s">
        <v>28</v>
      </c>
      <c r="AT5" s="35" t="s">
        <v>29</v>
      </c>
      <c r="AU5" s="35" t="s">
        <v>32</v>
      </c>
      <c r="AV5" s="36" t="s">
        <v>25</v>
      </c>
    </row>
    <row r="6" spans="1:48">
      <c r="A6" s="158" t="s">
        <v>82</v>
      </c>
      <c r="B6" s="190" t="s">
        <v>43</v>
      </c>
      <c r="C6" s="246">
        <v>2007</v>
      </c>
      <c r="D6" s="246"/>
      <c r="E6" s="159" t="s">
        <v>79</v>
      </c>
      <c r="F6" s="160">
        <v>40.4</v>
      </c>
      <c r="G6" s="42"/>
      <c r="H6" s="42"/>
      <c r="I6" s="43">
        <f>SUM(AE6+AI6+AN6+AP6+AR6+AV6)</f>
        <v>386.06039603960397</v>
      </c>
      <c r="J6" s="44">
        <v>2</v>
      </c>
      <c r="K6" s="165">
        <v>20</v>
      </c>
      <c r="L6" s="166">
        <v>6.5</v>
      </c>
      <c r="M6" s="99">
        <f t="shared" ref="M6:M17" si="0">IF((L6)&lt;1,"",L6*15)</f>
        <v>97.5</v>
      </c>
      <c r="N6" s="165">
        <v>23</v>
      </c>
      <c r="O6" s="166">
        <v>6.5</v>
      </c>
      <c r="P6" s="47">
        <f>IF((O6)&lt;1,"",(O6*15))</f>
        <v>97.5</v>
      </c>
      <c r="Q6" s="49"/>
      <c r="R6" s="50"/>
      <c r="S6" s="51"/>
      <c r="T6" s="52">
        <f>MAX(M6,P6)</f>
        <v>97.5</v>
      </c>
      <c r="U6" s="168">
        <v>25</v>
      </c>
      <c r="V6" s="169">
        <v>5.5</v>
      </c>
      <c r="W6" s="170"/>
      <c r="X6" s="168">
        <v>28</v>
      </c>
      <c r="Y6" s="169">
        <v>5.5</v>
      </c>
      <c r="Z6" s="47">
        <f t="shared" ref="Z6:Z22" si="1">IF((Y6)&lt;1,"",(Y6*15))</f>
        <v>82.5</v>
      </c>
      <c r="AA6" s="49"/>
      <c r="AB6" s="50"/>
      <c r="AC6" s="51" t="str">
        <f>IF((AB6)&lt;1,"",(AA6*45/F6)+(AB6*10))</f>
        <v/>
      </c>
      <c r="AD6" s="53">
        <f t="shared" ref="AD6:AD22" si="2">MAX(W6,Z6)</f>
        <v>82.5</v>
      </c>
      <c r="AE6" s="54">
        <f t="shared" ref="AE6:AE22" si="3">SUM(T6,AD6)</f>
        <v>180</v>
      </c>
      <c r="AF6" s="171">
        <v>5.5</v>
      </c>
      <c r="AG6" s="171">
        <v>5.4</v>
      </c>
      <c r="AH6" s="57">
        <f t="shared" ref="AH6:AH22" si="4">MAX(AF6:AG6)</f>
        <v>5.5</v>
      </c>
      <c r="AI6" s="58">
        <f t="shared" ref="AI6:AI22" si="5">(AH6*20)*0.66</f>
        <v>72.600000000000009</v>
      </c>
      <c r="AJ6" s="172">
        <v>4.2</v>
      </c>
      <c r="AK6" s="172">
        <v>3.1</v>
      </c>
      <c r="AL6" s="172">
        <v>4.2</v>
      </c>
      <c r="AM6" s="59">
        <f>MAX(AJ6:AL6)</f>
        <v>4.2</v>
      </c>
      <c r="AN6" s="60">
        <f t="shared" ref="AN6:AN22" si="6">IF((AM6)=0,"0",(AM6*750/F6))*0.66</f>
        <v>51.460396039603964</v>
      </c>
      <c r="AO6" s="61">
        <v>20</v>
      </c>
      <c r="AP6" s="62">
        <f>AO6*5*0.66</f>
        <v>66</v>
      </c>
      <c r="AQ6" s="173">
        <v>16</v>
      </c>
      <c r="AR6" s="58">
        <f>AQ6</f>
        <v>16</v>
      </c>
      <c r="AS6" s="174"/>
      <c r="AT6" s="174"/>
      <c r="AU6" s="57">
        <f t="shared" ref="AU6:AU22" si="7">MIN(AS6:AT6)</f>
        <v>0</v>
      </c>
      <c r="AV6" s="62" t="str">
        <f>IF((AU6)=0,"0",((13-AU6)*20+100)*0.66)</f>
        <v>0</v>
      </c>
    </row>
    <row r="7" spans="1:48">
      <c r="A7" s="161" t="s">
        <v>83</v>
      </c>
      <c r="B7" s="158" t="s">
        <v>34</v>
      </c>
      <c r="C7" s="246">
        <v>2007</v>
      </c>
      <c r="D7" s="246"/>
      <c r="E7" s="162" t="s">
        <v>79</v>
      </c>
      <c r="F7" s="163">
        <v>30.8</v>
      </c>
      <c r="G7" s="69"/>
      <c r="H7" s="69"/>
      <c r="I7" s="43">
        <f t="shared" ref="I7:I22" si="8">SUM(AE7+AI7+AN7+AP7+AR7+AV7)</f>
        <v>392.06571428571431</v>
      </c>
      <c r="J7" s="70">
        <v>1</v>
      </c>
      <c r="K7" s="165">
        <v>8</v>
      </c>
      <c r="L7" s="166">
        <v>5.5</v>
      </c>
      <c r="M7" s="99">
        <f t="shared" si="0"/>
        <v>82.5</v>
      </c>
      <c r="N7" s="165">
        <v>9</v>
      </c>
      <c r="O7" s="166">
        <v>0</v>
      </c>
      <c r="P7" s="47" t="str">
        <f>IF((O7)&lt;1,"",(O7*15))</f>
        <v/>
      </c>
      <c r="Q7" s="49"/>
      <c r="R7" s="50"/>
      <c r="S7" s="51"/>
      <c r="T7" s="52">
        <f t="shared" ref="T7:T22" si="9">MAX(M7,P7)</f>
        <v>82.5</v>
      </c>
      <c r="U7" s="168">
        <v>12</v>
      </c>
      <c r="V7" s="169">
        <v>5.5</v>
      </c>
      <c r="W7" s="170"/>
      <c r="X7" s="168">
        <v>12</v>
      </c>
      <c r="Y7" s="169">
        <v>6</v>
      </c>
      <c r="Z7" s="47">
        <f t="shared" si="1"/>
        <v>90</v>
      </c>
      <c r="AA7" s="49"/>
      <c r="AB7" s="50"/>
      <c r="AC7" s="51"/>
      <c r="AD7" s="53">
        <f t="shared" si="2"/>
        <v>90</v>
      </c>
      <c r="AE7" s="54">
        <f t="shared" si="3"/>
        <v>172.5</v>
      </c>
      <c r="AF7" s="171">
        <v>5</v>
      </c>
      <c r="AG7" s="171">
        <v>5.4</v>
      </c>
      <c r="AH7" s="57">
        <f t="shared" si="4"/>
        <v>5.4</v>
      </c>
      <c r="AI7" s="58">
        <f t="shared" si="5"/>
        <v>71.28</v>
      </c>
      <c r="AJ7" s="172">
        <v>3.4</v>
      </c>
      <c r="AK7" s="172">
        <v>3.9</v>
      </c>
      <c r="AL7" s="172">
        <v>4</v>
      </c>
      <c r="AM7" s="59">
        <f t="shared" ref="AM7:AM22" si="10">MAX(AJ7:AL7)</f>
        <v>4</v>
      </c>
      <c r="AN7" s="60">
        <f t="shared" si="6"/>
        <v>64.285714285714278</v>
      </c>
      <c r="AO7" s="61">
        <v>20</v>
      </c>
      <c r="AP7" s="62">
        <f t="shared" ref="AP7:AP22" si="11">AO7*5*0.66</f>
        <v>66</v>
      </c>
      <c r="AQ7" s="173">
        <v>18</v>
      </c>
      <c r="AR7" s="58">
        <f t="shared" ref="AR7:AR22" si="12">AQ7</f>
        <v>18</v>
      </c>
      <c r="AS7" s="174"/>
      <c r="AT7" s="174"/>
      <c r="AU7" s="57">
        <f t="shared" si="7"/>
        <v>0</v>
      </c>
      <c r="AV7" s="62" t="str">
        <f t="shared" ref="AV7:AV22" si="13">IF((AU7)=0,"0",((13-AU7)*20+100)*0.66)</f>
        <v>0</v>
      </c>
    </row>
    <row r="8" spans="1:48">
      <c r="A8" s="161" t="s">
        <v>84</v>
      </c>
      <c r="B8" s="158" t="s">
        <v>33</v>
      </c>
      <c r="C8" s="246">
        <v>2007</v>
      </c>
      <c r="D8" s="246"/>
      <c r="E8" s="159" t="s">
        <v>79</v>
      </c>
      <c r="F8" s="160">
        <v>33.5</v>
      </c>
      <c r="G8" s="42"/>
      <c r="H8" s="42"/>
      <c r="I8" s="43">
        <f t="shared" si="8"/>
        <v>367.99910447761192</v>
      </c>
      <c r="J8" s="44">
        <v>4</v>
      </c>
      <c r="K8" s="165">
        <v>8</v>
      </c>
      <c r="L8" s="166">
        <v>4</v>
      </c>
      <c r="M8" s="99">
        <f t="shared" si="0"/>
        <v>60</v>
      </c>
      <c r="N8" s="165">
        <v>9</v>
      </c>
      <c r="O8" s="166">
        <v>4.5</v>
      </c>
      <c r="P8" s="47">
        <f t="shared" ref="P8:P22" si="14">IF((O8)&lt;1,"",(O8*15))</f>
        <v>67.5</v>
      </c>
      <c r="Q8" s="49"/>
      <c r="R8" s="50"/>
      <c r="S8" s="51"/>
      <c r="T8" s="52">
        <f t="shared" si="9"/>
        <v>67.5</v>
      </c>
      <c r="U8" s="168">
        <v>7</v>
      </c>
      <c r="V8" s="169">
        <v>0</v>
      </c>
      <c r="W8" s="170"/>
      <c r="X8" s="168">
        <v>7</v>
      </c>
      <c r="Y8" s="169">
        <v>4</v>
      </c>
      <c r="Z8" s="47">
        <f t="shared" si="1"/>
        <v>60</v>
      </c>
      <c r="AA8" s="49"/>
      <c r="AB8" s="50"/>
      <c r="AC8" s="51" t="str">
        <f t="shared" ref="AC8:AC22" si="15">IF((AB8)&lt;1,"",(AA8*45/F8)+(AB8*10))</f>
        <v/>
      </c>
      <c r="AD8" s="53">
        <f t="shared" si="2"/>
        <v>60</v>
      </c>
      <c r="AE8" s="54">
        <f t="shared" si="3"/>
        <v>127.5</v>
      </c>
      <c r="AF8" s="171">
        <v>5.0999999999999996</v>
      </c>
      <c r="AG8" s="171">
        <v>5</v>
      </c>
      <c r="AH8" s="57">
        <f t="shared" si="4"/>
        <v>5.0999999999999996</v>
      </c>
      <c r="AI8" s="58">
        <f t="shared" si="5"/>
        <v>67.320000000000007</v>
      </c>
      <c r="AJ8" s="172">
        <v>5.9</v>
      </c>
      <c r="AK8" s="172">
        <v>5.2</v>
      </c>
      <c r="AL8" s="172">
        <v>5.0999999999999996</v>
      </c>
      <c r="AM8" s="59">
        <f t="shared" si="10"/>
        <v>5.9</v>
      </c>
      <c r="AN8" s="60">
        <f t="shared" si="6"/>
        <v>87.179104477611943</v>
      </c>
      <c r="AO8" s="61">
        <v>20</v>
      </c>
      <c r="AP8" s="62">
        <f t="shared" si="11"/>
        <v>66</v>
      </c>
      <c r="AQ8" s="173">
        <v>20</v>
      </c>
      <c r="AR8" s="58">
        <f t="shared" si="12"/>
        <v>20</v>
      </c>
      <c r="AS8" s="174"/>
      <c r="AT8" s="174"/>
      <c r="AU8" s="57">
        <f t="shared" si="7"/>
        <v>0</v>
      </c>
      <c r="AV8" s="62" t="str">
        <f t="shared" si="13"/>
        <v>0</v>
      </c>
    </row>
    <row r="9" spans="1:48">
      <c r="A9" s="158" t="s">
        <v>85</v>
      </c>
      <c r="B9" s="158" t="s">
        <v>33</v>
      </c>
      <c r="C9" s="246">
        <v>2007</v>
      </c>
      <c r="D9" s="246"/>
      <c r="E9" s="162" t="s">
        <v>79</v>
      </c>
      <c r="F9" s="163">
        <v>31.1</v>
      </c>
      <c r="G9" s="69"/>
      <c r="H9" s="69"/>
      <c r="I9" s="43">
        <f t="shared" si="8"/>
        <v>380.95215434083605</v>
      </c>
      <c r="J9" s="70">
        <v>3</v>
      </c>
      <c r="K9" s="165">
        <v>8</v>
      </c>
      <c r="L9" s="166">
        <v>5</v>
      </c>
      <c r="M9" s="99">
        <f t="shared" si="0"/>
        <v>75</v>
      </c>
      <c r="N9" s="165">
        <v>9</v>
      </c>
      <c r="O9" s="166">
        <v>5</v>
      </c>
      <c r="P9" s="47">
        <f t="shared" si="14"/>
        <v>75</v>
      </c>
      <c r="Q9" s="49"/>
      <c r="R9" s="50"/>
      <c r="S9" s="51"/>
      <c r="T9" s="52">
        <f t="shared" si="9"/>
        <v>75</v>
      </c>
      <c r="U9" s="168">
        <v>7</v>
      </c>
      <c r="V9" s="169">
        <v>4.5</v>
      </c>
      <c r="W9" s="170"/>
      <c r="X9" s="168">
        <v>7</v>
      </c>
      <c r="Y9" s="169">
        <v>5</v>
      </c>
      <c r="Z9" s="47">
        <f t="shared" si="1"/>
        <v>75</v>
      </c>
      <c r="AA9" s="49"/>
      <c r="AB9" s="50"/>
      <c r="AC9" s="51" t="str">
        <f t="shared" si="15"/>
        <v/>
      </c>
      <c r="AD9" s="53">
        <f t="shared" si="2"/>
        <v>75</v>
      </c>
      <c r="AE9" s="54">
        <f t="shared" si="3"/>
        <v>150</v>
      </c>
      <c r="AF9" s="171">
        <v>5.5</v>
      </c>
      <c r="AG9" s="171">
        <v>5.6</v>
      </c>
      <c r="AH9" s="57">
        <f t="shared" si="4"/>
        <v>5.6</v>
      </c>
      <c r="AI9" s="58">
        <f t="shared" si="5"/>
        <v>73.92</v>
      </c>
      <c r="AJ9" s="172">
        <v>4.4000000000000004</v>
      </c>
      <c r="AK9" s="172">
        <v>3.9</v>
      </c>
      <c r="AL9" s="172">
        <v>4.2</v>
      </c>
      <c r="AM9" s="59">
        <f t="shared" si="10"/>
        <v>4.4000000000000004</v>
      </c>
      <c r="AN9" s="60">
        <f t="shared" si="6"/>
        <v>70.032154340836016</v>
      </c>
      <c r="AO9" s="61">
        <v>20</v>
      </c>
      <c r="AP9" s="62">
        <f t="shared" si="11"/>
        <v>66</v>
      </c>
      <c r="AQ9" s="173">
        <v>21</v>
      </c>
      <c r="AR9" s="58">
        <f t="shared" si="12"/>
        <v>21</v>
      </c>
      <c r="AS9" s="174"/>
      <c r="AT9" s="174"/>
      <c r="AU9" s="57">
        <f t="shared" si="7"/>
        <v>0</v>
      </c>
      <c r="AV9" s="62" t="str">
        <f t="shared" si="13"/>
        <v>0</v>
      </c>
    </row>
    <row r="10" spans="1:48">
      <c r="A10" s="190" t="s">
        <v>102</v>
      </c>
      <c r="B10" s="190" t="s">
        <v>33</v>
      </c>
      <c r="C10" s="246">
        <v>2009</v>
      </c>
      <c r="D10" s="246"/>
      <c r="E10" s="162" t="s">
        <v>79</v>
      </c>
      <c r="F10" s="163">
        <v>24.5</v>
      </c>
      <c r="G10" s="69"/>
      <c r="H10" s="69"/>
      <c r="I10" s="43">
        <f t="shared" ref="I10:I11" si="16">SUM(AE10+AI10+AN10+AP10+AR10+AV10)</f>
        <v>397.9591836734694</v>
      </c>
      <c r="J10" s="70">
        <v>1</v>
      </c>
      <c r="K10" s="197">
        <v>4</v>
      </c>
      <c r="L10" s="169">
        <v>5.5</v>
      </c>
      <c r="M10" s="99">
        <f t="shared" si="0"/>
        <v>82.5</v>
      </c>
      <c r="N10" s="197">
        <v>5</v>
      </c>
      <c r="O10" s="169">
        <v>4.5</v>
      </c>
      <c r="P10" s="47">
        <f t="shared" ref="P10:P11" si="17">IF((O10)&lt;1,"",(O10*15))</f>
        <v>67.5</v>
      </c>
      <c r="Q10" s="49"/>
      <c r="R10" s="50"/>
      <c r="S10" s="51"/>
      <c r="T10" s="52">
        <f t="shared" ref="T10:T11" si="18">MAX(M10,P10)</f>
        <v>82.5</v>
      </c>
      <c r="U10" s="197">
        <v>5</v>
      </c>
      <c r="V10" s="169">
        <v>4</v>
      </c>
      <c r="W10" s="170"/>
      <c r="X10" s="197">
        <v>5</v>
      </c>
      <c r="Y10" s="169">
        <v>4.5</v>
      </c>
      <c r="Z10" s="47">
        <f t="shared" ref="Z10:Z11" si="19">IF((Y10)&lt;1,"",(Y10*15))</f>
        <v>67.5</v>
      </c>
      <c r="AA10" s="49"/>
      <c r="AB10" s="50"/>
      <c r="AC10" s="51" t="str">
        <f t="shared" ref="AC10:AC11" si="20">IF((AB10)&lt;1,"",(AA10*45/F10)+(AB10*10))</f>
        <v/>
      </c>
      <c r="AD10" s="53">
        <f t="shared" ref="AD10:AD11" si="21">MAX(W10,Z10)</f>
        <v>67.5</v>
      </c>
      <c r="AE10" s="54">
        <f t="shared" ref="AE10:AE11" si="22">SUM(T10,AD10)</f>
        <v>150</v>
      </c>
      <c r="AF10" s="201">
        <v>4.9000000000000004</v>
      </c>
      <c r="AG10" s="201">
        <v>5</v>
      </c>
      <c r="AH10" s="57">
        <f t="shared" ref="AH10:AH11" si="23">MAX(AF10:AG10)</f>
        <v>5</v>
      </c>
      <c r="AI10" s="58">
        <f t="shared" ref="AI10:AI11" si="24">(AH10*20)*0.66</f>
        <v>66</v>
      </c>
      <c r="AJ10" s="201">
        <v>3.9</v>
      </c>
      <c r="AK10" s="201">
        <v>4.7</v>
      </c>
      <c r="AL10" s="201">
        <v>3.7</v>
      </c>
      <c r="AM10" s="59">
        <f t="shared" ref="AM10:AM11" si="25">MAX(AJ10:AL10)</f>
        <v>4.7</v>
      </c>
      <c r="AN10" s="60">
        <f t="shared" ref="AN10:AN11" si="26">IF((AM10)=0,"0",(AM10*750/F10))*0.66</f>
        <v>94.959183673469397</v>
      </c>
      <c r="AO10" s="61">
        <v>20</v>
      </c>
      <c r="AP10" s="62">
        <f t="shared" ref="AP10:AP11" si="27">AO10*5*0.66</f>
        <v>66</v>
      </c>
      <c r="AQ10" s="202">
        <v>21</v>
      </c>
      <c r="AR10" s="58">
        <f t="shared" ref="AR10:AR11" si="28">AQ10</f>
        <v>21</v>
      </c>
      <c r="AS10" s="203"/>
      <c r="AT10" s="203"/>
      <c r="AU10" s="57">
        <f t="shared" ref="AU10:AU11" si="29">MIN(AS10:AT10)</f>
        <v>0</v>
      </c>
      <c r="AV10" s="62" t="str">
        <f t="shared" ref="AV10:AV11" si="30">IF((AU10)=0,"0",((13-AU10)*20+100)*0.66)</f>
        <v>0</v>
      </c>
    </row>
    <row r="11" spans="1:48">
      <c r="A11" s="190" t="s">
        <v>86</v>
      </c>
      <c r="B11" s="190" t="s">
        <v>43</v>
      </c>
      <c r="C11" s="246">
        <v>2010</v>
      </c>
      <c r="D11" s="246"/>
      <c r="E11" s="162" t="s">
        <v>79</v>
      </c>
      <c r="F11" s="163">
        <v>22.8</v>
      </c>
      <c r="G11" s="69"/>
      <c r="H11" s="69"/>
      <c r="I11" s="43">
        <f t="shared" si="16"/>
        <v>347.4405263157895</v>
      </c>
      <c r="J11" s="70">
        <v>2</v>
      </c>
      <c r="K11" s="197">
        <v>5</v>
      </c>
      <c r="L11" s="169">
        <v>4.5</v>
      </c>
      <c r="M11" s="99">
        <f t="shared" si="0"/>
        <v>67.5</v>
      </c>
      <c r="N11" s="197">
        <v>6</v>
      </c>
      <c r="O11" s="169">
        <v>4.5</v>
      </c>
      <c r="P11" s="47">
        <f t="shared" si="17"/>
        <v>67.5</v>
      </c>
      <c r="Q11" s="49"/>
      <c r="R11" s="50"/>
      <c r="S11" s="51"/>
      <c r="T11" s="52">
        <f t="shared" si="18"/>
        <v>67.5</v>
      </c>
      <c r="U11" s="197">
        <v>7</v>
      </c>
      <c r="V11" s="169">
        <v>6</v>
      </c>
      <c r="W11" s="170"/>
      <c r="X11" s="197">
        <v>8</v>
      </c>
      <c r="Y11" s="169">
        <v>5.5</v>
      </c>
      <c r="Z11" s="47">
        <f t="shared" si="19"/>
        <v>82.5</v>
      </c>
      <c r="AA11" s="49"/>
      <c r="AB11" s="50"/>
      <c r="AC11" s="51" t="str">
        <f t="shared" si="20"/>
        <v/>
      </c>
      <c r="AD11" s="53">
        <f t="shared" si="21"/>
        <v>82.5</v>
      </c>
      <c r="AE11" s="54">
        <f t="shared" si="22"/>
        <v>150</v>
      </c>
      <c r="AF11" s="201">
        <v>0</v>
      </c>
      <c r="AG11" s="201">
        <v>3.9</v>
      </c>
      <c r="AH11" s="57">
        <f t="shared" si="23"/>
        <v>3.9</v>
      </c>
      <c r="AI11" s="58">
        <f t="shared" si="24"/>
        <v>51.480000000000004</v>
      </c>
      <c r="AJ11" s="201">
        <v>2.9</v>
      </c>
      <c r="AK11" s="201">
        <v>2.1</v>
      </c>
      <c r="AL11" s="201">
        <v>2.2999999999999998</v>
      </c>
      <c r="AM11" s="59">
        <f t="shared" si="25"/>
        <v>2.9</v>
      </c>
      <c r="AN11" s="60">
        <f t="shared" si="26"/>
        <v>62.960526315789473</v>
      </c>
      <c r="AO11" s="61">
        <v>20</v>
      </c>
      <c r="AP11" s="62">
        <f t="shared" si="27"/>
        <v>66</v>
      </c>
      <c r="AQ11" s="202">
        <v>17</v>
      </c>
      <c r="AR11" s="58">
        <f t="shared" si="28"/>
        <v>17</v>
      </c>
      <c r="AS11" s="203"/>
      <c r="AT11" s="203"/>
      <c r="AU11" s="57">
        <f t="shared" si="29"/>
        <v>0</v>
      </c>
      <c r="AV11" s="62" t="str">
        <f t="shared" si="30"/>
        <v>0</v>
      </c>
    </row>
    <row r="12" spans="1:48">
      <c r="A12" s="161" t="s">
        <v>87</v>
      </c>
      <c r="B12" s="190" t="s">
        <v>34</v>
      </c>
      <c r="C12" s="246">
        <v>2010</v>
      </c>
      <c r="D12" s="246"/>
      <c r="E12" s="162" t="s">
        <v>79</v>
      </c>
      <c r="F12" s="160">
        <v>30.1</v>
      </c>
      <c r="G12" s="42"/>
      <c r="H12" s="42"/>
      <c r="I12" s="43">
        <f t="shared" si="8"/>
        <v>342.16332225913618</v>
      </c>
      <c r="J12" s="44">
        <v>3</v>
      </c>
      <c r="K12" s="165">
        <v>5</v>
      </c>
      <c r="L12" s="166">
        <v>4.5</v>
      </c>
      <c r="M12" s="99">
        <f t="shared" si="0"/>
        <v>67.5</v>
      </c>
      <c r="N12" s="165">
        <v>6</v>
      </c>
      <c r="O12" s="166">
        <v>4</v>
      </c>
      <c r="P12" s="47">
        <f t="shared" si="14"/>
        <v>60</v>
      </c>
      <c r="Q12" s="49"/>
      <c r="R12" s="50"/>
      <c r="S12" s="51"/>
      <c r="T12" s="52">
        <f t="shared" si="9"/>
        <v>67.5</v>
      </c>
      <c r="U12" s="168">
        <v>6</v>
      </c>
      <c r="V12" s="169">
        <v>4.5</v>
      </c>
      <c r="W12" s="170"/>
      <c r="X12" s="168">
        <v>7</v>
      </c>
      <c r="Y12" s="169">
        <v>4.5</v>
      </c>
      <c r="Z12" s="47">
        <f t="shared" si="1"/>
        <v>67.5</v>
      </c>
      <c r="AA12" s="49"/>
      <c r="AB12" s="50"/>
      <c r="AC12" s="51" t="str">
        <f t="shared" si="15"/>
        <v/>
      </c>
      <c r="AD12" s="53">
        <f t="shared" si="2"/>
        <v>67.5</v>
      </c>
      <c r="AE12" s="54">
        <f t="shared" si="3"/>
        <v>135</v>
      </c>
      <c r="AF12" s="171">
        <v>3.6</v>
      </c>
      <c r="AG12" s="171">
        <v>3.8</v>
      </c>
      <c r="AH12" s="57">
        <f t="shared" si="4"/>
        <v>3.8</v>
      </c>
      <c r="AI12" s="58">
        <f t="shared" si="5"/>
        <v>50.160000000000004</v>
      </c>
      <c r="AJ12" s="172">
        <v>4.3</v>
      </c>
      <c r="AK12" s="172">
        <v>3.1</v>
      </c>
      <c r="AL12" s="172">
        <v>4.5</v>
      </c>
      <c r="AM12" s="59">
        <f t="shared" si="10"/>
        <v>4.5</v>
      </c>
      <c r="AN12" s="60">
        <f t="shared" si="6"/>
        <v>74.003322259136212</v>
      </c>
      <c r="AO12" s="61">
        <v>20</v>
      </c>
      <c r="AP12" s="62">
        <f t="shared" si="11"/>
        <v>66</v>
      </c>
      <c r="AQ12" s="173">
        <v>17</v>
      </c>
      <c r="AR12" s="58">
        <f t="shared" si="12"/>
        <v>17</v>
      </c>
      <c r="AS12" s="174"/>
      <c r="AT12" s="174"/>
      <c r="AU12" s="57">
        <f t="shared" si="7"/>
        <v>0</v>
      </c>
      <c r="AV12" s="62" t="str">
        <f t="shared" si="13"/>
        <v>0</v>
      </c>
    </row>
    <row r="13" spans="1:48">
      <c r="A13" s="158" t="s">
        <v>88</v>
      </c>
      <c r="B13" s="158" t="s">
        <v>33</v>
      </c>
      <c r="C13" s="246">
        <v>2010</v>
      </c>
      <c r="D13" s="246"/>
      <c r="E13" s="162" t="s">
        <v>79</v>
      </c>
      <c r="F13" s="160">
        <v>29.3</v>
      </c>
      <c r="G13" s="42"/>
      <c r="H13" s="42"/>
      <c r="I13" s="43">
        <f t="shared" si="8"/>
        <v>334.24969283276448</v>
      </c>
      <c r="J13" s="44">
        <v>4</v>
      </c>
      <c r="K13" s="165">
        <v>5</v>
      </c>
      <c r="L13" s="166">
        <v>4.5</v>
      </c>
      <c r="M13" s="99">
        <f t="shared" si="0"/>
        <v>67.5</v>
      </c>
      <c r="N13" s="165">
        <v>5</v>
      </c>
      <c r="O13" s="166">
        <v>4.5</v>
      </c>
      <c r="P13" s="47">
        <f>IF((O13)&lt;1,"",(O13*15))</f>
        <v>67.5</v>
      </c>
      <c r="Q13" s="49"/>
      <c r="R13" s="50"/>
      <c r="S13" s="51"/>
      <c r="T13" s="52">
        <f>MAX(M13,P13)</f>
        <v>67.5</v>
      </c>
      <c r="U13" s="168">
        <v>5</v>
      </c>
      <c r="V13" s="169">
        <v>4</v>
      </c>
      <c r="W13" s="170"/>
      <c r="X13" s="168">
        <v>6</v>
      </c>
      <c r="Y13" s="169">
        <v>4.5</v>
      </c>
      <c r="Z13" s="47">
        <f t="shared" si="1"/>
        <v>67.5</v>
      </c>
      <c r="AA13" s="49"/>
      <c r="AB13" s="50"/>
      <c r="AC13" s="51" t="str">
        <f t="shared" si="15"/>
        <v/>
      </c>
      <c r="AD13" s="53">
        <f t="shared" si="2"/>
        <v>67.5</v>
      </c>
      <c r="AE13" s="54">
        <f t="shared" si="3"/>
        <v>135</v>
      </c>
      <c r="AF13" s="171">
        <v>4.0999999999999996</v>
      </c>
      <c r="AG13" s="171">
        <v>4.0999999999999996</v>
      </c>
      <c r="AH13" s="57">
        <f t="shared" si="4"/>
        <v>4.0999999999999996</v>
      </c>
      <c r="AI13" s="58">
        <f t="shared" si="5"/>
        <v>54.120000000000005</v>
      </c>
      <c r="AJ13" s="172">
        <v>2.9</v>
      </c>
      <c r="AK13" s="172">
        <v>3.5</v>
      </c>
      <c r="AL13" s="172">
        <v>3.4</v>
      </c>
      <c r="AM13" s="59">
        <f t="shared" si="10"/>
        <v>3.5</v>
      </c>
      <c r="AN13" s="60">
        <f t="shared" si="6"/>
        <v>59.129692832764505</v>
      </c>
      <c r="AO13" s="61">
        <v>20</v>
      </c>
      <c r="AP13" s="62">
        <f t="shared" si="11"/>
        <v>66</v>
      </c>
      <c r="AQ13" s="173">
        <v>20</v>
      </c>
      <c r="AR13" s="58">
        <f t="shared" si="12"/>
        <v>20</v>
      </c>
      <c r="AS13" s="174"/>
      <c r="AT13" s="174"/>
      <c r="AU13" s="57">
        <f t="shared" si="7"/>
        <v>0</v>
      </c>
      <c r="AV13" s="62" t="str">
        <f t="shared" si="13"/>
        <v>0</v>
      </c>
    </row>
    <row r="14" spans="1:48">
      <c r="A14" s="161" t="s">
        <v>89</v>
      </c>
      <c r="B14" s="158" t="s">
        <v>33</v>
      </c>
      <c r="C14" s="246">
        <v>2010</v>
      </c>
      <c r="D14" s="246"/>
      <c r="E14" s="162" t="s">
        <v>79</v>
      </c>
      <c r="F14" s="163">
        <v>24.1</v>
      </c>
      <c r="G14" s="42"/>
      <c r="H14" s="42"/>
      <c r="I14" s="43">
        <f t="shared" ref="I14:I17" si="31">SUM(AE14+AI14+AN14+AP14+AR14+AV14)</f>
        <v>356.14008298755186</v>
      </c>
      <c r="J14" s="44">
        <v>1</v>
      </c>
      <c r="K14" s="165">
        <v>4</v>
      </c>
      <c r="L14" s="166">
        <v>5</v>
      </c>
      <c r="M14" s="99">
        <f t="shared" si="0"/>
        <v>75</v>
      </c>
      <c r="N14" s="165">
        <v>5</v>
      </c>
      <c r="O14" s="166">
        <v>4.5</v>
      </c>
      <c r="P14" s="47">
        <f t="shared" ref="P14:P17" si="32">IF((O14)&lt;1,"",(O14*15))</f>
        <v>67.5</v>
      </c>
      <c r="Q14" s="49"/>
      <c r="R14" s="50"/>
      <c r="S14" s="51"/>
      <c r="T14" s="52">
        <f t="shared" ref="T14:T17" si="33">MAX(M14,P14)</f>
        <v>75</v>
      </c>
      <c r="U14" s="168">
        <v>5</v>
      </c>
      <c r="V14" s="169">
        <v>4</v>
      </c>
      <c r="W14" s="170"/>
      <c r="X14" s="168">
        <v>6</v>
      </c>
      <c r="Y14" s="169">
        <v>4</v>
      </c>
      <c r="Z14" s="47">
        <f t="shared" ref="Z14:Z17" si="34">IF((Y14)&lt;1,"",(Y14*15))</f>
        <v>60</v>
      </c>
      <c r="AA14" s="49"/>
      <c r="AB14" s="50"/>
      <c r="AC14" s="51" t="str">
        <f t="shared" ref="AC14:AC17" si="35">IF((AB14)&lt;1,"",(AA14*45/F14)+(AB14*10))</f>
        <v/>
      </c>
      <c r="AD14" s="53">
        <f t="shared" ref="AD14:AD17" si="36">MAX(W14,Z14)</f>
        <v>60</v>
      </c>
      <c r="AE14" s="54">
        <f t="shared" ref="AE14:AE17" si="37">SUM(T14,AD14)</f>
        <v>135</v>
      </c>
      <c r="AF14" s="171">
        <v>4.8</v>
      </c>
      <c r="AG14" s="171">
        <v>4.7</v>
      </c>
      <c r="AH14" s="57">
        <f t="shared" ref="AH14:AH17" si="38">MAX(AF14:AG14)</f>
        <v>4.8</v>
      </c>
      <c r="AI14" s="58">
        <f t="shared" ref="AI14:AI17" si="39">(AH14*20)*0.66</f>
        <v>63.36</v>
      </c>
      <c r="AJ14" s="172">
        <v>3.2</v>
      </c>
      <c r="AK14" s="172">
        <v>2.7</v>
      </c>
      <c r="AL14" s="172">
        <v>3.3</v>
      </c>
      <c r="AM14" s="59">
        <f t="shared" ref="AM14:AM17" si="40">MAX(AJ14:AL14)</f>
        <v>3.3</v>
      </c>
      <c r="AN14" s="60">
        <f t="shared" ref="AN14:AN17" si="41">IF((AM14)=0,"0",(AM14*750/F14))*0.66</f>
        <v>67.780082987551864</v>
      </c>
      <c r="AO14" s="61">
        <v>20</v>
      </c>
      <c r="AP14" s="62">
        <f t="shared" ref="AP14:AP17" si="42">AO14*5*0.66</f>
        <v>66</v>
      </c>
      <c r="AQ14" s="173">
        <v>24</v>
      </c>
      <c r="AR14" s="58">
        <f t="shared" ref="AR14:AR17" si="43">AQ14</f>
        <v>24</v>
      </c>
      <c r="AS14" s="174"/>
      <c r="AT14" s="174"/>
      <c r="AU14" s="57">
        <f t="shared" ref="AU14:AU17" si="44">MIN(AS14:AT14)</f>
        <v>0</v>
      </c>
      <c r="AV14" s="62" t="str">
        <f t="shared" ref="AV14:AV17" si="45">IF((AU14)=0,"0",((13-AU14)*20+100)*0.66)</f>
        <v>0</v>
      </c>
    </row>
    <row r="15" spans="1:48">
      <c r="A15" s="158" t="s">
        <v>90</v>
      </c>
      <c r="B15" s="158" t="s">
        <v>34</v>
      </c>
      <c r="C15" s="246">
        <v>2007</v>
      </c>
      <c r="D15" s="246"/>
      <c r="E15" s="159" t="s">
        <v>80</v>
      </c>
      <c r="F15" s="160">
        <v>39.9</v>
      </c>
      <c r="G15" s="42"/>
      <c r="H15" s="42"/>
      <c r="I15" s="43">
        <f t="shared" si="31"/>
        <v>373.41548872180454</v>
      </c>
      <c r="J15" s="44">
        <v>1</v>
      </c>
      <c r="K15" s="165">
        <v>5</v>
      </c>
      <c r="L15" s="166">
        <v>5.5</v>
      </c>
      <c r="M15" s="99">
        <f t="shared" si="0"/>
        <v>82.5</v>
      </c>
      <c r="N15" s="165">
        <v>6</v>
      </c>
      <c r="O15" s="166">
        <v>5</v>
      </c>
      <c r="P15" s="47">
        <f t="shared" si="32"/>
        <v>75</v>
      </c>
      <c r="Q15" s="49"/>
      <c r="R15" s="50"/>
      <c r="S15" s="51"/>
      <c r="T15" s="52">
        <f t="shared" si="33"/>
        <v>82.5</v>
      </c>
      <c r="U15" s="168">
        <v>7</v>
      </c>
      <c r="V15" s="169">
        <v>4.5</v>
      </c>
      <c r="W15" s="170"/>
      <c r="X15" s="168">
        <v>8</v>
      </c>
      <c r="Y15" s="169">
        <v>5</v>
      </c>
      <c r="Z15" s="47">
        <f t="shared" si="34"/>
        <v>75</v>
      </c>
      <c r="AA15" s="49"/>
      <c r="AB15" s="50"/>
      <c r="AC15" s="51" t="str">
        <f t="shared" si="35"/>
        <v/>
      </c>
      <c r="AD15" s="53">
        <f t="shared" si="36"/>
        <v>75</v>
      </c>
      <c r="AE15" s="54">
        <f t="shared" si="37"/>
        <v>157.5</v>
      </c>
      <c r="AF15" s="171">
        <v>4.5999999999999996</v>
      </c>
      <c r="AG15" s="171">
        <v>4.5999999999999996</v>
      </c>
      <c r="AH15" s="57">
        <f t="shared" si="38"/>
        <v>4.5999999999999996</v>
      </c>
      <c r="AI15" s="58">
        <f t="shared" si="39"/>
        <v>60.720000000000006</v>
      </c>
      <c r="AJ15" s="172">
        <v>5.9</v>
      </c>
      <c r="AK15" s="172">
        <v>5.0999999999999996</v>
      </c>
      <c r="AL15" s="172">
        <v>5.3</v>
      </c>
      <c r="AM15" s="59">
        <f t="shared" si="40"/>
        <v>5.9</v>
      </c>
      <c r="AN15" s="60">
        <f t="shared" si="41"/>
        <v>73.195488721804509</v>
      </c>
      <c r="AO15" s="61">
        <v>20</v>
      </c>
      <c r="AP15" s="62">
        <f t="shared" si="42"/>
        <v>66</v>
      </c>
      <c r="AQ15" s="173">
        <v>16</v>
      </c>
      <c r="AR15" s="58">
        <f t="shared" si="43"/>
        <v>16</v>
      </c>
      <c r="AS15" s="174"/>
      <c r="AT15" s="174"/>
      <c r="AU15" s="57">
        <f t="shared" si="44"/>
        <v>0</v>
      </c>
      <c r="AV15" s="62" t="str">
        <f t="shared" si="45"/>
        <v>0</v>
      </c>
    </row>
    <row r="16" spans="1:48">
      <c r="A16" s="158" t="s">
        <v>91</v>
      </c>
      <c r="B16" s="158" t="s">
        <v>33</v>
      </c>
      <c r="C16" s="246">
        <v>2008</v>
      </c>
      <c r="D16" s="246"/>
      <c r="E16" s="159" t="s">
        <v>80</v>
      </c>
      <c r="F16" s="160">
        <v>24.3</v>
      </c>
      <c r="G16" s="42"/>
      <c r="H16" s="42"/>
      <c r="I16" s="43">
        <f t="shared" si="31"/>
        <v>339.59333333333336</v>
      </c>
      <c r="J16" s="44">
        <v>1</v>
      </c>
      <c r="K16" s="165">
        <v>4</v>
      </c>
      <c r="L16" s="166">
        <v>4.5</v>
      </c>
      <c r="M16" s="99">
        <f t="shared" si="0"/>
        <v>67.5</v>
      </c>
      <c r="N16" s="165">
        <v>5</v>
      </c>
      <c r="O16" s="166">
        <v>4</v>
      </c>
      <c r="P16" s="47">
        <f t="shared" si="32"/>
        <v>60</v>
      </c>
      <c r="Q16" s="49"/>
      <c r="R16" s="50"/>
      <c r="S16" s="51"/>
      <c r="T16" s="52">
        <f t="shared" si="33"/>
        <v>67.5</v>
      </c>
      <c r="U16" s="168">
        <v>4</v>
      </c>
      <c r="V16" s="169">
        <v>4</v>
      </c>
      <c r="W16" s="170"/>
      <c r="X16" s="168">
        <v>5</v>
      </c>
      <c r="Y16" s="169">
        <v>4</v>
      </c>
      <c r="Z16" s="47">
        <f t="shared" si="34"/>
        <v>60</v>
      </c>
      <c r="AA16" s="49"/>
      <c r="AB16" s="50"/>
      <c r="AC16" s="51" t="str">
        <f t="shared" si="35"/>
        <v/>
      </c>
      <c r="AD16" s="53">
        <f t="shared" si="36"/>
        <v>60</v>
      </c>
      <c r="AE16" s="54">
        <f t="shared" si="37"/>
        <v>127.5</v>
      </c>
      <c r="AF16" s="171">
        <v>4.3</v>
      </c>
      <c r="AG16" s="171">
        <v>4.3</v>
      </c>
      <c r="AH16" s="57">
        <f t="shared" si="38"/>
        <v>4.3</v>
      </c>
      <c r="AI16" s="58">
        <f t="shared" si="39"/>
        <v>56.760000000000005</v>
      </c>
      <c r="AJ16" s="172">
        <v>3</v>
      </c>
      <c r="AK16" s="172">
        <v>3.6</v>
      </c>
      <c r="AL16" s="172">
        <v>2.9</v>
      </c>
      <c r="AM16" s="59">
        <f t="shared" si="40"/>
        <v>3.6</v>
      </c>
      <c r="AN16" s="60">
        <f t="shared" si="41"/>
        <v>73.333333333333343</v>
      </c>
      <c r="AO16" s="61">
        <v>20</v>
      </c>
      <c r="AP16" s="62">
        <f t="shared" si="42"/>
        <v>66</v>
      </c>
      <c r="AQ16" s="173">
        <v>16</v>
      </c>
      <c r="AR16" s="58">
        <f t="shared" si="43"/>
        <v>16</v>
      </c>
      <c r="AS16" s="174"/>
      <c r="AT16" s="174"/>
      <c r="AU16" s="57">
        <f t="shared" si="44"/>
        <v>0</v>
      </c>
      <c r="AV16" s="62" t="str">
        <f t="shared" si="45"/>
        <v>0</v>
      </c>
    </row>
    <row r="17" spans="1:48">
      <c r="A17" s="161" t="s">
        <v>92</v>
      </c>
      <c r="B17" s="158" t="s">
        <v>34</v>
      </c>
      <c r="C17" s="246">
        <v>2009</v>
      </c>
      <c r="D17" s="246"/>
      <c r="E17" s="162" t="s">
        <v>80</v>
      </c>
      <c r="F17" s="163">
        <v>44.6</v>
      </c>
      <c r="G17" s="42"/>
      <c r="H17" s="42"/>
      <c r="I17" s="43">
        <f t="shared" si="31"/>
        <v>267.41434977578479</v>
      </c>
      <c r="J17" s="44">
        <v>1</v>
      </c>
      <c r="K17" s="165">
        <v>7</v>
      </c>
      <c r="L17" s="166">
        <v>4.5</v>
      </c>
      <c r="M17" s="99">
        <f t="shared" si="0"/>
        <v>67.5</v>
      </c>
      <c r="N17" s="165">
        <v>8</v>
      </c>
      <c r="O17" s="166">
        <v>4</v>
      </c>
      <c r="P17" s="47">
        <f t="shared" si="32"/>
        <v>60</v>
      </c>
      <c r="Q17" s="49"/>
      <c r="R17" s="50"/>
      <c r="S17" s="51"/>
      <c r="T17" s="52">
        <f t="shared" si="33"/>
        <v>67.5</v>
      </c>
      <c r="U17" s="168">
        <v>9</v>
      </c>
      <c r="V17" s="169">
        <v>5.5</v>
      </c>
      <c r="W17" s="170"/>
      <c r="X17" s="168">
        <v>10</v>
      </c>
      <c r="Y17" s="169">
        <v>5</v>
      </c>
      <c r="Z17" s="47">
        <f t="shared" si="34"/>
        <v>75</v>
      </c>
      <c r="AA17" s="49"/>
      <c r="AB17" s="50"/>
      <c r="AC17" s="51" t="str">
        <f t="shared" si="35"/>
        <v/>
      </c>
      <c r="AD17" s="53">
        <f t="shared" si="36"/>
        <v>75</v>
      </c>
      <c r="AE17" s="54">
        <f t="shared" si="37"/>
        <v>142.5</v>
      </c>
      <c r="AF17" s="171">
        <v>4</v>
      </c>
      <c r="AG17" s="171">
        <v>3.9</v>
      </c>
      <c r="AH17" s="57">
        <f t="shared" si="38"/>
        <v>4</v>
      </c>
      <c r="AI17" s="58">
        <f t="shared" si="39"/>
        <v>52.800000000000004</v>
      </c>
      <c r="AJ17" s="172">
        <v>3.6</v>
      </c>
      <c r="AK17" s="172">
        <v>3.9</v>
      </c>
      <c r="AL17" s="172">
        <v>4.2</v>
      </c>
      <c r="AM17" s="59">
        <f t="shared" si="40"/>
        <v>4.2</v>
      </c>
      <c r="AN17" s="60">
        <f t="shared" si="41"/>
        <v>46.614349775784753</v>
      </c>
      <c r="AO17" s="61">
        <v>5</v>
      </c>
      <c r="AP17" s="62">
        <f t="shared" si="42"/>
        <v>16.5</v>
      </c>
      <c r="AQ17" s="173">
        <v>9</v>
      </c>
      <c r="AR17" s="58">
        <f t="shared" si="43"/>
        <v>9</v>
      </c>
      <c r="AS17" s="174"/>
      <c r="AT17" s="174"/>
      <c r="AU17" s="57">
        <f t="shared" si="44"/>
        <v>0</v>
      </c>
      <c r="AV17" s="62" t="str">
        <f t="shared" si="45"/>
        <v>0</v>
      </c>
    </row>
    <row r="18" spans="1:48" hidden="1">
      <c r="A18" s="158"/>
      <c r="B18" s="158"/>
      <c r="C18" s="246"/>
      <c r="D18" s="246"/>
      <c r="E18" s="67"/>
      <c r="F18" s="160"/>
      <c r="G18" s="69"/>
      <c r="H18" s="69"/>
      <c r="I18" s="43">
        <f t="shared" si="8"/>
        <v>0</v>
      </c>
      <c r="J18" s="70"/>
      <c r="K18" s="165"/>
      <c r="L18" s="166"/>
      <c r="M18" s="167"/>
      <c r="N18" s="165"/>
      <c r="O18" s="166"/>
      <c r="P18" s="47" t="str">
        <f t="shared" si="14"/>
        <v/>
      </c>
      <c r="Q18" s="49"/>
      <c r="R18" s="50"/>
      <c r="S18" s="51"/>
      <c r="T18" s="52">
        <f t="shared" si="9"/>
        <v>0</v>
      </c>
      <c r="U18" s="168"/>
      <c r="V18" s="169"/>
      <c r="W18" s="170"/>
      <c r="X18" s="168"/>
      <c r="Y18" s="169"/>
      <c r="Z18" s="47" t="str">
        <f t="shared" si="1"/>
        <v/>
      </c>
      <c r="AA18" s="49"/>
      <c r="AB18" s="50"/>
      <c r="AC18" s="51" t="str">
        <f t="shared" si="15"/>
        <v/>
      </c>
      <c r="AD18" s="53">
        <f t="shared" si="2"/>
        <v>0</v>
      </c>
      <c r="AE18" s="54">
        <f t="shared" si="3"/>
        <v>0</v>
      </c>
      <c r="AF18" s="171"/>
      <c r="AG18" s="171"/>
      <c r="AH18" s="57">
        <f t="shared" si="4"/>
        <v>0</v>
      </c>
      <c r="AI18" s="58">
        <f t="shared" si="5"/>
        <v>0</v>
      </c>
      <c r="AJ18" s="172"/>
      <c r="AK18" s="172"/>
      <c r="AL18" s="172"/>
      <c r="AM18" s="59">
        <f t="shared" si="10"/>
        <v>0</v>
      </c>
      <c r="AN18" s="60">
        <f t="shared" si="6"/>
        <v>0</v>
      </c>
      <c r="AO18" s="61"/>
      <c r="AP18" s="62">
        <f t="shared" si="11"/>
        <v>0</v>
      </c>
      <c r="AQ18" s="173"/>
      <c r="AR18" s="58">
        <f t="shared" si="12"/>
        <v>0</v>
      </c>
      <c r="AS18" s="174"/>
      <c r="AT18" s="174"/>
      <c r="AU18" s="57">
        <f t="shared" si="7"/>
        <v>0</v>
      </c>
      <c r="AV18" s="62" t="str">
        <f t="shared" si="13"/>
        <v>0</v>
      </c>
    </row>
    <row r="19" spans="1:48" hidden="1">
      <c r="A19" s="158"/>
      <c r="B19" s="158"/>
      <c r="C19" s="246"/>
      <c r="D19" s="246"/>
      <c r="E19" s="67"/>
      <c r="F19" s="164"/>
      <c r="G19" s="42"/>
      <c r="H19" s="42"/>
      <c r="I19" s="43">
        <f t="shared" si="8"/>
        <v>0</v>
      </c>
      <c r="J19" s="44"/>
      <c r="K19" s="165"/>
      <c r="L19" s="166"/>
      <c r="M19" s="167"/>
      <c r="N19" s="165"/>
      <c r="O19" s="166"/>
      <c r="P19" s="47" t="str">
        <f t="shared" si="14"/>
        <v/>
      </c>
      <c r="Q19" s="49"/>
      <c r="R19" s="50"/>
      <c r="S19" s="51"/>
      <c r="T19" s="52">
        <f t="shared" si="9"/>
        <v>0</v>
      </c>
      <c r="U19" s="168"/>
      <c r="V19" s="169"/>
      <c r="W19" s="170"/>
      <c r="X19" s="168"/>
      <c r="Y19" s="169"/>
      <c r="Z19" s="47" t="str">
        <f t="shared" si="1"/>
        <v/>
      </c>
      <c r="AA19" s="49"/>
      <c r="AB19" s="50"/>
      <c r="AC19" s="51" t="str">
        <f t="shared" si="15"/>
        <v/>
      </c>
      <c r="AD19" s="53">
        <f t="shared" si="2"/>
        <v>0</v>
      </c>
      <c r="AE19" s="54">
        <f t="shared" si="3"/>
        <v>0</v>
      </c>
      <c r="AF19" s="171"/>
      <c r="AG19" s="171"/>
      <c r="AH19" s="57">
        <f t="shared" si="4"/>
        <v>0</v>
      </c>
      <c r="AI19" s="58">
        <f t="shared" si="5"/>
        <v>0</v>
      </c>
      <c r="AJ19" s="172"/>
      <c r="AK19" s="172"/>
      <c r="AL19" s="172"/>
      <c r="AM19" s="59">
        <f t="shared" si="10"/>
        <v>0</v>
      </c>
      <c r="AN19" s="60">
        <f t="shared" si="6"/>
        <v>0</v>
      </c>
      <c r="AO19" s="61"/>
      <c r="AP19" s="62">
        <f t="shared" si="11"/>
        <v>0</v>
      </c>
      <c r="AQ19" s="173"/>
      <c r="AR19" s="58">
        <f t="shared" si="12"/>
        <v>0</v>
      </c>
      <c r="AS19" s="174"/>
      <c r="AT19" s="174"/>
      <c r="AU19" s="57">
        <f t="shared" si="7"/>
        <v>0</v>
      </c>
      <c r="AV19" s="62" t="str">
        <f t="shared" si="13"/>
        <v>0</v>
      </c>
    </row>
    <row r="20" spans="1:48" hidden="1">
      <c r="A20" s="65"/>
      <c r="B20" s="66"/>
      <c r="C20" s="251"/>
      <c r="D20" s="252"/>
      <c r="E20" s="67"/>
      <c r="F20" s="68"/>
      <c r="G20" s="69"/>
      <c r="H20" s="69"/>
      <c r="I20" s="43">
        <f t="shared" si="8"/>
        <v>0</v>
      </c>
      <c r="J20" s="70"/>
      <c r="K20" s="45"/>
      <c r="L20" s="46"/>
      <c r="M20" s="47" t="str">
        <f t="shared" ref="M20:M22" si="46">IF((L20)&lt;1,"",(L20*15))</f>
        <v/>
      </c>
      <c r="N20" s="48"/>
      <c r="O20" s="46"/>
      <c r="P20" s="47" t="str">
        <f t="shared" si="14"/>
        <v/>
      </c>
      <c r="Q20" s="49"/>
      <c r="R20" s="50"/>
      <c r="S20" s="51"/>
      <c r="T20" s="52">
        <f t="shared" si="9"/>
        <v>0</v>
      </c>
      <c r="U20" s="45"/>
      <c r="V20" s="46"/>
      <c r="W20" s="47" t="str">
        <f t="shared" ref="W20:W22" si="47">IF((V20)&lt;1,"",(V20*15))</f>
        <v/>
      </c>
      <c r="X20" s="48"/>
      <c r="Y20" s="46"/>
      <c r="Z20" s="47" t="str">
        <f t="shared" si="1"/>
        <v/>
      </c>
      <c r="AA20" s="49"/>
      <c r="AB20" s="50"/>
      <c r="AC20" s="51" t="str">
        <f t="shared" si="15"/>
        <v/>
      </c>
      <c r="AD20" s="53">
        <f t="shared" si="2"/>
        <v>0</v>
      </c>
      <c r="AE20" s="54">
        <f t="shared" si="3"/>
        <v>0</v>
      </c>
      <c r="AF20" s="55"/>
      <c r="AG20" s="56"/>
      <c r="AH20" s="57">
        <f t="shared" si="4"/>
        <v>0</v>
      </c>
      <c r="AI20" s="58">
        <f t="shared" si="5"/>
        <v>0</v>
      </c>
      <c r="AJ20" s="55"/>
      <c r="AK20" s="56"/>
      <c r="AL20" s="56"/>
      <c r="AM20" s="59">
        <f t="shared" si="10"/>
        <v>0</v>
      </c>
      <c r="AN20" s="60">
        <f t="shared" si="6"/>
        <v>0</v>
      </c>
      <c r="AO20" s="61"/>
      <c r="AP20" s="62">
        <f t="shared" si="11"/>
        <v>0</v>
      </c>
      <c r="AQ20" s="61"/>
      <c r="AR20" s="58">
        <f t="shared" si="12"/>
        <v>0</v>
      </c>
      <c r="AS20" s="63"/>
      <c r="AT20" s="64"/>
      <c r="AU20" s="57">
        <f t="shared" si="7"/>
        <v>0</v>
      </c>
      <c r="AV20" s="62" t="str">
        <f t="shared" si="13"/>
        <v>0</v>
      </c>
    </row>
    <row r="21" spans="1:48" hidden="1" outlineLevel="1">
      <c r="A21" s="73"/>
      <c r="B21" s="66"/>
      <c r="C21" s="253"/>
      <c r="D21" s="254"/>
      <c r="E21" s="71"/>
      <c r="F21" s="72"/>
      <c r="G21" s="42"/>
      <c r="H21" s="42"/>
      <c r="I21" s="43">
        <f t="shared" si="8"/>
        <v>0</v>
      </c>
      <c r="J21" s="44"/>
      <c r="K21" s="45"/>
      <c r="L21" s="46"/>
      <c r="M21" s="47" t="str">
        <f t="shared" si="46"/>
        <v/>
      </c>
      <c r="N21" s="48"/>
      <c r="O21" s="46"/>
      <c r="P21" s="47" t="str">
        <f t="shared" si="14"/>
        <v/>
      </c>
      <c r="Q21" s="49"/>
      <c r="R21" s="50"/>
      <c r="S21" s="51"/>
      <c r="T21" s="52">
        <f t="shared" si="9"/>
        <v>0</v>
      </c>
      <c r="U21" s="45"/>
      <c r="V21" s="46"/>
      <c r="W21" s="47" t="str">
        <f t="shared" si="47"/>
        <v/>
      </c>
      <c r="X21" s="48"/>
      <c r="Y21" s="46"/>
      <c r="Z21" s="47" t="str">
        <f t="shared" si="1"/>
        <v/>
      </c>
      <c r="AA21" s="49"/>
      <c r="AB21" s="50"/>
      <c r="AC21" s="51" t="str">
        <f t="shared" si="15"/>
        <v/>
      </c>
      <c r="AD21" s="53">
        <f t="shared" si="2"/>
        <v>0</v>
      </c>
      <c r="AE21" s="54">
        <f t="shared" si="3"/>
        <v>0</v>
      </c>
      <c r="AF21" s="55"/>
      <c r="AG21" s="56"/>
      <c r="AH21" s="57">
        <f t="shared" si="4"/>
        <v>0</v>
      </c>
      <c r="AI21" s="58">
        <f t="shared" si="5"/>
        <v>0</v>
      </c>
      <c r="AJ21" s="55"/>
      <c r="AK21" s="56"/>
      <c r="AL21" s="56"/>
      <c r="AM21" s="59">
        <f t="shared" si="10"/>
        <v>0</v>
      </c>
      <c r="AN21" s="60">
        <f t="shared" si="6"/>
        <v>0</v>
      </c>
      <c r="AO21" s="61"/>
      <c r="AP21" s="62">
        <f t="shared" si="11"/>
        <v>0</v>
      </c>
      <c r="AQ21" s="61"/>
      <c r="AR21" s="58">
        <f t="shared" si="12"/>
        <v>0</v>
      </c>
      <c r="AS21" s="63"/>
      <c r="AT21" s="64"/>
      <c r="AU21" s="57">
        <f t="shared" si="7"/>
        <v>0</v>
      </c>
      <c r="AV21" s="62" t="str">
        <f t="shared" si="13"/>
        <v>0</v>
      </c>
    </row>
    <row r="22" spans="1:48" ht="13.8" hidden="1" outlineLevel="1" thickBot="1">
      <c r="A22" s="74"/>
      <c r="B22" s="75"/>
      <c r="C22" s="253"/>
      <c r="D22" s="254"/>
      <c r="E22" s="76"/>
      <c r="F22" s="77"/>
      <c r="G22" s="78"/>
      <c r="H22" s="78"/>
      <c r="I22" s="43">
        <f t="shared" si="8"/>
        <v>0</v>
      </c>
      <c r="J22" s="44"/>
      <c r="K22" s="45"/>
      <c r="L22" s="46"/>
      <c r="M22" s="47" t="str">
        <f t="shared" si="46"/>
        <v/>
      </c>
      <c r="N22" s="48"/>
      <c r="O22" s="46"/>
      <c r="P22" s="47" t="str">
        <f t="shared" si="14"/>
        <v/>
      </c>
      <c r="Q22" s="79"/>
      <c r="R22" s="80"/>
      <c r="S22" s="51"/>
      <c r="T22" s="52">
        <f t="shared" si="9"/>
        <v>0</v>
      </c>
      <c r="U22" s="45"/>
      <c r="V22" s="46"/>
      <c r="W22" s="47" t="str">
        <f t="shared" si="47"/>
        <v/>
      </c>
      <c r="X22" s="48"/>
      <c r="Y22" s="46"/>
      <c r="Z22" s="47" t="str">
        <f t="shared" si="1"/>
        <v/>
      </c>
      <c r="AA22" s="49"/>
      <c r="AB22" s="50"/>
      <c r="AC22" s="81" t="str">
        <f t="shared" si="15"/>
        <v/>
      </c>
      <c r="AD22" s="82">
        <f t="shared" si="2"/>
        <v>0</v>
      </c>
      <c r="AE22" s="54">
        <f t="shared" si="3"/>
        <v>0</v>
      </c>
      <c r="AF22" s="83"/>
      <c r="AG22" s="84"/>
      <c r="AH22" s="85">
        <f t="shared" si="4"/>
        <v>0</v>
      </c>
      <c r="AI22" s="58">
        <f t="shared" si="5"/>
        <v>0</v>
      </c>
      <c r="AJ22" s="83"/>
      <c r="AK22" s="84"/>
      <c r="AL22" s="84"/>
      <c r="AM22" s="59">
        <f t="shared" si="10"/>
        <v>0</v>
      </c>
      <c r="AN22" s="60">
        <f t="shared" si="6"/>
        <v>0</v>
      </c>
      <c r="AO22" s="86"/>
      <c r="AP22" s="62">
        <f t="shared" si="11"/>
        <v>0</v>
      </c>
      <c r="AQ22" s="86"/>
      <c r="AR22" s="58">
        <f t="shared" si="12"/>
        <v>0</v>
      </c>
      <c r="AS22" s="87"/>
      <c r="AT22" s="88"/>
      <c r="AU22" s="85">
        <f t="shared" si="7"/>
        <v>0</v>
      </c>
      <c r="AV22" s="62" t="str">
        <f t="shared" si="13"/>
        <v>0</v>
      </c>
    </row>
    <row r="23" spans="1:48" ht="4.5" customHeight="1" collapsed="1" thickBot="1">
      <c r="AQ23" s="89"/>
    </row>
    <row r="24" spans="1:48" s="9" customFormat="1" ht="14.25" customHeight="1" thickBot="1">
      <c r="A24" s="6" t="s">
        <v>35</v>
      </c>
      <c r="B24" s="90" t="s">
        <v>36</v>
      </c>
      <c r="C24" s="7"/>
      <c r="D24" s="7"/>
      <c r="F24" s="10"/>
      <c r="G24" s="10"/>
      <c r="H24" s="10"/>
      <c r="K24" s="237" t="s">
        <v>6</v>
      </c>
      <c r="L24" s="255"/>
      <c r="M24" s="255"/>
      <c r="N24" s="255"/>
      <c r="O24" s="256"/>
      <c r="P24" s="11"/>
      <c r="Q24" s="12"/>
      <c r="R24" s="13"/>
      <c r="S24" s="11"/>
      <c r="T24" s="11"/>
      <c r="U24" s="237" t="s">
        <v>7</v>
      </c>
      <c r="V24" s="255"/>
      <c r="W24" s="255"/>
      <c r="X24" s="255"/>
      <c r="Y24" s="256"/>
      <c r="Z24" s="11"/>
      <c r="AA24" s="12"/>
      <c r="AB24" s="13"/>
      <c r="AF24" s="237" t="s">
        <v>8</v>
      </c>
      <c r="AG24" s="238"/>
      <c r="AH24" s="238"/>
      <c r="AI24" s="238"/>
      <c r="AJ24" s="238"/>
      <c r="AK24" s="238"/>
      <c r="AL24" s="238"/>
      <c r="AM24" s="238"/>
      <c r="AN24" s="238"/>
      <c r="AO24" s="238"/>
      <c r="AP24" s="238"/>
      <c r="AQ24" s="238"/>
      <c r="AR24" s="238"/>
      <c r="AS24" s="238"/>
      <c r="AT24" s="238"/>
      <c r="AU24" s="238"/>
      <c r="AV24" s="239"/>
    </row>
    <row r="25" spans="1:48" s="9" customFormat="1" ht="36" customHeight="1">
      <c r="A25" s="15" t="s">
        <v>37</v>
      </c>
      <c r="B25" s="20" t="s">
        <v>38</v>
      </c>
      <c r="C25" s="91" t="s">
        <v>39</v>
      </c>
      <c r="D25" s="17" t="s">
        <v>40</v>
      </c>
      <c r="E25" s="17" t="s">
        <v>10</v>
      </c>
      <c r="F25" s="18" t="s">
        <v>11</v>
      </c>
      <c r="G25" s="19"/>
      <c r="H25" s="19"/>
      <c r="I25" s="258" t="s">
        <v>12</v>
      </c>
      <c r="J25" s="217" t="s">
        <v>13</v>
      </c>
      <c r="K25" s="210" t="s">
        <v>14</v>
      </c>
      <c r="L25" s="219"/>
      <c r="M25" s="20"/>
      <c r="N25" s="220" t="s">
        <v>15</v>
      </c>
      <c r="O25" s="221"/>
      <c r="P25" s="20"/>
      <c r="Q25" s="222"/>
      <c r="R25" s="223"/>
      <c r="S25" s="11"/>
      <c r="T25" s="11"/>
      <c r="U25" s="210" t="s">
        <v>14</v>
      </c>
      <c r="V25" s="219"/>
      <c r="W25" s="20"/>
      <c r="X25" s="220" t="s">
        <v>15</v>
      </c>
      <c r="Y25" s="221"/>
      <c r="Z25" s="20"/>
      <c r="AA25" s="222"/>
      <c r="AB25" s="223"/>
      <c r="AC25" s="11"/>
      <c r="AD25" s="11"/>
      <c r="AE25" s="249" t="s">
        <v>16</v>
      </c>
      <c r="AF25" s="206" t="s">
        <v>17</v>
      </c>
      <c r="AG25" s="207"/>
      <c r="AH25" s="208"/>
      <c r="AI25" s="208"/>
      <c r="AJ25" s="210"/>
      <c r="AK25" s="211"/>
      <c r="AL25" s="211"/>
      <c r="AM25" s="212"/>
      <c r="AN25" s="236"/>
      <c r="AO25" s="206" t="s">
        <v>18</v>
      </c>
      <c r="AP25" s="240"/>
      <c r="AQ25" s="241" t="s">
        <v>19</v>
      </c>
      <c r="AR25" s="242"/>
      <c r="AS25" s="257"/>
      <c r="AT25" s="244"/>
      <c r="AU25" s="244"/>
      <c r="AV25" s="245"/>
    </row>
    <row r="26" spans="1:48" s="9" customFormat="1" ht="11.25" customHeight="1" thickBot="1">
      <c r="A26" s="21" t="s">
        <v>20</v>
      </c>
      <c r="B26" s="22" t="s">
        <v>21</v>
      </c>
      <c r="C26" s="92" t="s">
        <v>41</v>
      </c>
      <c r="D26" s="23"/>
      <c r="E26" s="23"/>
      <c r="F26" s="24" t="s">
        <v>23</v>
      </c>
      <c r="G26" s="25"/>
      <c r="H26" s="25"/>
      <c r="I26" s="261"/>
      <c r="J26" s="218" t="s">
        <v>13</v>
      </c>
      <c r="K26" s="26" t="s">
        <v>24</v>
      </c>
      <c r="L26" s="27" t="s">
        <v>25</v>
      </c>
      <c r="M26" s="28" t="s">
        <v>26</v>
      </c>
      <c r="N26" s="28" t="s">
        <v>24</v>
      </c>
      <c r="O26" s="29" t="s">
        <v>25</v>
      </c>
      <c r="P26" s="30" t="s">
        <v>26</v>
      </c>
      <c r="Q26" s="31"/>
      <c r="R26" s="32"/>
      <c r="S26" s="30"/>
      <c r="T26" s="33" t="s">
        <v>27</v>
      </c>
      <c r="U26" s="26" t="s">
        <v>24</v>
      </c>
      <c r="V26" s="27" t="s">
        <v>25</v>
      </c>
      <c r="W26" s="28" t="s">
        <v>26</v>
      </c>
      <c r="X26" s="28" t="s">
        <v>24</v>
      </c>
      <c r="Y26" s="29" t="s">
        <v>25</v>
      </c>
      <c r="Z26" s="30" t="s">
        <v>26</v>
      </c>
      <c r="AA26" s="31"/>
      <c r="AB26" s="32"/>
      <c r="AC26" s="30" t="s">
        <v>26</v>
      </c>
      <c r="AD26" s="33" t="s">
        <v>27</v>
      </c>
      <c r="AE26" s="250"/>
      <c r="AF26" s="34" t="s">
        <v>28</v>
      </c>
      <c r="AG26" s="35" t="s">
        <v>29</v>
      </c>
      <c r="AH26" s="35"/>
      <c r="AI26" s="93" t="s">
        <v>25</v>
      </c>
      <c r="AJ26" s="37" t="s">
        <v>28</v>
      </c>
      <c r="AK26" s="35" t="s">
        <v>29</v>
      </c>
      <c r="AL26" s="35" t="s">
        <v>30</v>
      </c>
      <c r="AM26" s="35"/>
      <c r="AN26" s="94" t="s">
        <v>25</v>
      </c>
      <c r="AO26" s="37" t="s">
        <v>31</v>
      </c>
      <c r="AP26" s="36" t="s">
        <v>25</v>
      </c>
      <c r="AQ26" s="37" t="s">
        <v>31</v>
      </c>
      <c r="AR26" s="36" t="s">
        <v>25</v>
      </c>
      <c r="AS26" s="95" t="s">
        <v>28</v>
      </c>
      <c r="AT26" s="35" t="s">
        <v>29</v>
      </c>
      <c r="AU26" s="35" t="s">
        <v>32</v>
      </c>
      <c r="AV26" s="36" t="s">
        <v>25</v>
      </c>
    </row>
    <row r="27" spans="1:48" s="9" customFormat="1" ht="13.8" thickBot="1">
      <c r="A27" s="96" t="s">
        <v>93</v>
      </c>
      <c r="B27" s="190" t="s">
        <v>34</v>
      </c>
      <c r="C27" s="39">
        <v>141</v>
      </c>
      <c r="D27" s="97">
        <f t="shared" ref="D27:D47" si="48">IF(C27&lt;1,"",IF(C27&lt;140.9,-140,IF(C27&lt;148.9,-148,IF(C27&lt;158.9,-158,IF(C27&gt;158,"+158")))))</f>
        <v>-148</v>
      </c>
      <c r="E27" s="40" t="s">
        <v>79</v>
      </c>
      <c r="F27" s="41">
        <v>36.5</v>
      </c>
      <c r="G27" s="42"/>
      <c r="H27" s="42"/>
      <c r="I27" s="43">
        <f>SUM(AE27+AI27+AN27+AP27+AR27+AV27)</f>
        <v>534.93767123287671</v>
      </c>
      <c r="J27" s="44">
        <v>1</v>
      </c>
      <c r="K27" s="45">
        <v>20</v>
      </c>
      <c r="L27" s="98">
        <v>6.5</v>
      </c>
      <c r="M27" s="99">
        <f t="shared" ref="M27:M47" si="49">IF((L27)&lt;1,"",L27*15)</f>
        <v>97.5</v>
      </c>
      <c r="N27" s="48">
        <v>23</v>
      </c>
      <c r="O27" s="98">
        <v>7</v>
      </c>
      <c r="P27" s="47">
        <f t="shared" ref="P27:P47" si="50">IF((O27)&lt;1,"",(O27*15))</f>
        <v>105</v>
      </c>
      <c r="Q27" s="49"/>
      <c r="R27" s="50"/>
      <c r="S27" s="51"/>
      <c r="T27" s="52">
        <f t="shared" ref="T27:T47" si="51">MAX(M27,P27)</f>
        <v>105</v>
      </c>
      <c r="U27" s="45">
        <v>26</v>
      </c>
      <c r="V27" s="98">
        <v>7.5</v>
      </c>
      <c r="W27" s="99">
        <f t="shared" ref="W27:W47" si="52">IF((V27)&lt;1,"",(V27*15))</f>
        <v>112.5</v>
      </c>
      <c r="X27" s="48">
        <v>30</v>
      </c>
      <c r="Y27" s="98">
        <v>8.5</v>
      </c>
      <c r="Z27" s="47">
        <f t="shared" ref="Z27:Z47" si="53">IF((Y27)&lt;1,"",(Y27*15))</f>
        <v>127.5</v>
      </c>
      <c r="AA27" s="49"/>
      <c r="AB27" s="50"/>
      <c r="AC27" s="51" t="str">
        <f>IF((AB27)&lt;1,"",(AA27*45/F27)+(AB27*10))</f>
        <v/>
      </c>
      <c r="AD27" s="53">
        <f t="shared" ref="AD27:AD47" si="54">MAX(W27,Z27)</f>
        <v>127.5</v>
      </c>
      <c r="AE27" s="54">
        <f t="shared" ref="AE27:AE47" si="55">SUM(T27,AD27)</f>
        <v>232.5</v>
      </c>
      <c r="AF27" s="55">
        <v>5.8</v>
      </c>
      <c r="AG27" s="56">
        <v>6</v>
      </c>
      <c r="AH27" s="57">
        <f t="shared" ref="AH27:AH40" si="56">MAX(AF27:AG27)</f>
        <v>6</v>
      </c>
      <c r="AI27" s="60">
        <f t="shared" ref="AI27:AI47" si="57">(AH27*20)*0.66</f>
        <v>79.2</v>
      </c>
      <c r="AJ27" s="55">
        <v>5.9</v>
      </c>
      <c r="AK27" s="56">
        <v>6.9</v>
      </c>
      <c r="AL27" s="56">
        <v>7.1</v>
      </c>
      <c r="AM27" s="57">
        <f t="shared" ref="AM27:AM47" si="58">MAX(AJ27:AL27)</f>
        <v>7.1</v>
      </c>
      <c r="AN27" s="58">
        <f t="shared" ref="AN27:AN47" si="59">IF((AM27)=0,"0",(AM27*750/F27))*0.66</f>
        <v>96.287671232876718</v>
      </c>
      <c r="AO27" s="61">
        <v>35</v>
      </c>
      <c r="AP27" s="62">
        <f>(AO27*4.5)*0.66</f>
        <v>103.95</v>
      </c>
      <c r="AQ27" s="61">
        <v>23</v>
      </c>
      <c r="AR27" s="58">
        <f>AQ27</f>
        <v>23</v>
      </c>
      <c r="AS27" s="100"/>
      <c r="AT27" s="64"/>
      <c r="AU27" s="57">
        <f t="shared" ref="AU27:AU47" si="60">MIN(AS27:AT27)</f>
        <v>0</v>
      </c>
      <c r="AV27" s="62" t="str">
        <f t="shared" ref="AV27:AV47" si="61">IF((AU27)=0,"0",((13-AU27)*20+100)*0.66)</f>
        <v>0</v>
      </c>
    </row>
    <row r="28" spans="1:48" ht="13.8" thickBot="1">
      <c r="A28" s="176" t="s">
        <v>94</v>
      </c>
      <c r="B28" s="175" t="s">
        <v>34</v>
      </c>
      <c r="C28" s="175">
        <v>150</v>
      </c>
      <c r="D28" s="97">
        <f t="shared" si="48"/>
        <v>-158</v>
      </c>
      <c r="E28" s="177" t="s">
        <v>79</v>
      </c>
      <c r="F28" s="178">
        <v>38.799999999999997</v>
      </c>
      <c r="G28" s="42"/>
      <c r="H28" s="42"/>
      <c r="I28" s="43">
        <f t="shared" ref="I28:I47" si="62">SUM(AE28+AI28+AN28+AP28+AR28+AV28)</f>
        <v>515.34989690721648</v>
      </c>
      <c r="J28" s="44">
        <v>1</v>
      </c>
      <c r="K28" s="180">
        <v>25</v>
      </c>
      <c r="L28" s="181">
        <v>7</v>
      </c>
      <c r="M28" s="99">
        <f t="shared" si="49"/>
        <v>105</v>
      </c>
      <c r="N28" s="180">
        <v>28</v>
      </c>
      <c r="O28" s="181">
        <v>8</v>
      </c>
      <c r="P28" s="47">
        <f t="shared" si="50"/>
        <v>120</v>
      </c>
      <c r="Q28" s="49"/>
      <c r="R28" s="50"/>
      <c r="S28" s="51"/>
      <c r="T28" s="52">
        <f t="shared" si="51"/>
        <v>120</v>
      </c>
      <c r="U28" s="183">
        <v>30</v>
      </c>
      <c r="V28" s="184">
        <v>7.5</v>
      </c>
      <c r="W28" s="99">
        <f t="shared" si="52"/>
        <v>112.5</v>
      </c>
      <c r="X28" s="183">
        <v>34</v>
      </c>
      <c r="Y28" s="184">
        <v>7.5</v>
      </c>
      <c r="Z28" s="47">
        <f t="shared" si="53"/>
        <v>112.5</v>
      </c>
      <c r="AA28" s="49"/>
      <c r="AB28" s="50"/>
      <c r="AC28" s="51"/>
      <c r="AD28" s="53">
        <f t="shared" si="54"/>
        <v>112.5</v>
      </c>
      <c r="AE28" s="54">
        <f t="shared" si="55"/>
        <v>232.5</v>
      </c>
      <c r="AF28" s="185">
        <v>5.5</v>
      </c>
      <c r="AG28" s="185">
        <v>6</v>
      </c>
      <c r="AH28" s="57">
        <f t="shared" si="56"/>
        <v>6</v>
      </c>
      <c r="AI28" s="60">
        <f t="shared" si="57"/>
        <v>79.2</v>
      </c>
      <c r="AJ28" s="186">
        <v>7.1</v>
      </c>
      <c r="AK28" s="186">
        <v>7</v>
      </c>
      <c r="AL28" s="186">
        <v>6.9</v>
      </c>
      <c r="AM28" s="57">
        <f t="shared" si="58"/>
        <v>7.1</v>
      </c>
      <c r="AN28" s="58">
        <f t="shared" si="59"/>
        <v>90.579896907216494</v>
      </c>
      <c r="AO28" s="61">
        <v>31</v>
      </c>
      <c r="AP28" s="62">
        <f t="shared" ref="AP28:AP47" si="63">(AO28*4.5)*0.66</f>
        <v>92.070000000000007</v>
      </c>
      <c r="AQ28" s="187">
        <v>21</v>
      </c>
      <c r="AR28" s="58">
        <f t="shared" ref="AR28:AR47" si="64">AQ28</f>
        <v>21</v>
      </c>
      <c r="AS28" s="189"/>
      <c r="AT28" s="188"/>
      <c r="AU28" s="57">
        <f t="shared" si="60"/>
        <v>0</v>
      </c>
      <c r="AV28" s="62" t="str">
        <f t="shared" si="61"/>
        <v>0</v>
      </c>
    </row>
    <row r="29" spans="1:48">
      <c r="A29" s="176"/>
      <c r="B29" s="175"/>
      <c r="C29" s="175"/>
      <c r="D29" s="97" t="str">
        <f t="shared" si="48"/>
        <v/>
      </c>
      <c r="E29" s="177"/>
      <c r="F29" s="178"/>
      <c r="G29" s="42"/>
      <c r="H29" s="42"/>
      <c r="I29" s="43">
        <f t="shared" si="62"/>
        <v>0</v>
      </c>
      <c r="J29" s="44"/>
      <c r="K29" s="180"/>
      <c r="L29" s="181"/>
      <c r="M29" s="179"/>
      <c r="N29" s="180"/>
      <c r="O29" s="181"/>
      <c r="P29" s="47" t="str">
        <f t="shared" si="50"/>
        <v/>
      </c>
      <c r="Q29" s="49"/>
      <c r="R29" s="50"/>
      <c r="S29" s="51"/>
      <c r="T29" s="52">
        <f t="shared" si="51"/>
        <v>0</v>
      </c>
      <c r="U29" s="183"/>
      <c r="V29" s="184"/>
      <c r="W29" s="182"/>
      <c r="X29" s="183"/>
      <c r="Y29" s="184"/>
      <c r="Z29" s="47" t="str">
        <f t="shared" si="53"/>
        <v/>
      </c>
      <c r="AA29" s="49"/>
      <c r="AB29" s="50"/>
      <c r="AC29" s="51" t="str">
        <f t="shared" ref="AC29:AC44" si="65">IF((AB29)&lt;1,"",(AA29*45/F29)+(AB29*10))</f>
        <v/>
      </c>
      <c r="AD29" s="53">
        <f t="shared" si="54"/>
        <v>0</v>
      </c>
      <c r="AE29" s="54">
        <f t="shared" si="55"/>
        <v>0</v>
      </c>
      <c r="AF29" s="185"/>
      <c r="AG29" s="185"/>
      <c r="AH29" s="57">
        <f t="shared" si="56"/>
        <v>0</v>
      </c>
      <c r="AI29" s="60">
        <f t="shared" si="57"/>
        <v>0</v>
      </c>
      <c r="AJ29" s="186"/>
      <c r="AK29" s="186"/>
      <c r="AL29" s="186"/>
      <c r="AM29" s="57">
        <f t="shared" si="58"/>
        <v>0</v>
      </c>
      <c r="AN29" s="58">
        <f t="shared" si="59"/>
        <v>0</v>
      </c>
      <c r="AO29" s="61"/>
      <c r="AP29" s="62">
        <f t="shared" si="63"/>
        <v>0</v>
      </c>
      <c r="AQ29" s="187"/>
      <c r="AR29" s="58">
        <f t="shared" si="64"/>
        <v>0</v>
      </c>
      <c r="AS29" s="189"/>
      <c r="AT29" s="188"/>
      <c r="AU29" s="57">
        <f t="shared" si="60"/>
        <v>0</v>
      </c>
      <c r="AV29" s="62" t="str">
        <f t="shared" si="61"/>
        <v>0</v>
      </c>
    </row>
    <row r="30" spans="1:48" ht="13.8" hidden="1" outlineLevel="1" thickBot="1">
      <c r="A30" s="176"/>
      <c r="B30" s="175"/>
      <c r="C30" s="175"/>
      <c r="D30" s="97" t="str">
        <f t="shared" si="48"/>
        <v/>
      </c>
      <c r="E30" s="177"/>
      <c r="F30" s="178"/>
      <c r="G30" s="42"/>
      <c r="H30" s="42"/>
      <c r="I30" s="43">
        <f t="shared" si="62"/>
        <v>0</v>
      </c>
      <c r="J30" s="44"/>
      <c r="K30" s="180"/>
      <c r="L30" s="181"/>
      <c r="M30" s="179"/>
      <c r="N30" s="180"/>
      <c r="O30" s="181"/>
      <c r="P30" s="47" t="str">
        <f t="shared" si="50"/>
        <v/>
      </c>
      <c r="Q30" s="49"/>
      <c r="R30" s="50"/>
      <c r="S30" s="51"/>
      <c r="T30" s="52">
        <f t="shared" si="51"/>
        <v>0</v>
      </c>
      <c r="U30" s="183"/>
      <c r="V30" s="184"/>
      <c r="W30" s="182"/>
      <c r="X30" s="183"/>
      <c r="Y30" s="184"/>
      <c r="Z30" s="47" t="str">
        <f t="shared" si="53"/>
        <v/>
      </c>
      <c r="AA30" s="49"/>
      <c r="AB30" s="50"/>
      <c r="AC30" s="51" t="str">
        <f t="shared" si="65"/>
        <v/>
      </c>
      <c r="AD30" s="53">
        <f t="shared" si="54"/>
        <v>0</v>
      </c>
      <c r="AE30" s="54">
        <f t="shared" si="55"/>
        <v>0</v>
      </c>
      <c r="AF30" s="185"/>
      <c r="AG30" s="185"/>
      <c r="AH30" s="57">
        <f t="shared" si="56"/>
        <v>0</v>
      </c>
      <c r="AI30" s="60">
        <f t="shared" si="57"/>
        <v>0</v>
      </c>
      <c r="AJ30" s="186"/>
      <c r="AK30" s="186"/>
      <c r="AL30" s="186"/>
      <c r="AM30" s="57">
        <f t="shared" si="58"/>
        <v>0</v>
      </c>
      <c r="AN30" s="58">
        <f t="shared" si="59"/>
        <v>0</v>
      </c>
      <c r="AO30" s="61"/>
      <c r="AP30" s="62">
        <f t="shared" si="63"/>
        <v>0</v>
      </c>
      <c r="AQ30" s="187"/>
      <c r="AR30" s="58">
        <f t="shared" si="64"/>
        <v>0</v>
      </c>
      <c r="AS30" s="189"/>
      <c r="AT30" s="188"/>
      <c r="AU30" s="57">
        <f t="shared" si="60"/>
        <v>0</v>
      </c>
      <c r="AV30" s="62" t="str">
        <f t="shared" si="61"/>
        <v>0</v>
      </c>
    </row>
    <row r="31" spans="1:48" ht="13.8" hidden="1" outlineLevel="1" thickBot="1">
      <c r="A31" s="176"/>
      <c r="B31" s="175"/>
      <c r="C31" s="175"/>
      <c r="D31" s="97" t="str">
        <f t="shared" si="48"/>
        <v/>
      </c>
      <c r="E31" s="177"/>
      <c r="F31" s="178"/>
      <c r="G31" s="42"/>
      <c r="H31" s="42"/>
      <c r="I31" s="43">
        <f t="shared" si="62"/>
        <v>0</v>
      </c>
      <c r="J31" s="44"/>
      <c r="K31" s="180"/>
      <c r="L31" s="181"/>
      <c r="M31" s="179"/>
      <c r="N31" s="180"/>
      <c r="O31" s="181"/>
      <c r="P31" s="47" t="str">
        <f t="shared" si="50"/>
        <v/>
      </c>
      <c r="Q31" s="49"/>
      <c r="R31" s="50"/>
      <c r="S31" s="51"/>
      <c r="T31" s="52">
        <f t="shared" si="51"/>
        <v>0</v>
      </c>
      <c r="U31" s="183"/>
      <c r="V31" s="184"/>
      <c r="W31" s="182"/>
      <c r="X31" s="183"/>
      <c r="Y31" s="184"/>
      <c r="Z31" s="47" t="str">
        <f t="shared" si="53"/>
        <v/>
      </c>
      <c r="AA31" s="49"/>
      <c r="AB31" s="50"/>
      <c r="AC31" s="51" t="str">
        <f t="shared" si="65"/>
        <v/>
      </c>
      <c r="AD31" s="53">
        <f t="shared" si="54"/>
        <v>0</v>
      </c>
      <c r="AE31" s="54">
        <f t="shared" si="55"/>
        <v>0</v>
      </c>
      <c r="AF31" s="185"/>
      <c r="AG31" s="185"/>
      <c r="AH31" s="57">
        <f t="shared" si="56"/>
        <v>0</v>
      </c>
      <c r="AI31" s="60">
        <f t="shared" si="57"/>
        <v>0</v>
      </c>
      <c r="AJ31" s="186"/>
      <c r="AK31" s="186"/>
      <c r="AL31" s="186"/>
      <c r="AM31" s="57">
        <f t="shared" si="58"/>
        <v>0</v>
      </c>
      <c r="AN31" s="58">
        <f t="shared" si="59"/>
        <v>0</v>
      </c>
      <c r="AO31" s="61"/>
      <c r="AP31" s="62">
        <f t="shared" si="63"/>
        <v>0</v>
      </c>
      <c r="AQ31" s="187"/>
      <c r="AR31" s="58">
        <f t="shared" si="64"/>
        <v>0</v>
      </c>
      <c r="AS31" s="189"/>
      <c r="AT31" s="188"/>
      <c r="AU31" s="57">
        <f t="shared" si="60"/>
        <v>0</v>
      </c>
      <c r="AV31" s="62" t="str">
        <f t="shared" si="61"/>
        <v>0</v>
      </c>
    </row>
    <row r="32" spans="1:48" hidden="1" outlineLevel="1">
      <c r="A32" s="176"/>
      <c r="B32" s="175"/>
      <c r="C32" s="175"/>
      <c r="D32" s="97" t="str">
        <f t="shared" si="48"/>
        <v/>
      </c>
      <c r="E32" s="177"/>
      <c r="F32" s="178"/>
      <c r="G32" s="42"/>
      <c r="H32" s="42"/>
      <c r="I32" s="43">
        <f t="shared" si="62"/>
        <v>0</v>
      </c>
      <c r="J32" s="44"/>
      <c r="K32" s="180"/>
      <c r="L32" s="181"/>
      <c r="M32" s="179"/>
      <c r="N32" s="180"/>
      <c r="O32" s="181"/>
      <c r="P32" s="47" t="str">
        <f t="shared" si="50"/>
        <v/>
      </c>
      <c r="Q32" s="49"/>
      <c r="R32" s="50"/>
      <c r="S32" s="51"/>
      <c r="T32" s="52">
        <f t="shared" si="51"/>
        <v>0</v>
      </c>
      <c r="U32" s="183"/>
      <c r="V32" s="184"/>
      <c r="W32" s="182"/>
      <c r="X32" s="183"/>
      <c r="Y32" s="184"/>
      <c r="Z32" s="47" t="str">
        <f t="shared" si="53"/>
        <v/>
      </c>
      <c r="AA32" s="49"/>
      <c r="AB32" s="50"/>
      <c r="AC32" s="51" t="str">
        <f t="shared" si="65"/>
        <v/>
      </c>
      <c r="AD32" s="53">
        <f t="shared" si="54"/>
        <v>0</v>
      </c>
      <c r="AE32" s="54">
        <f t="shared" si="55"/>
        <v>0</v>
      </c>
      <c r="AF32" s="185"/>
      <c r="AG32" s="185"/>
      <c r="AH32" s="57">
        <f t="shared" si="56"/>
        <v>0</v>
      </c>
      <c r="AI32" s="60">
        <f t="shared" si="57"/>
        <v>0</v>
      </c>
      <c r="AJ32" s="186"/>
      <c r="AK32" s="186"/>
      <c r="AL32" s="186"/>
      <c r="AM32" s="57">
        <f t="shared" si="58"/>
        <v>0</v>
      </c>
      <c r="AN32" s="58">
        <f t="shared" si="59"/>
        <v>0</v>
      </c>
      <c r="AO32" s="61"/>
      <c r="AP32" s="62">
        <f t="shared" si="63"/>
        <v>0</v>
      </c>
      <c r="AQ32" s="187"/>
      <c r="AR32" s="58">
        <f t="shared" si="64"/>
        <v>0</v>
      </c>
      <c r="AS32" s="189"/>
      <c r="AT32" s="188"/>
      <c r="AU32" s="57">
        <f t="shared" si="60"/>
        <v>0</v>
      </c>
      <c r="AV32" s="62" t="str">
        <f t="shared" si="61"/>
        <v>0</v>
      </c>
    </row>
    <row r="33" spans="1:48" hidden="1" outlineLevel="1">
      <c r="A33" s="101"/>
      <c r="B33" s="66"/>
      <c r="C33" s="102"/>
      <c r="D33" s="103"/>
      <c r="E33" s="71"/>
      <c r="F33" s="72"/>
      <c r="G33" s="42"/>
      <c r="H33" s="42"/>
      <c r="I33" s="43">
        <f t="shared" si="62"/>
        <v>0</v>
      </c>
      <c r="J33" s="44"/>
      <c r="K33" s="45"/>
      <c r="L33" s="98"/>
      <c r="M33" s="99" t="str">
        <f t="shared" si="49"/>
        <v/>
      </c>
      <c r="N33" s="48"/>
      <c r="O33" s="98"/>
      <c r="P33" s="47" t="str">
        <f t="shared" si="50"/>
        <v/>
      </c>
      <c r="Q33" s="49"/>
      <c r="R33" s="50"/>
      <c r="S33" s="51"/>
      <c r="T33" s="52">
        <f t="shared" si="51"/>
        <v>0</v>
      </c>
      <c r="U33" s="45"/>
      <c r="V33" s="98"/>
      <c r="W33" s="99" t="str">
        <f t="shared" si="52"/>
        <v/>
      </c>
      <c r="X33" s="48"/>
      <c r="Y33" s="98"/>
      <c r="Z33" s="47" t="str">
        <f t="shared" si="53"/>
        <v/>
      </c>
      <c r="AA33" s="49"/>
      <c r="AB33" s="50"/>
      <c r="AC33" s="51" t="str">
        <f t="shared" si="65"/>
        <v/>
      </c>
      <c r="AD33" s="53">
        <f t="shared" si="54"/>
        <v>0</v>
      </c>
      <c r="AE33" s="54">
        <f t="shared" si="55"/>
        <v>0</v>
      </c>
      <c r="AF33" s="55"/>
      <c r="AG33" s="56"/>
      <c r="AH33" s="57">
        <f t="shared" si="56"/>
        <v>0</v>
      </c>
      <c r="AI33" s="60">
        <f t="shared" si="57"/>
        <v>0</v>
      </c>
      <c r="AJ33" s="55"/>
      <c r="AK33" s="56"/>
      <c r="AL33" s="56"/>
      <c r="AM33" s="57">
        <f t="shared" si="58"/>
        <v>0</v>
      </c>
      <c r="AN33" s="58">
        <f t="shared" si="59"/>
        <v>0</v>
      </c>
      <c r="AO33" s="61"/>
      <c r="AP33" s="62">
        <f t="shared" si="63"/>
        <v>0</v>
      </c>
      <c r="AQ33" s="61"/>
      <c r="AR33" s="58">
        <f t="shared" si="64"/>
        <v>0</v>
      </c>
      <c r="AS33" s="100"/>
      <c r="AT33" s="64"/>
      <c r="AU33" s="57">
        <f t="shared" si="60"/>
        <v>0</v>
      </c>
      <c r="AV33" s="62" t="str">
        <f t="shared" si="61"/>
        <v>0</v>
      </c>
    </row>
    <row r="34" spans="1:48" hidden="1" outlineLevel="1">
      <c r="A34" s="101"/>
      <c r="B34" s="66"/>
      <c r="C34" s="102"/>
      <c r="D34" s="103"/>
      <c r="E34" s="71"/>
      <c r="F34" s="72"/>
      <c r="G34" s="42"/>
      <c r="H34" s="42"/>
      <c r="I34" s="43">
        <f t="shared" si="62"/>
        <v>0</v>
      </c>
      <c r="J34" s="44"/>
      <c r="K34" s="45"/>
      <c r="L34" s="98"/>
      <c r="M34" s="99" t="str">
        <f t="shared" si="49"/>
        <v/>
      </c>
      <c r="N34" s="48"/>
      <c r="O34" s="98"/>
      <c r="P34" s="47" t="str">
        <f t="shared" si="50"/>
        <v/>
      </c>
      <c r="Q34" s="49"/>
      <c r="R34" s="50"/>
      <c r="S34" s="51"/>
      <c r="T34" s="52">
        <f t="shared" si="51"/>
        <v>0</v>
      </c>
      <c r="U34" s="45"/>
      <c r="V34" s="98"/>
      <c r="W34" s="99" t="str">
        <f t="shared" si="52"/>
        <v/>
      </c>
      <c r="X34" s="48"/>
      <c r="Y34" s="98"/>
      <c r="Z34" s="47" t="str">
        <f t="shared" si="53"/>
        <v/>
      </c>
      <c r="AA34" s="49"/>
      <c r="AB34" s="50"/>
      <c r="AC34" s="51" t="str">
        <f t="shared" si="65"/>
        <v/>
      </c>
      <c r="AD34" s="53">
        <f t="shared" si="54"/>
        <v>0</v>
      </c>
      <c r="AE34" s="54">
        <f t="shared" si="55"/>
        <v>0</v>
      </c>
      <c r="AF34" s="55"/>
      <c r="AG34" s="56"/>
      <c r="AH34" s="57">
        <f t="shared" si="56"/>
        <v>0</v>
      </c>
      <c r="AI34" s="60">
        <f t="shared" si="57"/>
        <v>0</v>
      </c>
      <c r="AJ34" s="55"/>
      <c r="AK34" s="56"/>
      <c r="AL34" s="56"/>
      <c r="AM34" s="57">
        <f t="shared" si="58"/>
        <v>0</v>
      </c>
      <c r="AN34" s="58">
        <f t="shared" si="59"/>
        <v>0</v>
      </c>
      <c r="AO34" s="61"/>
      <c r="AP34" s="62">
        <f t="shared" si="63"/>
        <v>0</v>
      </c>
      <c r="AQ34" s="61"/>
      <c r="AR34" s="58">
        <f t="shared" si="64"/>
        <v>0</v>
      </c>
      <c r="AS34" s="100"/>
      <c r="AT34" s="64"/>
      <c r="AU34" s="57">
        <f t="shared" si="60"/>
        <v>0</v>
      </c>
      <c r="AV34" s="62" t="str">
        <f t="shared" si="61"/>
        <v>0</v>
      </c>
    </row>
    <row r="35" spans="1:48" hidden="1" outlineLevel="1">
      <c r="A35" s="101"/>
      <c r="B35" s="66"/>
      <c r="C35" s="102"/>
      <c r="D35" s="103"/>
      <c r="E35" s="71"/>
      <c r="F35" s="72"/>
      <c r="G35" s="42"/>
      <c r="H35" s="42"/>
      <c r="I35" s="43">
        <f t="shared" si="62"/>
        <v>0</v>
      </c>
      <c r="J35" s="44"/>
      <c r="K35" s="45"/>
      <c r="L35" s="98"/>
      <c r="M35" s="99" t="str">
        <f t="shared" si="49"/>
        <v/>
      </c>
      <c r="N35" s="48"/>
      <c r="O35" s="98"/>
      <c r="P35" s="47" t="str">
        <f t="shared" si="50"/>
        <v/>
      </c>
      <c r="Q35" s="49"/>
      <c r="R35" s="50"/>
      <c r="S35" s="51"/>
      <c r="T35" s="52">
        <f t="shared" si="51"/>
        <v>0</v>
      </c>
      <c r="U35" s="45"/>
      <c r="V35" s="98"/>
      <c r="W35" s="99" t="str">
        <f t="shared" si="52"/>
        <v/>
      </c>
      <c r="X35" s="48"/>
      <c r="Y35" s="98"/>
      <c r="Z35" s="47" t="str">
        <f t="shared" si="53"/>
        <v/>
      </c>
      <c r="AA35" s="49"/>
      <c r="AB35" s="50"/>
      <c r="AC35" s="51" t="str">
        <f t="shared" si="65"/>
        <v/>
      </c>
      <c r="AD35" s="53">
        <f t="shared" si="54"/>
        <v>0</v>
      </c>
      <c r="AE35" s="54">
        <f t="shared" si="55"/>
        <v>0</v>
      </c>
      <c r="AF35" s="55"/>
      <c r="AG35" s="56"/>
      <c r="AH35" s="57">
        <f t="shared" si="56"/>
        <v>0</v>
      </c>
      <c r="AI35" s="60">
        <f t="shared" si="57"/>
        <v>0</v>
      </c>
      <c r="AJ35" s="55"/>
      <c r="AK35" s="56"/>
      <c r="AL35" s="56"/>
      <c r="AM35" s="57">
        <f t="shared" si="58"/>
        <v>0</v>
      </c>
      <c r="AN35" s="58">
        <f t="shared" si="59"/>
        <v>0</v>
      </c>
      <c r="AO35" s="61"/>
      <c r="AP35" s="62">
        <f t="shared" si="63"/>
        <v>0</v>
      </c>
      <c r="AQ35" s="61"/>
      <c r="AR35" s="58">
        <f t="shared" si="64"/>
        <v>0</v>
      </c>
      <c r="AS35" s="100"/>
      <c r="AT35" s="64"/>
      <c r="AU35" s="57">
        <f t="shared" si="60"/>
        <v>0</v>
      </c>
      <c r="AV35" s="62" t="str">
        <f t="shared" si="61"/>
        <v>0</v>
      </c>
    </row>
    <row r="36" spans="1:48" hidden="1" outlineLevel="1">
      <c r="A36" s="101"/>
      <c r="B36" s="66"/>
      <c r="C36" s="102"/>
      <c r="D36" s="103"/>
      <c r="E36" s="71"/>
      <c r="F36" s="72"/>
      <c r="G36" s="42"/>
      <c r="H36" s="42"/>
      <c r="I36" s="43">
        <f t="shared" si="62"/>
        <v>0</v>
      </c>
      <c r="J36" s="44"/>
      <c r="K36" s="45"/>
      <c r="L36" s="98"/>
      <c r="M36" s="99" t="str">
        <f t="shared" si="49"/>
        <v/>
      </c>
      <c r="N36" s="48"/>
      <c r="O36" s="98"/>
      <c r="P36" s="47" t="str">
        <f t="shared" si="50"/>
        <v/>
      </c>
      <c r="Q36" s="49"/>
      <c r="R36" s="50"/>
      <c r="S36" s="51"/>
      <c r="T36" s="52">
        <f t="shared" si="51"/>
        <v>0</v>
      </c>
      <c r="U36" s="45"/>
      <c r="V36" s="98"/>
      <c r="W36" s="99" t="str">
        <f t="shared" si="52"/>
        <v/>
      </c>
      <c r="X36" s="48"/>
      <c r="Y36" s="98"/>
      <c r="Z36" s="47" t="str">
        <f t="shared" si="53"/>
        <v/>
      </c>
      <c r="AA36" s="49"/>
      <c r="AB36" s="50"/>
      <c r="AC36" s="51" t="str">
        <f t="shared" si="65"/>
        <v/>
      </c>
      <c r="AD36" s="53">
        <f t="shared" si="54"/>
        <v>0</v>
      </c>
      <c r="AE36" s="54">
        <f t="shared" si="55"/>
        <v>0</v>
      </c>
      <c r="AF36" s="55"/>
      <c r="AG36" s="56"/>
      <c r="AH36" s="57">
        <f t="shared" si="56"/>
        <v>0</v>
      </c>
      <c r="AI36" s="60">
        <f t="shared" si="57"/>
        <v>0</v>
      </c>
      <c r="AJ36" s="55"/>
      <c r="AK36" s="56"/>
      <c r="AL36" s="56"/>
      <c r="AM36" s="57">
        <f t="shared" si="58"/>
        <v>0</v>
      </c>
      <c r="AN36" s="58">
        <f t="shared" si="59"/>
        <v>0</v>
      </c>
      <c r="AO36" s="61"/>
      <c r="AP36" s="62">
        <f t="shared" si="63"/>
        <v>0</v>
      </c>
      <c r="AQ36" s="61"/>
      <c r="AR36" s="58">
        <f t="shared" si="64"/>
        <v>0</v>
      </c>
      <c r="AS36" s="100"/>
      <c r="AT36" s="64"/>
      <c r="AU36" s="57">
        <f t="shared" si="60"/>
        <v>0</v>
      </c>
      <c r="AV36" s="62" t="str">
        <f t="shared" si="61"/>
        <v>0</v>
      </c>
    </row>
    <row r="37" spans="1:48" hidden="1" outlineLevel="1">
      <c r="A37" s="101"/>
      <c r="B37" s="66"/>
      <c r="C37" s="102"/>
      <c r="D37" s="103"/>
      <c r="E37" s="71"/>
      <c r="F37" s="72"/>
      <c r="G37" s="42"/>
      <c r="H37" s="42"/>
      <c r="I37" s="43">
        <f t="shared" si="62"/>
        <v>0</v>
      </c>
      <c r="J37" s="44"/>
      <c r="K37" s="45"/>
      <c r="L37" s="98"/>
      <c r="M37" s="99" t="str">
        <f t="shared" si="49"/>
        <v/>
      </c>
      <c r="N37" s="48"/>
      <c r="O37" s="98"/>
      <c r="P37" s="47" t="str">
        <f t="shared" si="50"/>
        <v/>
      </c>
      <c r="Q37" s="49"/>
      <c r="R37" s="50"/>
      <c r="S37" s="51"/>
      <c r="T37" s="52">
        <f t="shared" si="51"/>
        <v>0</v>
      </c>
      <c r="U37" s="45"/>
      <c r="V37" s="98"/>
      <c r="W37" s="99" t="str">
        <f t="shared" si="52"/>
        <v/>
      </c>
      <c r="X37" s="48"/>
      <c r="Y37" s="98"/>
      <c r="Z37" s="47" t="str">
        <f t="shared" si="53"/>
        <v/>
      </c>
      <c r="AA37" s="49"/>
      <c r="AB37" s="50"/>
      <c r="AC37" s="51" t="str">
        <f t="shared" si="65"/>
        <v/>
      </c>
      <c r="AD37" s="53">
        <f t="shared" si="54"/>
        <v>0</v>
      </c>
      <c r="AE37" s="54">
        <f t="shared" si="55"/>
        <v>0</v>
      </c>
      <c r="AF37" s="55"/>
      <c r="AG37" s="56"/>
      <c r="AH37" s="57">
        <f t="shared" si="56"/>
        <v>0</v>
      </c>
      <c r="AI37" s="60">
        <f t="shared" si="57"/>
        <v>0</v>
      </c>
      <c r="AJ37" s="55"/>
      <c r="AK37" s="56"/>
      <c r="AL37" s="56"/>
      <c r="AM37" s="57">
        <f t="shared" si="58"/>
        <v>0</v>
      </c>
      <c r="AN37" s="58">
        <f t="shared" si="59"/>
        <v>0</v>
      </c>
      <c r="AO37" s="61"/>
      <c r="AP37" s="62">
        <f t="shared" si="63"/>
        <v>0</v>
      </c>
      <c r="AQ37" s="61"/>
      <c r="AR37" s="58">
        <f t="shared" si="64"/>
        <v>0</v>
      </c>
      <c r="AS37" s="100"/>
      <c r="AT37" s="64"/>
      <c r="AU37" s="57">
        <f t="shared" si="60"/>
        <v>0</v>
      </c>
      <c r="AV37" s="62" t="str">
        <f t="shared" si="61"/>
        <v>0</v>
      </c>
    </row>
    <row r="38" spans="1:48" hidden="1" outlineLevel="1">
      <c r="A38" s="101"/>
      <c r="B38" s="66"/>
      <c r="C38" s="102"/>
      <c r="D38" s="103" t="str">
        <f t="shared" si="48"/>
        <v/>
      </c>
      <c r="E38" s="71"/>
      <c r="F38" s="72"/>
      <c r="G38" s="42"/>
      <c r="H38" s="42"/>
      <c r="I38" s="43">
        <f t="shared" si="62"/>
        <v>0</v>
      </c>
      <c r="J38" s="44"/>
      <c r="K38" s="45"/>
      <c r="L38" s="98"/>
      <c r="M38" s="99" t="str">
        <f t="shared" si="49"/>
        <v/>
      </c>
      <c r="N38" s="48"/>
      <c r="O38" s="98"/>
      <c r="P38" s="47" t="str">
        <f t="shared" si="50"/>
        <v/>
      </c>
      <c r="Q38" s="49"/>
      <c r="R38" s="50"/>
      <c r="S38" s="51"/>
      <c r="T38" s="52">
        <f t="shared" si="51"/>
        <v>0</v>
      </c>
      <c r="U38" s="45"/>
      <c r="V38" s="98"/>
      <c r="W38" s="99" t="str">
        <f t="shared" si="52"/>
        <v/>
      </c>
      <c r="X38" s="48"/>
      <c r="Y38" s="98"/>
      <c r="Z38" s="47" t="str">
        <f t="shared" si="53"/>
        <v/>
      </c>
      <c r="AA38" s="49"/>
      <c r="AB38" s="50"/>
      <c r="AC38" s="51" t="str">
        <f t="shared" si="65"/>
        <v/>
      </c>
      <c r="AD38" s="53">
        <f t="shared" si="54"/>
        <v>0</v>
      </c>
      <c r="AE38" s="54">
        <f t="shared" si="55"/>
        <v>0</v>
      </c>
      <c r="AF38" s="55"/>
      <c r="AG38" s="56"/>
      <c r="AH38" s="57">
        <f t="shared" si="56"/>
        <v>0</v>
      </c>
      <c r="AI38" s="60">
        <f t="shared" si="57"/>
        <v>0</v>
      </c>
      <c r="AJ38" s="55"/>
      <c r="AK38" s="56"/>
      <c r="AL38" s="56"/>
      <c r="AM38" s="57">
        <f t="shared" si="58"/>
        <v>0</v>
      </c>
      <c r="AN38" s="58">
        <f t="shared" si="59"/>
        <v>0</v>
      </c>
      <c r="AO38" s="61"/>
      <c r="AP38" s="62">
        <f t="shared" si="63"/>
        <v>0</v>
      </c>
      <c r="AQ38" s="61"/>
      <c r="AR38" s="58">
        <f t="shared" si="64"/>
        <v>0</v>
      </c>
      <c r="AS38" s="100"/>
      <c r="AT38" s="64"/>
      <c r="AU38" s="57">
        <f t="shared" si="60"/>
        <v>0</v>
      </c>
      <c r="AV38" s="62" t="str">
        <f t="shared" si="61"/>
        <v>0</v>
      </c>
    </row>
    <row r="39" spans="1:48" hidden="1" outlineLevel="1">
      <c r="A39" s="101"/>
      <c r="B39" s="66"/>
      <c r="C39" s="102"/>
      <c r="D39" s="103" t="str">
        <f t="shared" si="48"/>
        <v/>
      </c>
      <c r="E39" s="71"/>
      <c r="F39" s="72"/>
      <c r="G39" s="42"/>
      <c r="H39" s="42"/>
      <c r="I39" s="43">
        <f t="shared" si="62"/>
        <v>0</v>
      </c>
      <c r="J39" s="44"/>
      <c r="K39" s="45"/>
      <c r="L39" s="98"/>
      <c r="M39" s="99" t="str">
        <f t="shared" si="49"/>
        <v/>
      </c>
      <c r="N39" s="48"/>
      <c r="O39" s="98"/>
      <c r="P39" s="47" t="str">
        <f t="shared" si="50"/>
        <v/>
      </c>
      <c r="Q39" s="49"/>
      <c r="R39" s="50"/>
      <c r="S39" s="51"/>
      <c r="T39" s="52">
        <f t="shared" si="51"/>
        <v>0</v>
      </c>
      <c r="U39" s="45"/>
      <c r="V39" s="98"/>
      <c r="W39" s="99" t="str">
        <f t="shared" si="52"/>
        <v/>
      </c>
      <c r="X39" s="48"/>
      <c r="Y39" s="98"/>
      <c r="Z39" s="47" t="str">
        <f t="shared" si="53"/>
        <v/>
      </c>
      <c r="AA39" s="49"/>
      <c r="AB39" s="50"/>
      <c r="AC39" s="51" t="str">
        <f t="shared" si="65"/>
        <v/>
      </c>
      <c r="AD39" s="53">
        <f t="shared" si="54"/>
        <v>0</v>
      </c>
      <c r="AE39" s="54">
        <f t="shared" si="55"/>
        <v>0</v>
      </c>
      <c r="AF39" s="55"/>
      <c r="AG39" s="56"/>
      <c r="AH39" s="57">
        <f t="shared" si="56"/>
        <v>0</v>
      </c>
      <c r="AI39" s="60">
        <f t="shared" si="57"/>
        <v>0</v>
      </c>
      <c r="AJ39" s="55"/>
      <c r="AK39" s="56"/>
      <c r="AL39" s="56"/>
      <c r="AM39" s="57">
        <f t="shared" si="58"/>
        <v>0</v>
      </c>
      <c r="AN39" s="58">
        <f t="shared" si="59"/>
        <v>0</v>
      </c>
      <c r="AO39" s="61"/>
      <c r="AP39" s="62">
        <f t="shared" si="63"/>
        <v>0</v>
      </c>
      <c r="AQ39" s="61"/>
      <c r="AR39" s="58">
        <f t="shared" si="64"/>
        <v>0</v>
      </c>
      <c r="AS39" s="100"/>
      <c r="AT39" s="64"/>
      <c r="AU39" s="57">
        <f t="shared" si="60"/>
        <v>0</v>
      </c>
      <c r="AV39" s="62" t="str">
        <f t="shared" si="61"/>
        <v>0</v>
      </c>
    </row>
    <row r="40" spans="1:48" hidden="1" outlineLevel="1">
      <c r="A40" s="101"/>
      <c r="B40" s="66"/>
      <c r="C40" s="102"/>
      <c r="D40" s="103" t="str">
        <f t="shared" si="48"/>
        <v/>
      </c>
      <c r="E40" s="71"/>
      <c r="F40" s="72"/>
      <c r="G40" s="42"/>
      <c r="H40" s="42"/>
      <c r="I40" s="43">
        <f t="shared" si="62"/>
        <v>0</v>
      </c>
      <c r="J40" s="44"/>
      <c r="K40" s="45"/>
      <c r="L40" s="98"/>
      <c r="M40" s="99" t="str">
        <f t="shared" si="49"/>
        <v/>
      </c>
      <c r="N40" s="48"/>
      <c r="O40" s="98"/>
      <c r="P40" s="47" t="str">
        <f t="shared" si="50"/>
        <v/>
      </c>
      <c r="Q40" s="49"/>
      <c r="R40" s="50"/>
      <c r="S40" s="51"/>
      <c r="T40" s="52">
        <f t="shared" si="51"/>
        <v>0</v>
      </c>
      <c r="U40" s="45"/>
      <c r="V40" s="98"/>
      <c r="W40" s="99" t="str">
        <f t="shared" si="52"/>
        <v/>
      </c>
      <c r="X40" s="48"/>
      <c r="Y40" s="98"/>
      <c r="Z40" s="47" t="str">
        <f t="shared" si="53"/>
        <v/>
      </c>
      <c r="AA40" s="49"/>
      <c r="AB40" s="50"/>
      <c r="AC40" s="51" t="str">
        <f t="shared" si="65"/>
        <v/>
      </c>
      <c r="AD40" s="53">
        <f t="shared" si="54"/>
        <v>0</v>
      </c>
      <c r="AE40" s="54">
        <f t="shared" si="55"/>
        <v>0</v>
      </c>
      <c r="AF40" s="55"/>
      <c r="AG40" s="56"/>
      <c r="AH40" s="57">
        <f t="shared" si="56"/>
        <v>0</v>
      </c>
      <c r="AI40" s="60">
        <f t="shared" si="57"/>
        <v>0</v>
      </c>
      <c r="AJ40" s="55"/>
      <c r="AK40" s="56"/>
      <c r="AL40" s="56"/>
      <c r="AM40" s="57">
        <f t="shared" si="58"/>
        <v>0</v>
      </c>
      <c r="AN40" s="58">
        <f t="shared" si="59"/>
        <v>0</v>
      </c>
      <c r="AO40" s="61"/>
      <c r="AP40" s="62">
        <f t="shared" si="63"/>
        <v>0</v>
      </c>
      <c r="AQ40" s="61"/>
      <c r="AR40" s="58">
        <f t="shared" si="64"/>
        <v>0</v>
      </c>
      <c r="AS40" s="100"/>
      <c r="AT40" s="64"/>
      <c r="AU40" s="57">
        <f t="shared" si="60"/>
        <v>0</v>
      </c>
      <c r="AV40" s="62" t="str">
        <f t="shared" si="61"/>
        <v>0</v>
      </c>
    </row>
    <row r="41" spans="1:48" hidden="1" outlineLevel="1">
      <c r="A41" s="101"/>
      <c r="B41" s="66"/>
      <c r="C41" s="102"/>
      <c r="D41" s="103" t="str">
        <f t="shared" si="48"/>
        <v/>
      </c>
      <c r="E41" s="71"/>
      <c r="F41" s="72"/>
      <c r="G41" s="42"/>
      <c r="H41" s="42"/>
      <c r="I41" s="43">
        <f t="shared" si="62"/>
        <v>0</v>
      </c>
      <c r="J41" s="44"/>
      <c r="K41" s="45"/>
      <c r="L41" s="98"/>
      <c r="M41" s="99" t="str">
        <f t="shared" si="49"/>
        <v/>
      </c>
      <c r="N41" s="48"/>
      <c r="O41" s="98"/>
      <c r="P41" s="47" t="str">
        <f t="shared" si="50"/>
        <v/>
      </c>
      <c r="Q41" s="49"/>
      <c r="R41" s="50"/>
      <c r="S41" s="51"/>
      <c r="T41" s="52">
        <f t="shared" si="51"/>
        <v>0</v>
      </c>
      <c r="U41" s="45"/>
      <c r="V41" s="98"/>
      <c r="W41" s="99" t="str">
        <f t="shared" si="52"/>
        <v/>
      </c>
      <c r="X41" s="48"/>
      <c r="Y41" s="98"/>
      <c r="Z41" s="47" t="str">
        <f t="shared" si="53"/>
        <v/>
      </c>
      <c r="AA41" s="49"/>
      <c r="AB41" s="50"/>
      <c r="AC41" s="51" t="str">
        <f t="shared" si="65"/>
        <v/>
      </c>
      <c r="AD41" s="53">
        <f t="shared" si="54"/>
        <v>0</v>
      </c>
      <c r="AE41" s="54">
        <f t="shared" si="55"/>
        <v>0</v>
      </c>
      <c r="AF41" s="55"/>
      <c r="AG41" s="56"/>
      <c r="AH41" s="57">
        <f>MAX(AF41:AG41)</f>
        <v>0</v>
      </c>
      <c r="AI41" s="60">
        <f t="shared" si="57"/>
        <v>0</v>
      </c>
      <c r="AJ41" s="55"/>
      <c r="AK41" s="56"/>
      <c r="AL41" s="56"/>
      <c r="AM41" s="57">
        <f t="shared" si="58"/>
        <v>0</v>
      </c>
      <c r="AN41" s="58">
        <f t="shared" si="59"/>
        <v>0</v>
      </c>
      <c r="AO41" s="61"/>
      <c r="AP41" s="62">
        <f t="shared" si="63"/>
        <v>0</v>
      </c>
      <c r="AQ41" s="61"/>
      <c r="AR41" s="58">
        <f t="shared" si="64"/>
        <v>0</v>
      </c>
      <c r="AS41" s="100"/>
      <c r="AT41" s="64"/>
      <c r="AU41" s="57">
        <f t="shared" si="60"/>
        <v>0</v>
      </c>
      <c r="AV41" s="62" t="str">
        <f t="shared" si="61"/>
        <v>0</v>
      </c>
    </row>
    <row r="42" spans="1:48" hidden="1" outlineLevel="1">
      <c r="A42" s="101"/>
      <c r="B42" s="66"/>
      <c r="C42" s="102"/>
      <c r="D42" s="103" t="str">
        <f t="shared" si="48"/>
        <v/>
      </c>
      <c r="E42" s="71"/>
      <c r="F42" s="72"/>
      <c r="G42" s="42"/>
      <c r="H42" s="42"/>
      <c r="I42" s="43">
        <f t="shared" si="62"/>
        <v>0</v>
      </c>
      <c r="J42" s="44"/>
      <c r="K42" s="45"/>
      <c r="L42" s="98"/>
      <c r="M42" s="99" t="str">
        <f t="shared" si="49"/>
        <v/>
      </c>
      <c r="N42" s="48"/>
      <c r="O42" s="98"/>
      <c r="P42" s="47" t="str">
        <f t="shared" si="50"/>
        <v/>
      </c>
      <c r="Q42" s="49"/>
      <c r="R42" s="50"/>
      <c r="S42" s="51"/>
      <c r="T42" s="52">
        <f t="shared" si="51"/>
        <v>0</v>
      </c>
      <c r="U42" s="45"/>
      <c r="V42" s="98"/>
      <c r="W42" s="99" t="str">
        <f t="shared" si="52"/>
        <v/>
      </c>
      <c r="X42" s="48"/>
      <c r="Y42" s="98"/>
      <c r="Z42" s="47" t="str">
        <f t="shared" si="53"/>
        <v/>
      </c>
      <c r="AA42" s="49"/>
      <c r="AB42" s="50"/>
      <c r="AC42" s="51" t="str">
        <f t="shared" si="65"/>
        <v/>
      </c>
      <c r="AD42" s="53">
        <f t="shared" si="54"/>
        <v>0</v>
      </c>
      <c r="AE42" s="54">
        <f t="shared" si="55"/>
        <v>0</v>
      </c>
      <c r="AF42" s="55"/>
      <c r="AG42" s="56"/>
      <c r="AH42" s="57">
        <f t="shared" ref="AH42:AH47" si="66">MAX(AF42:AG42)</f>
        <v>0</v>
      </c>
      <c r="AI42" s="60">
        <f t="shared" si="57"/>
        <v>0</v>
      </c>
      <c r="AJ42" s="55"/>
      <c r="AK42" s="56"/>
      <c r="AL42" s="56"/>
      <c r="AM42" s="57">
        <f t="shared" si="58"/>
        <v>0</v>
      </c>
      <c r="AN42" s="58">
        <f t="shared" si="59"/>
        <v>0</v>
      </c>
      <c r="AO42" s="61"/>
      <c r="AP42" s="62">
        <f t="shared" si="63"/>
        <v>0</v>
      </c>
      <c r="AQ42" s="61"/>
      <c r="AR42" s="58">
        <f t="shared" si="64"/>
        <v>0</v>
      </c>
      <c r="AS42" s="100"/>
      <c r="AT42" s="64"/>
      <c r="AU42" s="57">
        <f t="shared" si="60"/>
        <v>0</v>
      </c>
      <c r="AV42" s="62" t="str">
        <f t="shared" si="61"/>
        <v>0</v>
      </c>
    </row>
    <row r="43" spans="1:48" hidden="1" outlineLevel="1">
      <c r="A43" s="101"/>
      <c r="B43" s="66"/>
      <c r="C43" s="102"/>
      <c r="D43" s="103" t="str">
        <f t="shared" si="48"/>
        <v/>
      </c>
      <c r="E43" s="71"/>
      <c r="F43" s="72"/>
      <c r="G43" s="42"/>
      <c r="H43" s="42"/>
      <c r="I43" s="43">
        <f t="shared" si="62"/>
        <v>0</v>
      </c>
      <c r="J43" s="44"/>
      <c r="K43" s="45"/>
      <c r="L43" s="98"/>
      <c r="M43" s="99" t="str">
        <f t="shared" si="49"/>
        <v/>
      </c>
      <c r="N43" s="48"/>
      <c r="O43" s="98"/>
      <c r="P43" s="47" t="str">
        <f t="shared" si="50"/>
        <v/>
      </c>
      <c r="Q43" s="49"/>
      <c r="R43" s="50"/>
      <c r="S43" s="51"/>
      <c r="T43" s="52">
        <f t="shared" si="51"/>
        <v>0</v>
      </c>
      <c r="U43" s="45"/>
      <c r="V43" s="98"/>
      <c r="W43" s="99" t="str">
        <f t="shared" si="52"/>
        <v/>
      </c>
      <c r="X43" s="48"/>
      <c r="Y43" s="98"/>
      <c r="Z43" s="47" t="str">
        <f t="shared" si="53"/>
        <v/>
      </c>
      <c r="AA43" s="49"/>
      <c r="AB43" s="50"/>
      <c r="AC43" s="51" t="str">
        <f t="shared" si="65"/>
        <v/>
      </c>
      <c r="AD43" s="53">
        <f t="shared" si="54"/>
        <v>0</v>
      </c>
      <c r="AE43" s="54">
        <f t="shared" si="55"/>
        <v>0</v>
      </c>
      <c r="AF43" s="55"/>
      <c r="AG43" s="56"/>
      <c r="AH43" s="57">
        <f t="shared" si="66"/>
        <v>0</v>
      </c>
      <c r="AI43" s="60">
        <f t="shared" si="57"/>
        <v>0</v>
      </c>
      <c r="AJ43" s="55"/>
      <c r="AK43" s="56"/>
      <c r="AL43" s="56"/>
      <c r="AM43" s="57">
        <f t="shared" si="58"/>
        <v>0</v>
      </c>
      <c r="AN43" s="58">
        <f t="shared" si="59"/>
        <v>0</v>
      </c>
      <c r="AO43" s="61"/>
      <c r="AP43" s="62">
        <f t="shared" si="63"/>
        <v>0</v>
      </c>
      <c r="AQ43" s="61"/>
      <c r="AR43" s="58">
        <f t="shared" si="64"/>
        <v>0</v>
      </c>
      <c r="AS43" s="100"/>
      <c r="AT43" s="64"/>
      <c r="AU43" s="57">
        <f t="shared" si="60"/>
        <v>0</v>
      </c>
      <c r="AV43" s="62" t="str">
        <f t="shared" si="61"/>
        <v>0</v>
      </c>
    </row>
    <row r="44" spans="1:48" hidden="1" outlineLevel="1">
      <c r="A44" s="101"/>
      <c r="B44" s="66"/>
      <c r="C44" s="102"/>
      <c r="D44" s="103" t="str">
        <f t="shared" si="48"/>
        <v/>
      </c>
      <c r="E44" s="71"/>
      <c r="F44" s="72"/>
      <c r="G44" s="42"/>
      <c r="H44" s="42"/>
      <c r="I44" s="43">
        <f t="shared" si="62"/>
        <v>0</v>
      </c>
      <c r="J44" s="44"/>
      <c r="K44" s="45"/>
      <c r="L44" s="98"/>
      <c r="M44" s="99" t="str">
        <f t="shared" si="49"/>
        <v/>
      </c>
      <c r="N44" s="48"/>
      <c r="O44" s="98"/>
      <c r="P44" s="47" t="str">
        <f t="shared" si="50"/>
        <v/>
      </c>
      <c r="Q44" s="49"/>
      <c r="R44" s="50"/>
      <c r="S44" s="51"/>
      <c r="T44" s="52">
        <f t="shared" si="51"/>
        <v>0</v>
      </c>
      <c r="U44" s="45"/>
      <c r="V44" s="98"/>
      <c r="W44" s="99" t="str">
        <f t="shared" si="52"/>
        <v/>
      </c>
      <c r="X44" s="48"/>
      <c r="Y44" s="98"/>
      <c r="Z44" s="47" t="str">
        <f t="shared" si="53"/>
        <v/>
      </c>
      <c r="AA44" s="49"/>
      <c r="AB44" s="50"/>
      <c r="AC44" s="51" t="str">
        <f t="shared" si="65"/>
        <v/>
      </c>
      <c r="AD44" s="53">
        <f t="shared" si="54"/>
        <v>0</v>
      </c>
      <c r="AE44" s="54">
        <f t="shared" si="55"/>
        <v>0</v>
      </c>
      <c r="AF44" s="55"/>
      <c r="AG44" s="56"/>
      <c r="AH44" s="57">
        <f t="shared" si="66"/>
        <v>0</v>
      </c>
      <c r="AI44" s="60">
        <f t="shared" si="57"/>
        <v>0</v>
      </c>
      <c r="AJ44" s="55"/>
      <c r="AK44" s="56"/>
      <c r="AL44" s="56"/>
      <c r="AM44" s="57">
        <f t="shared" si="58"/>
        <v>0</v>
      </c>
      <c r="AN44" s="58">
        <f t="shared" si="59"/>
        <v>0</v>
      </c>
      <c r="AO44" s="61"/>
      <c r="AP44" s="62">
        <f t="shared" si="63"/>
        <v>0</v>
      </c>
      <c r="AQ44" s="61"/>
      <c r="AR44" s="58">
        <f t="shared" si="64"/>
        <v>0</v>
      </c>
      <c r="AS44" s="100"/>
      <c r="AT44" s="64"/>
      <c r="AU44" s="57">
        <f t="shared" si="60"/>
        <v>0</v>
      </c>
      <c r="AV44" s="62" t="str">
        <f t="shared" si="61"/>
        <v>0</v>
      </c>
    </row>
    <row r="45" spans="1:48" hidden="1" outlineLevel="1">
      <c r="A45" s="104"/>
      <c r="B45" s="66"/>
      <c r="C45" s="102"/>
      <c r="D45" s="103" t="str">
        <f t="shared" si="48"/>
        <v/>
      </c>
      <c r="E45" s="71"/>
      <c r="F45" s="72"/>
      <c r="G45" s="42"/>
      <c r="H45" s="42"/>
      <c r="I45" s="43">
        <f t="shared" si="62"/>
        <v>0</v>
      </c>
      <c r="J45" s="44"/>
      <c r="K45" s="45"/>
      <c r="L45" s="98"/>
      <c r="M45" s="99" t="str">
        <f t="shared" si="49"/>
        <v/>
      </c>
      <c r="N45" s="48"/>
      <c r="O45" s="98"/>
      <c r="P45" s="47" t="str">
        <f t="shared" si="50"/>
        <v/>
      </c>
      <c r="Q45" s="49"/>
      <c r="R45" s="50"/>
      <c r="S45" s="51"/>
      <c r="T45" s="52">
        <f t="shared" si="51"/>
        <v>0</v>
      </c>
      <c r="U45" s="45"/>
      <c r="V45" s="98"/>
      <c r="W45" s="99" t="str">
        <f t="shared" si="52"/>
        <v/>
      </c>
      <c r="X45" s="48"/>
      <c r="Y45" s="98"/>
      <c r="Z45" s="47" t="str">
        <f t="shared" si="53"/>
        <v/>
      </c>
      <c r="AA45" s="49"/>
      <c r="AB45" s="50"/>
      <c r="AC45" s="51"/>
      <c r="AD45" s="53">
        <f t="shared" si="54"/>
        <v>0</v>
      </c>
      <c r="AE45" s="54">
        <f t="shared" si="55"/>
        <v>0</v>
      </c>
      <c r="AF45" s="55"/>
      <c r="AG45" s="56"/>
      <c r="AH45" s="57">
        <f t="shared" si="66"/>
        <v>0</v>
      </c>
      <c r="AI45" s="60">
        <f t="shared" si="57"/>
        <v>0</v>
      </c>
      <c r="AJ45" s="55"/>
      <c r="AK45" s="56"/>
      <c r="AL45" s="56"/>
      <c r="AM45" s="57">
        <f t="shared" si="58"/>
        <v>0</v>
      </c>
      <c r="AN45" s="58">
        <f t="shared" si="59"/>
        <v>0</v>
      </c>
      <c r="AO45" s="61"/>
      <c r="AP45" s="62">
        <f t="shared" si="63"/>
        <v>0</v>
      </c>
      <c r="AQ45" s="61"/>
      <c r="AR45" s="58">
        <f t="shared" si="64"/>
        <v>0</v>
      </c>
      <c r="AS45" s="100"/>
      <c r="AT45" s="64"/>
      <c r="AU45" s="57">
        <f t="shared" si="60"/>
        <v>0</v>
      </c>
      <c r="AV45" s="62" t="str">
        <f t="shared" si="61"/>
        <v>0</v>
      </c>
    </row>
    <row r="46" spans="1:48" hidden="1" outlineLevel="1">
      <c r="A46" s="101"/>
      <c r="B46" s="66"/>
      <c r="C46" s="102"/>
      <c r="D46" s="105" t="str">
        <f t="shared" si="48"/>
        <v/>
      </c>
      <c r="E46" s="71"/>
      <c r="F46" s="72"/>
      <c r="G46" s="42"/>
      <c r="H46" s="42"/>
      <c r="I46" s="43">
        <f t="shared" si="62"/>
        <v>0</v>
      </c>
      <c r="J46" s="44"/>
      <c r="K46" s="45"/>
      <c r="L46" s="98"/>
      <c r="M46" s="99" t="str">
        <f t="shared" si="49"/>
        <v/>
      </c>
      <c r="N46" s="48"/>
      <c r="O46" s="98"/>
      <c r="P46" s="47" t="str">
        <f t="shared" si="50"/>
        <v/>
      </c>
      <c r="Q46" s="49"/>
      <c r="R46" s="50"/>
      <c r="S46" s="51"/>
      <c r="T46" s="52">
        <f t="shared" si="51"/>
        <v>0</v>
      </c>
      <c r="U46" s="45"/>
      <c r="V46" s="98"/>
      <c r="W46" s="99" t="str">
        <f t="shared" si="52"/>
        <v/>
      </c>
      <c r="X46" s="48"/>
      <c r="Y46" s="98"/>
      <c r="Z46" s="47" t="str">
        <f t="shared" si="53"/>
        <v/>
      </c>
      <c r="AA46" s="49"/>
      <c r="AB46" s="50"/>
      <c r="AC46" s="51" t="str">
        <f>IF((AB46)&lt;1,"",(AA46*45/F46)+(AB46*10))</f>
        <v/>
      </c>
      <c r="AD46" s="53">
        <f t="shared" si="54"/>
        <v>0</v>
      </c>
      <c r="AE46" s="54">
        <f t="shared" si="55"/>
        <v>0</v>
      </c>
      <c r="AF46" s="55"/>
      <c r="AG46" s="56"/>
      <c r="AH46" s="57">
        <f t="shared" si="66"/>
        <v>0</v>
      </c>
      <c r="AI46" s="60">
        <f t="shared" si="57"/>
        <v>0</v>
      </c>
      <c r="AJ46" s="55"/>
      <c r="AK46" s="56"/>
      <c r="AL46" s="56"/>
      <c r="AM46" s="57">
        <f t="shared" si="58"/>
        <v>0</v>
      </c>
      <c r="AN46" s="58">
        <f t="shared" si="59"/>
        <v>0</v>
      </c>
      <c r="AO46" s="61"/>
      <c r="AP46" s="62">
        <f t="shared" si="63"/>
        <v>0</v>
      </c>
      <c r="AQ46" s="61"/>
      <c r="AR46" s="58">
        <f t="shared" si="64"/>
        <v>0</v>
      </c>
      <c r="AS46" s="100"/>
      <c r="AT46" s="64"/>
      <c r="AU46" s="57">
        <f t="shared" si="60"/>
        <v>0</v>
      </c>
      <c r="AV46" s="62" t="str">
        <f t="shared" si="61"/>
        <v>0</v>
      </c>
    </row>
    <row r="47" spans="1:48" ht="13.8" hidden="1" outlineLevel="1" thickBot="1">
      <c r="A47" s="106"/>
      <c r="B47" s="75"/>
      <c r="C47" s="107"/>
      <c r="D47" s="108" t="str">
        <f t="shared" si="48"/>
        <v/>
      </c>
      <c r="E47" s="76"/>
      <c r="F47" s="109"/>
      <c r="G47" s="110"/>
      <c r="H47" s="110"/>
      <c r="I47" s="43">
        <f t="shared" si="62"/>
        <v>0</v>
      </c>
      <c r="J47" s="44"/>
      <c r="K47" s="45"/>
      <c r="L47" s="98"/>
      <c r="M47" s="99" t="str">
        <f t="shared" si="49"/>
        <v/>
      </c>
      <c r="N47" s="48"/>
      <c r="O47" s="98"/>
      <c r="P47" s="47" t="str">
        <f t="shared" si="50"/>
        <v/>
      </c>
      <c r="Q47" s="79"/>
      <c r="R47" s="80"/>
      <c r="S47" s="51"/>
      <c r="T47" s="52">
        <f t="shared" si="51"/>
        <v>0</v>
      </c>
      <c r="U47" s="45"/>
      <c r="V47" s="98"/>
      <c r="W47" s="99" t="str">
        <f t="shared" si="52"/>
        <v/>
      </c>
      <c r="X47" s="48"/>
      <c r="Y47" s="98"/>
      <c r="Z47" s="47" t="str">
        <f t="shared" si="53"/>
        <v/>
      </c>
      <c r="AA47" s="79"/>
      <c r="AB47" s="80"/>
      <c r="AC47" s="81" t="str">
        <f>IF((AB47)&lt;1,"",(AA47*45/F47)+(AB47*10))</f>
        <v/>
      </c>
      <c r="AD47" s="111">
        <f t="shared" si="54"/>
        <v>0</v>
      </c>
      <c r="AE47" s="112">
        <f t="shared" si="55"/>
        <v>0</v>
      </c>
      <c r="AF47" s="83"/>
      <c r="AG47" s="84"/>
      <c r="AH47" s="85">
        <f t="shared" si="66"/>
        <v>0</v>
      </c>
      <c r="AI47" s="60">
        <f t="shared" si="57"/>
        <v>0</v>
      </c>
      <c r="AJ47" s="83"/>
      <c r="AK47" s="84"/>
      <c r="AL47" s="84"/>
      <c r="AM47" s="85">
        <f t="shared" si="58"/>
        <v>0</v>
      </c>
      <c r="AN47" s="58">
        <f t="shared" si="59"/>
        <v>0</v>
      </c>
      <c r="AO47" s="86"/>
      <c r="AP47" s="62">
        <f t="shared" si="63"/>
        <v>0</v>
      </c>
      <c r="AQ47" s="86"/>
      <c r="AR47" s="58">
        <f t="shared" si="64"/>
        <v>0</v>
      </c>
      <c r="AS47" s="113"/>
      <c r="AT47" s="88"/>
      <c r="AU47" s="85">
        <f t="shared" si="60"/>
        <v>0</v>
      </c>
      <c r="AV47" s="62" t="str">
        <f t="shared" si="61"/>
        <v>0</v>
      </c>
    </row>
    <row r="48" spans="1:48" ht="42.75" customHeight="1" collapsed="1" thickBot="1">
      <c r="I48" s="9"/>
      <c r="J48" s="9"/>
    </row>
    <row r="49" spans="1:48" s="9" customFormat="1" ht="14.25" customHeight="1" thickBot="1">
      <c r="A49" s="6" t="s">
        <v>44</v>
      </c>
      <c r="B49" s="90" t="s">
        <v>45</v>
      </c>
      <c r="C49" s="7"/>
      <c r="D49" s="7"/>
      <c r="F49" s="10"/>
      <c r="G49" s="10"/>
      <c r="H49" s="10"/>
      <c r="K49" s="237" t="s">
        <v>6</v>
      </c>
      <c r="L49" s="255"/>
      <c r="M49" s="255"/>
      <c r="N49" s="255"/>
      <c r="O49" s="255"/>
      <c r="P49" s="255"/>
      <c r="Q49" s="255"/>
      <c r="R49" s="256"/>
      <c r="S49" s="11"/>
      <c r="T49" s="11"/>
      <c r="U49" s="237" t="s">
        <v>7</v>
      </c>
      <c r="V49" s="255"/>
      <c r="W49" s="255"/>
      <c r="X49" s="255"/>
      <c r="Y49" s="255"/>
      <c r="Z49" s="255"/>
      <c r="AA49" s="255"/>
      <c r="AB49" s="256"/>
      <c r="AF49" s="237" t="s">
        <v>8</v>
      </c>
      <c r="AG49" s="238"/>
      <c r="AH49" s="238"/>
      <c r="AI49" s="238"/>
      <c r="AJ49" s="238"/>
      <c r="AK49" s="238"/>
      <c r="AL49" s="238"/>
      <c r="AM49" s="238"/>
      <c r="AN49" s="238"/>
      <c r="AO49" s="238"/>
      <c r="AP49" s="238"/>
      <c r="AQ49" s="238"/>
      <c r="AR49" s="238"/>
      <c r="AS49" s="238"/>
      <c r="AT49" s="238"/>
      <c r="AU49" s="238"/>
      <c r="AV49" s="239"/>
    </row>
    <row r="50" spans="1:48" s="9" customFormat="1" ht="36" customHeight="1">
      <c r="A50" s="15" t="s">
        <v>37</v>
      </c>
      <c r="B50" s="20" t="s">
        <v>38</v>
      </c>
      <c r="C50" s="91" t="s">
        <v>39</v>
      </c>
      <c r="D50" s="17" t="s">
        <v>40</v>
      </c>
      <c r="E50" s="17" t="s">
        <v>10</v>
      </c>
      <c r="F50" s="18" t="s">
        <v>11</v>
      </c>
      <c r="G50" s="157" t="s">
        <v>78</v>
      </c>
      <c r="H50" s="19"/>
      <c r="I50" s="258" t="s">
        <v>12</v>
      </c>
      <c r="J50" s="217" t="s">
        <v>13</v>
      </c>
      <c r="K50" s="210" t="s">
        <v>14</v>
      </c>
      <c r="L50" s="219"/>
      <c r="M50" s="20"/>
      <c r="N50" s="220" t="s">
        <v>15</v>
      </c>
      <c r="O50" s="219"/>
      <c r="P50" s="20"/>
      <c r="Q50" s="220" t="s">
        <v>46</v>
      </c>
      <c r="R50" s="221"/>
      <c r="S50" s="11"/>
      <c r="T50" s="11"/>
      <c r="U50" s="210" t="s">
        <v>14</v>
      </c>
      <c r="V50" s="219"/>
      <c r="W50" s="20"/>
      <c r="X50" s="220" t="s">
        <v>15</v>
      </c>
      <c r="Y50" s="219"/>
      <c r="Z50" s="20"/>
      <c r="AA50" s="220" t="s">
        <v>46</v>
      </c>
      <c r="AB50" s="221"/>
      <c r="AC50" s="11"/>
      <c r="AD50" s="11"/>
      <c r="AE50" s="249" t="s">
        <v>16</v>
      </c>
      <c r="AF50" s="206" t="s">
        <v>17</v>
      </c>
      <c r="AG50" s="207"/>
      <c r="AH50" s="208"/>
      <c r="AI50" s="209"/>
      <c r="AJ50" s="210"/>
      <c r="AK50" s="211"/>
      <c r="AL50" s="211"/>
      <c r="AM50" s="212"/>
      <c r="AN50" s="236"/>
      <c r="AO50" s="206" t="s">
        <v>18</v>
      </c>
      <c r="AP50" s="240"/>
      <c r="AQ50" s="241" t="s">
        <v>47</v>
      </c>
      <c r="AR50" s="242"/>
      <c r="AS50" s="243"/>
      <c r="AT50" s="244"/>
      <c r="AU50" s="244"/>
      <c r="AV50" s="245"/>
    </row>
    <row r="51" spans="1:48" s="9" customFormat="1" ht="11.25" customHeight="1" thickBot="1">
      <c r="A51" s="21" t="s">
        <v>20</v>
      </c>
      <c r="B51" s="22" t="s">
        <v>21</v>
      </c>
      <c r="C51" s="92" t="s">
        <v>41</v>
      </c>
      <c r="D51" s="23"/>
      <c r="E51" s="23"/>
      <c r="F51" s="24" t="s">
        <v>23</v>
      </c>
      <c r="G51" s="114" t="s">
        <v>48</v>
      </c>
      <c r="H51" s="114"/>
      <c r="I51" s="259"/>
      <c r="J51" s="260"/>
      <c r="K51" s="115" t="s">
        <v>24</v>
      </c>
      <c r="L51" s="27" t="s">
        <v>25</v>
      </c>
      <c r="M51" s="28" t="s">
        <v>26</v>
      </c>
      <c r="N51" s="28" t="s">
        <v>24</v>
      </c>
      <c r="O51" s="27" t="s">
        <v>25</v>
      </c>
      <c r="P51" s="28" t="s">
        <v>26</v>
      </c>
      <c r="Q51" s="28" t="s">
        <v>24</v>
      </c>
      <c r="R51" s="116" t="s">
        <v>25</v>
      </c>
      <c r="S51" s="117" t="s">
        <v>26</v>
      </c>
      <c r="T51" s="118" t="s">
        <v>27</v>
      </c>
      <c r="U51" s="115" t="s">
        <v>24</v>
      </c>
      <c r="V51" s="27" t="s">
        <v>25</v>
      </c>
      <c r="W51" s="28" t="s">
        <v>26</v>
      </c>
      <c r="X51" s="28" t="s">
        <v>24</v>
      </c>
      <c r="Y51" s="27" t="s">
        <v>25</v>
      </c>
      <c r="Z51" s="28" t="s">
        <v>26</v>
      </c>
      <c r="AA51" s="28" t="s">
        <v>24</v>
      </c>
      <c r="AB51" s="116" t="s">
        <v>25</v>
      </c>
      <c r="AC51" s="117" t="s">
        <v>26</v>
      </c>
      <c r="AD51" s="118" t="s">
        <v>27</v>
      </c>
      <c r="AE51" s="262"/>
      <c r="AF51" s="119" t="s">
        <v>28</v>
      </c>
      <c r="AG51" s="35" t="s">
        <v>29</v>
      </c>
      <c r="AH51" s="35"/>
      <c r="AI51" s="36" t="s">
        <v>25</v>
      </c>
      <c r="AJ51" s="37" t="s">
        <v>28</v>
      </c>
      <c r="AK51" s="35" t="s">
        <v>29</v>
      </c>
      <c r="AL51" s="35" t="s">
        <v>30</v>
      </c>
      <c r="AM51" s="35"/>
      <c r="AN51" s="94" t="s">
        <v>25</v>
      </c>
      <c r="AO51" s="37" t="s">
        <v>31</v>
      </c>
      <c r="AP51" s="36" t="s">
        <v>25</v>
      </c>
      <c r="AQ51" s="37" t="s">
        <v>31</v>
      </c>
      <c r="AR51" s="36" t="s">
        <v>25</v>
      </c>
      <c r="AS51" s="37" t="s">
        <v>28</v>
      </c>
      <c r="AT51" s="35" t="s">
        <v>29</v>
      </c>
      <c r="AU51" s="35" t="s">
        <v>32</v>
      </c>
      <c r="AV51" s="36" t="s">
        <v>25</v>
      </c>
    </row>
    <row r="52" spans="1:48">
      <c r="A52" s="96" t="s">
        <v>95</v>
      </c>
      <c r="B52" s="190" t="s">
        <v>43</v>
      </c>
      <c r="C52" s="39">
        <v>158</v>
      </c>
      <c r="D52" s="97">
        <f t="shared" ref="D52:D80" si="67">IF(C52&lt;1,"",IF(C52&lt;150.9,-150,IF(C52&lt;158.9,-158,IF(C52&lt;168.9,-168,IF(C52&gt;168,"+168")))))</f>
        <v>-158</v>
      </c>
      <c r="E52" s="40" t="s">
        <v>79</v>
      </c>
      <c r="F52" s="41">
        <v>52.8</v>
      </c>
      <c r="G52" s="42">
        <v>1</v>
      </c>
      <c r="H52" s="42"/>
      <c r="I52" s="43">
        <f>SUM(AE52+AI52+AN52+AP52+AR52+AV52)</f>
        <v>482.87780303030308</v>
      </c>
      <c r="J52" s="44">
        <v>1</v>
      </c>
      <c r="K52" s="45">
        <v>30</v>
      </c>
      <c r="L52" s="98">
        <v>7</v>
      </c>
      <c r="M52" s="59">
        <f t="shared" ref="M52:M80" si="68">IF((L52)&lt;1,"",(K52*55/F52)+(L52*10))</f>
        <v>101.25</v>
      </c>
      <c r="N52" s="48">
        <v>33</v>
      </c>
      <c r="O52" s="98">
        <v>7.5</v>
      </c>
      <c r="P52" s="59">
        <f t="shared" ref="P52:P80" si="69">IF((O52)&lt;1,"",(N52*55/F52)+(O52*10))</f>
        <v>109.375</v>
      </c>
      <c r="Q52" s="48">
        <v>37</v>
      </c>
      <c r="R52" s="98">
        <v>7.5</v>
      </c>
      <c r="S52" s="51">
        <f t="shared" ref="S52:S80" si="70">IF((R52)&lt;1,"",(Q52*55/F52)+(R52*10))</f>
        <v>113.54166666666667</v>
      </c>
      <c r="T52" s="120">
        <f t="shared" ref="T52:T80" si="71">MAX(M52,P52,S52)</f>
        <v>113.54166666666667</v>
      </c>
      <c r="U52" s="45">
        <v>45</v>
      </c>
      <c r="V52" s="98">
        <v>7.5</v>
      </c>
      <c r="W52" s="59">
        <f t="shared" ref="W52:W80" si="72">IF((V52)&lt;1,"",(U52*45/F52)+(V52*10))</f>
        <v>113.35227272727272</v>
      </c>
      <c r="X52" s="48">
        <v>50</v>
      </c>
      <c r="Y52" s="98">
        <v>8</v>
      </c>
      <c r="Z52" s="59">
        <f t="shared" ref="Z52:Z80" si="73">IF((Y52)&lt;1,"",(X52*45/F52)+(Y52*10))</f>
        <v>122.61363636363637</v>
      </c>
      <c r="AA52" s="48">
        <v>53</v>
      </c>
      <c r="AB52" s="121">
        <v>0</v>
      </c>
      <c r="AC52" s="51" t="str">
        <f t="shared" ref="AC52:AC80" si="74">IF((AB52)&lt;1,"",(AA52*45/F52)+(AB52*10))</f>
        <v/>
      </c>
      <c r="AD52" s="59">
        <f t="shared" ref="AD52:AD80" si="75">MAX(W52,Z52,AC52)</f>
        <v>122.61363636363637</v>
      </c>
      <c r="AE52" s="54">
        <f t="shared" ref="AE52:AE80" si="76">SUM(T52,AD52)</f>
        <v>236.15530303030306</v>
      </c>
      <c r="AF52" s="55">
        <v>6.6</v>
      </c>
      <c r="AG52" s="56">
        <v>6.8</v>
      </c>
      <c r="AH52" s="57">
        <f t="shared" ref="AH52:AH80" si="77">MAX(AF52:AG52)</f>
        <v>6.8</v>
      </c>
      <c r="AI52" s="58">
        <f t="shared" ref="AI52:AI80" si="78">(AH52*20)*0.66</f>
        <v>89.76</v>
      </c>
      <c r="AJ52" s="55">
        <v>8.6999999999999993</v>
      </c>
      <c r="AK52" s="56">
        <v>8.4</v>
      </c>
      <c r="AL52" s="56">
        <v>8.6999999999999993</v>
      </c>
      <c r="AM52" s="57">
        <f t="shared" ref="AM52:AM80" si="79">MAX(AJ52:AL52)</f>
        <v>8.6999999999999993</v>
      </c>
      <c r="AN52" s="58">
        <f t="shared" ref="AN52:AN80" si="80">IF((AM52)=0,"0",(AM52*750/F52))*0.66</f>
        <v>81.5625</v>
      </c>
      <c r="AO52" s="61">
        <v>20</v>
      </c>
      <c r="AP52" s="62">
        <f>AO52*4.5*0.66</f>
        <v>59.400000000000006</v>
      </c>
      <c r="AQ52" s="61">
        <v>16</v>
      </c>
      <c r="AR52" s="58">
        <f>IF(G52="",AQ52*4,AQ52)</f>
        <v>16</v>
      </c>
      <c r="AS52" s="63"/>
      <c r="AT52" s="64"/>
      <c r="AU52" s="57">
        <f t="shared" ref="AU52:AU80" si="81">MIN(AS52:AT52)</f>
        <v>0</v>
      </c>
      <c r="AV52" s="62" t="str">
        <f t="shared" ref="AV52:AV80" si="82">IF((AU52)=0,"0",((13-AU52)*20+100)*0.66)</f>
        <v>0</v>
      </c>
    </row>
    <row r="53" spans="1:48">
      <c r="A53" s="191" t="s">
        <v>96</v>
      </c>
      <c r="B53" s="190" t="s">
        <v>43</v>
      </c>
      <c r="C53" s="190">
        <v>155</v>
      </c>
      <c r="D53" s="103">
        <f t="shared" si="67"/>
        <v>-158</v>
      </c>
      <c r="E53" s="192" t="s">
        <v>79</v>
      </c>
      <c r="F53" s="193">
        <v>44.8</v>
      </c>
      <c r="G53" s="204">
        <v>1</v>
      </c>
      <c r="H53" s="42"/>
      <c r="I53" s="43">
        <f t="shared" ref="I53:I80" si="83">SUM(AE53+AI53+AN53+AP53+AR53+AV53)</f>
        <v>366.7969642857143</v>
      </c>
      <c r="J53" s="44">
        <v>3</v>
      </c>
      <c r="K53" s="194">
        <v>20</v>
      </c>
      <c r="L53" s="196">
        <v>6</v>
      </c>
      <c r="M53" s="59">
        <f t="shared" si="68"/>
        <v>84.553571428571431</v>
      </c>
      <c r="N53" s="194">
        <v>23</v>
      </c>
      <c r="O53" s="196">
        <v>6.5</v>
      </c>
      <c r="P53" s="59">
        <f t="shared" si="69"/>
        <v>93.236607142857139</v>
      </c>
      <c r="Q53" s="194">
        <v>25</v>
      </c>
      <c r="R53" s="196">
        <v>7</v>
      </c>
      <c r="S53" s="51">
        <f t="shared" si="70"/>
        <v>100.69196428571429</v>
      </c>
      <c r="T53" s="120">
        <f t="shared" si="71"/>
        <v>100.69196428571429</v>
      </c>
      <c r="U53" s="197">
        <v>25</v>
      </c>
      <c r="V53" s="199">
        <v>6.5</v>
      </c>
      <c r="W53" s="99">
        <f t="shared" ref="W53:W54" si="84">IF((V53)&lt;1,"",(V53*15))</f>
        <v>97.5</v>
      </c>
      <c r="X53" s="197">
        <v>28</v>
      </c>
      <c r="Y53" s="199">
        <v>6.5</v>
      </c>
      <c r="Z53" s="47">
        <f t="shared" ref="Z53:Z60" si="85">IF((Y53)&lt;1,"",(Y53*15))</f>
        <v>97.5</v>
      </c>
      <c r="AA53" s="197">
        <v>30</v>
      </c>
      <c r="AB53" s="199">
        <v>6.5</v>
      </c>
      <c r="AC53" s="51">
        <f t="shared" si="74"/>
        <v>95.133928571428569</v>
      </c>
      <c r="AD53" s="59">
        <f t="shared" si="75"/>
        <v>97.5</v>
      </c>
      <c r="AE53" s="54">
        <f t="shared" si="76"/>
        <v>198.19196428571428</v>
      </c>
      <c r="AF53" s="200">
        <v>4.5999999999999996</v>
      </c>
      <c r="AG53" s="200">
        <v>5</v>
      </c>
      <c r="AH53" s="57">
        <f t="shared" si="77"/>
        <v>5</v>
      </c>
      <c r="AI53" s="58">
        <f t="shared" si="78"/>
        <v>66</v>
      </c>
      <c r="AJ53" s="201">
        <v>5.6</v>
      </c>
      <c r="AK53" s="201">
        <v>5.4</v>
      </c>
      <c r="AL53" s="201">
        <v>5.2</v>
      </c>
      <c r="AM53" s="57">
        <f t="shared" si="79"/>
        <v>5.6</v>
      </c>
      <c r="AN53" s="58">
        <f t="shared" si="80"/>
        <v>61.875</v>
      </c>
      <c r="AO53" s="61">
        <v>9</v>
      </c>
      <c r="AP53" s="62">
        <f t="shared" ref="AP53:AP80" si="86">AO53*4.5*0.66</f>
        <v>26.73</v>
      </c>
      <c r="AQ53" s="202">
        <v>14</v>
      </c>
      <c r="AR53" s="58">
        <f t="shared" ref="AR53:AR80" si="87">IF(G53="",AQ53*4,AQ53)</f>
        <v>14</v>
      </c>
      <c r="AS53" s="203"/>
      <c r="AT53" s="203"/>
      <c r="AU53" s="57">
        <f t="shared" si="81"/>
        <v>0</v>
      </c>
      <c r="AV53" s="62" t="str">
        <f t="shared" si="82"/>
        <v>0</v>
      </c>
    </row>
    <row r="54" spans="1:48">
      <c r="A54" s="191" t="s">
        <v>97</v>
      </c>
      <c r="B54" s="190" t="s">
        <v>33</v>
      </c>
      <c r="C54" s="190">
        <v>154</v>
      </c>
      <c r="D54" s="103">
        <f t="shared" si="67"/>
        <v>-158</v>
      </c>
      <c r="E54" s="192" t="s">
        <v>79</v>
      </c>
      <c r="F54" s="193">
        <v>36.6</v>
      </c>
      <c r="G54" s="204"/>
      <c r="H54" s="42"/>
      <c r="I54" s="43">
        <f t="shared" si="83"/>
        <v>459.29721311475413</v>
      </c>
      <c r="J54" s="44">
        <v>2</v>
      </c>
      <c r="K54" s="194">
        <v>15</v>
      </c>
      <c r="L54" s="196">
        <v>6.5</v>
      </c>
      <c r="M54" s="59">
        <f t="shared" si="68"/>
        <v>87.540983606557376</v>
      </c>
      <c r="N54" s="194">
        <v>18</v>
      </c>
      <c r="O54" s="196">
        <v>7</v>
      </c>
      <c r="P54" s="59">
        <f t="shared" si="69"/>
        <v>97.049180327868854</v>
      </c>
      <c r="Q54" s="194">
        <v>20</v>
      </c>
      <c r="R54" s="196">
        <v>0</v>
      </c>
      <c r="S54" s="51" t="str">
        <f t="shared" si="70"/>
        <v/>
      </c>
      <c r="T54" s="120">
        <f t="shared" si="71"/>
        <v>97.049180327868854</v>
      </c>
      <c r="U54" s="197">
        <v>17</v>
      </c>
      <c r="V54" s="199">
        <v>6.5</v>
      </c>
      <c r="W54" s="99">
        <f t="shared" si="84"/>
        <v>97.5</v>
      </c>
      <c r="X54" s="197">
        <v>20</v>
      </c>
      <c r="Y54" s="199">
        <v>7</v>
      </c>
      <c r="Z54" s="47">
        <f t="shared" si="85"/>
        <v>105</v>
      </c>
      <c r="AA54" s="197">
        <v>22</v>
      </c>
      <c r="AB54" s="199">
        <v>6.5</v>
      </c>
      <c r="AC54" s="51">
        <f t="shared" si="74"/>
        <v>92.049180327868854</v>
      </c>
      <c r="AD54" s="59">
        <f t="shared" si="75"/>
        <v>105</v>
      </c>
      <c r="AE54" s="54">
        <f t="shared" si="76"/>
        <v>202.04918032786884</v>
      </c>
      <c r="AF54" s="200">
        <v>5</v>
      </c>
      <c r="AG54" s="200">
        <v>5.3</v>
      </c>
      <c r="AH54" s="57">
        <f t="shared" si="77"/>
        <v>5.3</v>
      </c>
      <c r="AI54" s="58">
        <f t="shared" si="78"/>
        <v>69.960000000000008</v>
      </c>
      <c r="AJ54" s="201">
        <v>3.8</v>
      </c>
      <c r="AK54" s="201">
        <v>4.8</v>
      </c>
      <c r="AL54" s="201">
        <v>4.5</v>
      </c>
      <c r="AM54" s="57">
        <f t="shared" si="79"/>
        <v>4.8</v>
      </c>
      <c r="AN54" s="58">
        <f t="shared" si="80"/>
        <v>64.918032786885249</v>
      </c>
      <c r="AO54" s="61">
        <v>21</v>
      </c>
      <c r="AP54" s="62">
        <f t="shared" si="86"/>
        <v>62.370000000000005</v>
      </c>
      <c r="AQ54" s="202">
        <v>15</v>
      </c>
      <c r="AR54" s="58">
        <f t="shared" si="87"/>
        <v>60</v>
      </c>
      <c r="AS54" s="203"/>
      <c r="AT54" s="203"/>
      <c r="AU54" s="57">
        <f t="shared" si="81"/>
        <v>0</v>
      </c>
      <c r="AV54" s="62" t="str">
        <f t="shared" si="82"/>
        <v>0</v>
      </c>
    </row>
    <row r="55" spans="1:48">
      <c r="A55" s="191"/>
      <c r="B55" s="190"/>
      <c r="C55" s="190"/>
      <c r="D55" s="103" t="str">
        <f t="shared" si="67"/>
        <v/>
      </c>
      <c r="E55" s="192"/>
      <c r="F55" s="193"/>
      <c r="G55" s="204">
        <v>1</v>
      </c>
      <c r="H55" s="42"/>
      <c r="I55" s="43">
        <f t="shared" si="83"/>
        <v>0</v>
      </c>
      <c r="J55" s="44"/>
      <c r="K55" s="194"/>
      <c r="L55" s="196"/>
      <c r="M55" s="59" t="str">
        <f t="shared" si="68"/>
        <v/>
      </c>
      <c r="N55" s="194"/>
      <c r="O55" s="196"/>
      <c r="P55" s="59" t="str">
        <f t="shared" si="69"/>
        <v/>
      </c>
      <c r="Q55" s="194"/>
      <c r="R55" s="196"/>
      <c r="S55" s="51" t="str">
        <f t="shared" si="70"/>
        <v/>
      </c>
      <c r="T55" s="120">
        <f t="shared" si="71"/>
        <v>0</v>
      </c>
      <c r="U55" s="197"/>
      <c r="V55" s="199"/>
      <c r="W55" s="198"/>
      <c r="X55" s="197"/>
      <c r="Y55" s="199"/>
      <c r="Z55" s="47" t="str">
        <f t="shared" si="85"/>
        <v/>
      </c>
      <c r="AA55" s="197"/>
      <c r="AB55" s="199"/>
      <c r="AC55" s="51" t="str">
        <f t="shared" si="74"/>
        <v/>
      </c>
      <c r="AD55" s="59">
        <f t="shared" si="75"/>
        <v>0</v>
      </c>
      <c r="AE55" s="54">
        <f t="shared" si="76"/>
        <v>0</v>
      </c>
      <c r="AF55" s="200"/>
      <c r="AG55" s="200"/>
      <c r="AH55" s="57">
        <f t="shared" si="77"/>
        <v>0</v>
      </c>
      <c r="AI55" s="58">
        <f t="shared" si="78"/>
        <v>0</v>
      </c>
      <c r="AJ55" s="201"/>
      <c r="AK55" s="201"/>
      <c r="AL55" s="201"/>
      <c r="AM55" s="57">
        <f t="shared" si="79"/>
        <v>0</v>
      </c>
      <c r="AN55" s="58">
        <f t="shared" si="80"/>
        <v>0</v>
      </c>
      <c r="AO55" s="61"/>
      <c r="AP55" s="62">
        <f t="shared" si="86"/>
        <v>0</v>
      </c>
      <c r="AQ55" s="202"/>
      <c r="AR55" s="58">
        <f t="shared" si="87"/>
        <v>0</v>
      </c>
      <c r="AS55" s="203"/>
      <c r="AT55" s="203"/>
      <c r="AU55" s="57">
        <f t="shared" si="81"/>
        <v>0</v>
      </c>
      <c r="AV55" s="62" t="str">
        <f t="shared" si="82"/>
        <v>0</v>
      </c>
    </row>
    <row r="56" spans="1:48">
      <c r="A56" s="191"/>
      <c r="B56" s="190"/>
      <c r="C56" s="190"/>
      <c r="D56" s="103" t="str">
        <f t="shared" si="67"/>
        <v/>
      </c>
      <c r="E56" s="192"/>
      <c r="F56" s="193"/>
      <c r="G56" s="204"/>
      <c r="H56" s="42"/>
      <c r="I56" s="43">
        <f t="shared" si="83"/>
        <v>0</v>
      </c>
      <c r="J56" s="44"/>
      <c r="K56" s="194"/>
      <c r="L56" s="196"/>
      <c r="M56" s="59" t="str">
        <f t="shared" si="68"/>
        <v/>
      </c>
      <c r="N56" s="194"/>
      <c r="O56" s="196"/>
      <c r="P56" s="59" t="str">
        <f t="shared" si="69"/>
        <v/>
      </c>
      <c r="Q56" s="194"/>
      <c r="R56" s="196"/>
      <c r="S56" s="51" t="str">
        <f t="shared" si="70"/>
        <v/>
      </c>
      <c r="T56" s="120">
        <f t="shared" si="71"/>
        <v>0</v>
      </c>
      <c r="U56" s="197"/>
      <c r="V56" s="199"/>
      <c r="W56" s="198"/>
      <c r="X56" s="197"/>
      <c r="Y56" s="199"/>
      <c r="Z56" s="47" t="str">
        <f t="shared" si="85"/>
        <v/>
      </c>
      <c r="AA56" s="197"/>
      <c r="AB56" s="199"/>
      <c r="AC56" s="51" t="str">
        <f t="shared" si="74"/>
        <v/>
      </c>
      <c r="AD56" s="59">
        <f t="shared" si="75"/>
        <v>0</v>
      </c>
      <c r="AE56" s="54">
        <f t="shared" si="76"/>
        <v>0</v>
      </c>
      <c r="AF56" s="200"/>
      <c r="AG56" s="200"/>
      <c r="AH56" s="57">
        <f t="shared" si="77"/>
        <v>0</v>
      </c>
      <c r="AI56" s="58">
        <f t="shared" si="78"/>
        <v>0</v>
      </c>
      <c r="AJ56" s="201"/>
      <c r="AK56" s="201"/>
      <c r="AL56" s="201"/>
      <c r="AM56" s="57">
        <f t="shared" si="79"/>
        <v>0</v>
      </c>
      <c r="AN56" s="58">
        <f t="shared" si="80"/>
        <v>0</v>
      </c>
      <c r="AO56" s="61"/>
      <c r="AP56" s="62">
        <f t="shared" si="86"/>
        <v>0</v>
      </c>
      <c r="AQ56" s="202"/>
      <c r="AR56" s="58">
        <f t="shared" si="87"/>
        <v>0</v>
      </c>
      <c r="AS56" s="203"/>
      <c r="AT56" s="203"/>
      <c r="AU56" s="57">
        <f t="shared" si="81"/>
        <v>0</v>
      </c>
      <c r="AV56" s="62" t="str">
        <f t="shared" si="82"/>
        <v>0</v>
      </c>
    </row>
    <row r="57" spans="1:48">
      <c r="A57" s="191" t="s">
        <v>98</v>
      </c>
      <c r="B57" s="190" t="s">
        <v>34</v>
      </c>
      <c r="C57" s="190">
        <v>155</v>
      </c>
      <c r="D57" s="103">
        <f t="shared" si="67"/>
        <v>-158</v>
      </c>
      <c r="E57" s="192" t="s">
        <v>80</v>
      </c>
      <c r="F57" s="193">
        <v>53.7</v>
      </c>
      <c r="G57" s="204">
        <v>1</v>
      </c>
      <c r="H57" s="42"/>
      <c r="I57" s="43">
        <f t="shared" ref="I57:I67" si="88">SUM(AE57+AI57+AN57+AP57+AR57+AV57)</f>
        <v>441.58370577281192</v>
      </c>
      <c r="J57" s="44">
        <v>2</v>
      </c>
      <c r="K57" s="194">
        <v>22</v>
      </c>
      <c r="L57" s="196">
        <v>7.5</v>
      </c>
      <c r="M57" s="59">
        <f t="shared" si="68"/>
        <v>97.532588454376167</v>
      </c>
      <c r="N57" s="194">
        <v>25</v>
      </c>
      <c r="O57" s="196">
        <v>7.5</v>
      </c>
      <c r="P57" s="59">
        <f t="shared" si="69"/>
        <v>100.60521415270019</v>
      </c>
      <c r="Q57" s="194">
        <v>28</v>
      </c>
      <c r="R57" s="196">
        <v>8</v>
      </c>
      <c r="S57" s="51">
        <f t="shared" si="70"/>
        <v>108.6778398510242</v>
      </c>
      <c r="T57" s="120">
        <f t="shared" si="71"/>
        <v>108.6778398510242</v>
      </c>
      <c r="U57" s="197">
        <v>28</v>
      </c>
      <c r="V57" s="199">
        <v>7</v>
      </c>
      <c r="W57" s="99">
        <f t="shared" ref="W57:W60" si="89">IF((V57)&lt;1,"",(V57*15))</f>
        <v>105</v>
      </c>
      <c r="X57" s="197">
        <v>30</v>
      </c>
      <c r="Y57" s="199">
        <v>7.5</v>
      </c>
      <c r="Z57" s="47">
        <f t="shared" si="85"/>
        <v>112.5</v>
      </c>
      <c r="AA57" s="197">
        <v>32</v>
      </c>
      <c r="AB57" s="199">
        <v>8</v>
      </c>
      <c r="AC57" s="51">
        <f t="shared" si="74"/>
        <v>106.81564245810056</v>
      </c>
      <c r="AD57" s="59">
        <f t="shared" si="75"/>
        <v>112.5</v>
      </c>
      <c r="AE57" s="54">
        <f t="shared" si="76"/>
        <v>221.1778398510242</v>
      </c>
      <c r="AF57" s="200">
        <v>5.5</v>
      </c>
      <c r="AG57" s="200">
        <v>5.6</v>
      </c>
      <c r="AH57" s="57">
        <f t="shared" si="77"/>
        <v>5.6</v>
      </c>
      <c r="AI57" s="58">
        <f t="shared" si="78"/>
        <v>73.92</v>
      </c>
      <c r="AJ57" s="201">
        <v>5.3</v>
      </c>
      <c r="AK57" s="201">
        <v>7.1</v>
      </c>
      <c r="AL57" s="201">
        <v>7.6</v>
      </c>
      <c r="AM57" s="57">
        <f t="shared" si="79"/>
        <v>7.6</v>
      </c>
      <c r="AN57" s="58">
        <f t="shared" si="80"/>
        <v>70.055865921787714</v>
      </c>
      <c r="AO57" s="61">
        <v>19</v>
      </c>
      <c r="AP57" s="62">
        <f t="shared" si="86"/>
        <v>56.43</v>
      </c>
      <c r="AQ57" s="202">
        <v>20</v>
      </c>
      <c r="AR57" s="58">
        <f t="shared" si="87"/>
        <v>20</v>
      </c>
      <c r="AS57" s="201"/>
      <c r="AT57" s="201"/>
      <c r="AU57" s="57">
        <f t="shared" si="81"/>
        <v>0</v>
      </c>
      <c r="AV57" s="62" t="str">
        <f t="shared" si="82"/>
        <v>0</v>
      </c>
    </row>
    <row r="58" spans="1:48">
      <c r="A58" s="191" t="s">
        <v>99</v>
      </c>
      <c r="B58" s="190" t="s">
        <v>34</v>
      </c>
      <c r="C58" s="190">
        <v>157</v>
      </c>
      <c r="D58" s="103">
        <f t="shared" si="67"/>
        <v>-158</v>
      </c>
      <c r="E58" s="192" t="s">
        <v>80</v>
      </c>
      <c r="F58" s="193">
        <v>44.8</v>
      </c>
      <c r="G58" s="204">
        <v>1</v>
      </c>
      <c r="H58" s="42"/>
      <c r="I58" s="43">
        <f t="shared" si="88"/>
        <v>457.84044642857145</v>
      </c>
      <c r="J58" s="44">
        <v>1</v>
      </c>
      <c r="K58" s="194">
        <v>15</v>
      </c>
      <c r="L58" s="196">
        <v>6</v>
      </c>
      <c r="M58" s="59">
        <f t="shared" si="68"/>
        <v>78.415178571428569</v>
      </c>
      <c r="N58" s="194">
        <v>18</v>
      </c>
      <c r="O58" s="196">
        <v>6.5</v>
      </c>
      <c r="P58" s="59">
        <f t="shared" si="69"/>
        <v>87.098214285714292</v>
      </c>
      <c r="Q58" s="194">
        <v>21</v>
      </c>
      <c r="R58" s="196">
        <v>7.5</v>
      </c>
      <c r="S58" s="51">
        <f t="shared" si="70"/>
        <v>100.78125</v>
      </c>
      <c r="T58" s="120">
        <f t="shared" si="71"/>
        <v>100.78125</v>
      </c>
      <c r="U58" s="197">
        <v>20</v>
      </c>
      <c r="V58" s="199">
        <v>7</v>
      </c>
      <c r="W58" s="99">
        <f t="shared" si="89"/>
        <v>105</v>
      </c>
      <c r="X58" s="197">
        <v>24</v>
      </c>
      <c r="Y58" s="199">
        <v>7.5</v>
      </c>
      <c r="Z58" s="47">
        <f t="shared" si="85"/>
        <v>112.5</v>
      </c>
      <c r="AA58" s="197">
        <v>27</v>
      </c>
      <c r="AB58" s="199">
        <v>7.5</v>
      </c>
      <c r="AC58" s="51">
        <f t="shared" si="74"/>
        <v>102.12053571428572</v>
      </c>
      <c r="AD58" s="59">
        <f t="shared" si="75"/>
        <v>112.5</v>
      </c>
      <c r="AE58" s="54">
        <f t="shared" si="76"/>
        <v>213.28125</v>
      </c>
      <c r="AF58" s="200">
        <v>6.1</v>
      </c>
      <c r="AG58" s="200">
        <v>6</v>
      </c>
      <c r="AH58" s="57">
        <f t="shared" si="77"/>
        <v>6.1</v>
      </c>
      <c r="AI58" s="58">
        <f t="shared" si="78"/>
        <v>80.52000000000001</v>
      </c>
      <c r="AJ58" s="201">
        <v>6.2</v>
      </c>
      <c r="AK58" s="201">
        <v>6.3</v>
      </c>
      <c r="AL58" s="201">
        <v>6.5</v>
      </c>
      <c r="AM58" s="57">
        <f t="shared" si="79"/>
        <v>6.5</v>
      </c>
      <c r="AN58" s="58">
        <f t="shared" si="80"/>
        <v>71.819196428571431</v>
      </c>
      <c r="AO58" s="61">
        <v>26</v>
      </c>
      <c r="AP58" s="62">
        <f t="shared" si="86"/>
        <v>77.22</v>
      </c>
      <c r="AQ58" s="202">
        <v>15</v>
      </c>
      <c r="AR58" s="58">
        <f t="shared" si="87"/>
        <v>15</v>
      </c>
      <c r="AS58" s="203"/>
      <c r="AT58" s="203"/>
      <c r="AU58" s="57">
        <f t="shared" si="81"/>
        <v>0</v>
      </c>
      <c r="AV58" s="62" t="str">
        <f t="shared" si="82"/>
        <v>0</v>
      </c>
    </row>
    <row r="59" spans="1:48">
      <c r="A59" s="191" t="s">
        <v>100</v>
      </c>
      <c r="B59" s="190" t="s">
        <v>34</v>
      </c>
      <c r="C59" s="190">
        <v>162</v>
      </c>
      <c r="D59" s="103">
        <f t="shared" si="67"/>
        <v>-168</v>
      </c>
      <c r="E59" s="192" t="s">
        <v>80</v>
      </c>
      <c r="F59" s="193">
        <v>64.7</v>
      </c>
      <c r="G59" s="204">
        <v>1</v>
      </c>
      <c r="H59" s="42"/>
      <c r="I59" s="43">
        <f t="shared" si="88"/>
        <v>401.55247295208659</v>
      </c>
      <c r="J59" s="44">
        <v>1</v>
      </c>
      <c r="K59" s="194">
        <v>25</v>
      </c>
      <c r="L59" s="196">
        <v>6.5</v>
      </c>
      <c r="M59" s="59">
        <f t="shared" si="68"/>
        <v>86.251931993817621</v>
      </c>
      <c r="N59" s="194">
        <v>29</v>
      </c>
      <c r="O59" s="196">
        <v>7</v>
      </c>
      <c r="P59" s="59">
        <f t="shared" si="69"/>
        <v>94.652241112828435</v>
      </c>
      <c r="Q59" s="194">
        <v>31</v>
      </c>
      <c r="R59" s="196">
        <v>7</v>
      </c>
      <c r="S59" s="51">
        <f t="shared" si="70"/>
        <v>96.352395672333842</v>
      </c>
      <c r="T59" s="120">
        <f t="shared" si="71"/>
        <v>96.352395672333842</v>
      </c>
      <c r="U59" s="197">
        <v>32</v>
      </c>
      <c r="V59" s="199">
        <v>6.5</v>
      </c>
      <c r="W59" s="99">
        <f t="shared" si="89"/>
        <v>97.5</v>
      </c>
      <c r="X59" s="197">
        <v>35</v>
      </c>
      <c r="Y59" s="199">
        <v>7</v>
      </c>
      <c r="Z59" s="47">
        <f t="shared" si="85"/>
        <v>105</v>
      </c>
      <c r="AA59" s="197">
        <v>42</v>
      </c>
      <c r="AB59" s="199">
        <v>7</v>
      </c>
      <c r="AC59" s="51">
        <f t="shared" si="74"/>
        <v>99.211746522411119</v>
      </c>
      <c r="AD59" s="59">
        <f t="shared" si="75"/>
        <v>105</v>
      </c>
      <c r="AE59" s="54">
        <f t="shared" si="76"/>
        <v>201.35239567233384</v>
      </c>
      <c r="AF59" s="200">
        <v>5.6</v>
      </c>
      <c r="AG59" s="200">
        <v>5.3</v>
      </c>
      <c r="AH59" s="57">
        <f t="shared" si="77"/>
        <v>5.6</v>
      </c>
      <c r="AI59" s="58">
        <f t="shared" si="78"/>
        <v>73.92</v>
      </c>
      <c r="AJ59" s="201">
        <v>6.3</v>
      </c>
      <c r="AK59" s="201">
        <v>0</v>
      </c>
      <c r="AL59" s="201">
        <v>7.3</v>
      </c>
      <c r="AM59" s="57">
        <f t="shared" si="79"/>
        <v>7.3</v>
      </c>
      <c r="AN59" s="58">
        <f t="shared" si="80"/>
        <v>55.850077279752703</v>
      </c>
      <c r="AO59" s="61">
        <v>19</v>
      </c>
      <c r="AP59" s="62">
        <f t="shared" si="86"/>
        <v>56.43</v>
      </c>
      <c r="AQ59" s="202">
        <v>14</v>
      </c>
      <c r="AR59" s="58">
        <f t="shared" si="87"/>
        <v>14</v>
      </c>
      <c r="AS59" s="203"/>
      <c r="AT59" s="203"/>
      <c r="AU59" s="57">
        <f t="shared" si="81"/>
        <v>0</v>
      </c>
      <c r="AV59" s="62" t="str">
        <f t="shared" si="82"/>
        <v>0</v>
      </c>
    </row>
    <row r="60" spans="1:48">
      <c r="A60" s="191" t="s">
        <v>101</v>
      </c>
      <c r="B60" s="190" t="s">
        <v>34</v>
      </c>
      <c r="C60" s="190">
        <v>161</v>
      </c>
      <c r="D60" s="103">
        <f t="shared" si="67"/>
        <v>-168</v>
      </c>
      <c r="E60" s="192" t="s">
        <v>80</v>
      </c>
      <c r="F60" s="193">
        <v>77.400000000000006</v>
      </c>
      <c r="G60" s="204">
        <v>1</v>
      </c>
      <c r="H60" s="42"/>
      <c r="I60" s="43">
        <f t="shared" si="88"/>
        <v>321.87576227390178</v>
      </c>
      <c r="J60" s="44">
        <v>2</v>
      </c>
      <c r="K60" s="194">
        <v>22</v>
      </c>
      <c r="L60" s="196">
        <v>6.5</v>
      </c>
      <c r="M60" s="59">
        <f t="shared" si="68"/>
        <v>80.633074935400515</v>
      </c>
      <c r="N60" s="194">
        <v>23</v>
      </c>
      <c r="O60" s="196">
        <v>7</v>
      </c>
      <c r="P60" s="59">
        <f t="shared" si="69"/>
        <v>86.343669250646002</v>
      </c>
      <c r="Q60" s="194">
        <v>27</v>
      </c>
      <c r="R60" s="196">
        <v>6.5</v>
      </c>
      <c r="S60" s="51">
        <f t="shared" si="70"/>
        <v>84.186046511627907</v>
      </c>
      <c r="T60" s="120">
        <f t="shared" si="71"/>
        <v>86.343669250646002</v>
      </c>
      <c r="U60" s="197">
        <v>30</v>
      </c>
      <c r="V60" s="199">
        <v>6.5</v>
      </c>
      <c r="W60" s="99">
        <f t="shared" si="89"/>
        <v>97.5</v>
      </c>
      <c r="X60" s="197">
        <v>34</v>
      </c>
      <c r="Y60" s="199">
        <v>6.5</v>
      </c>
      <c r="Z60" s="47">
        <f t="shared" si="85"/>
        <v>97.5</v>
      </c>
      <c r="AA60" s="197">
        <v>37</v>
      </c>
      <c r="AB60" s="199">
        <v>6.5</v>
      </c>
      <c r="AC60" s="51">
        <f t="shared" si="74"/>
        <v>86.511627906976742</v>
      </c>
      <c r="AD60" s="59">
        <f t="shared" si="75"/>
        <v>97.5</v>
      </c>
      <c r="AE60" s="54">
        <f t="shared" si="76"/>
        <v>183.843669250646</v>
      </c>
      <c r="AF60" s="200">
        <v>5.2</v>
      </c>
      <c r="AG60" s="200">
        <v>5.3</v>
      </c>
      <c r="AH60" s="57">
        <f t="shared" si="77"/>
        <v>5.3</v>
      </c>
      <c r="AI60" s="58">
        <f t="shared" si="78"/>
        <v>69.960000000000008</v>
      </c>
      <c r="AJ60" s="201">
        <v>6</v>
      </c>
      <c r="AK60" s="201">
        <v>5.6</v>
      </c>
      <c r="AL60" s="201">
        <v>5.9</v>
      </c>
      <c r="AM60" s="57">
        <f t="shared" si="79"/>
        <v>6</v>
      </c>
      <c r="AN60" s="58">
        <f t="shared" si="80"/>
        <v>38.372093023255815</v>
      </c>
      <c r="AO60" s="61">
        <v>10</v>
      </c>
      <c r="AP60" s="62">
        <f t="shared" si="86"/>
        <v>29.700000000000003</v>
      </c>
      <c r="AQ60" s="202">
        <v>0</v>
      </c>
      <c r="AR60" s="58">
        <f t="shared" si="87"/>
        <v>0</v>
      </c>
      <c r="AS60" s="203"/>
      <c r="AT60" s="203"/>
      <c r="AU60" s="57">
        <f t="shared" si="81"/>
        <v>0</v>
      </c>
      <c r="AV60" s="62" t="str">
        <f t="shared" si="82"/>
        <v>0</v>
      </c>
    </row>
    <row r="61" spans="1:48">
      <c r="A61" s="191"/>
      <c r="B61" s="190"/>
      <c r="C61" s="190"/>
      <c r="D61" s="103" t="str">
        <f t="shared" si="67"/>
        <v/>
      </c>
      <c r="E61" s="192"/>
      <c r="F61" s="193"/>
      <c r="G61" s="204">
        <v>1</v>
      </c>
      <c r="H61" s="42"/>
      <c r="I61" s="43">
        <f t="shared" si="88"/>
        <v>0</v>
      </c>
      <c r="J61" s="44"/>
      <c r="K61" s="194"/>
      <c r="L61" s="196"/>
      <c r="M61" s="195"/>
      <c r="N61" s="194"/>
      <c r="O61" s="196"/>
      <c r="P61" s="195"/>
      <c r="Q61" s="194"/>
      <c r="R61" s="196"/>
      <c r="S61" s="51" t="str">
        <f t="shared" si="70"/>
        <v/>
      </c>
      <c r="T61" s="120">
        <f t="shared" si="71"/>
        <v>0</v>
      </c>
      <c r="U61" s="197"/>
      <c r="V61" s="199"/>
      <c r="W61" s="198"/>
      <c r="X61" s="197"/>
      <c r="Y61" s="199"/>
      <c r="Z61" s="198"/>
      <c r="AA61" s="197"/>
      <c r="AB61" s="199"/>
      <c r="AC61" s="51" t="str">
        <f t="shared" si="74"/>
        <v/>
      </c>
      <c r="AD61" s="59">
        <f t="shared" si="75"/>
        <v>0</v>
      </c>
      <c r="AE61" s="54">
        <f t="shared" si="76"/>
        <v>0</v>
      </c>
      <c r="AF61" s="200"/>
      <c r="AG61" s="200"/>
      <c r="AH61" s="57">
        <f t="shared" si="77"/>
        <v>0</v>
      </c>
      <c r="AI61" s="58">
        <f t="shared" si="78"/>
        <v>0</v>
      </c>
      <c r="AJ61" s="201"/>
      <c r="AK61" s="201"/>
      <c r="AL61" s="201"/>
      <c r="AM61" s="57">
        <f t="shared" si="79"/>
        <v>0</v>
      </c>
      <c r="AN61" s="58">
        <f t="shared" si="80"/>
        <v>0</v>
      </c>
      <c r="AO61" s="61"/>
      <c r="AP61" s="62">
        <f t="shared" si="86"/>
        <v>0</v>
      </c>
      <c r="AQ61" s="202"/>
      <c r="AR61" s="58">
        <f t="shared" si="87"/>
        <v>0</v>
      </c>
      <c r="AS61" s="203"/>
      <c r="AT61" s="203"/>
      <c r="AU61" s="57">
        <f t="shared" si="81"/>
        <v>0</v>
      </c>
      <c r="AV61" s="62" t="str">
        <f t="shared" si="82"/>
        <v>0</v>
      </c>
    </row>
    <row r="62" spans="1:48">
      <c r="A62" s="191"/>
      <c r="B62" s="190"/>
      <c r="C62" s="190"/>
      <c r="D62" s="103" t="str">
        <f t="shared" si="67"/>
        <v/>
      </c>
      <c r="E62" s="192"/>
      <c r="F62" s="193"/>
      <c r="G62" s="204">
        <v>1</v>
      </c>
      <c r="H62" s="42"/>
      <c r="I62" s="43">
        <f t="shared" si="88"/>
        <v>0</v>
      </c>
      <c r="J62" s="44"/>
      <c r="K62" s="194"/>
      <c r="L62" s="196"/>
      <c r="M62" s="195"/>
      <c r="N62" s="194"/>
      <c r="O62" s="196"/>
      <c r="P62" s="195"/>
      <c r="Q62" s="194"/>
      <c r="R62" s="196"/>
      <c r="S62" s="51" t="str">
        <f t="shared" si="70"/>
        <v/>
      </c>
      <c r="T62" s="120">
        <f t="shared" si="71"/>
        <v>0</v>
      </c>
      <c r="U62" s="197"/>
      <c r="V62" s="199"/>
      <c r="W62" s="198"/>
      <c r="X62" s="197"/>
      <c r="Y62" s="199"/>
      <c r="Z62" s="198"/>
      <c r="AA62" s="197"/>
      <c r="AB62" s="199"/>
      <c r="AC62" s="51" t="str">
        <f t="shared" si="74"/>
        <v/>
      </c>
      <c r="AD62" s="59">
        <f t="shared" si="75"/>
        <v>0</v>
      </c>
      <c r="AE62" s="54">
        <f t="shared" si="76"/>
        <v>0</v>
      </c>
      <c r="AF62" s="200"/>
      <c r="AG62" s="200"/>
      <c r="AH62" s="57">
        <f t="shared" si="77"/>
        <v>0</v>
      </c>
      <c r="AI62" s="58">
        <f t="shared" si="78"/>
        <v>0</v>
      </c>
      <c r="AJ62" s="201"/>
      <c r="AK62" s="201"/>
      <c r="AL62" s="201"/>
      <c r="AM62" s="57">
        <f t="shared" si="79"/>
        <v>0</v>
      </c>
      <c r="AN62" s="58">
        <f t="shared" si="80"/>
        <v>0</v>
      </c>
      <c r="AO62" s="61"/>
      <c r="AP62" s="62">
        <f t="shared" si="86"/>
        <v>0</v>
      </c>
      <c r="AQ62" s="202"/>
      <c r="AR62" s="58">
        <f t="shared" si="87"/>
        <v>0</v>
      </c>
      <c r="AS62" s="203"/>
      <c r="AT62" s="203"/>
      <c r="AU62" s="57">
        <f t="shared" si="81"/>
        <v>0</v>
      </c>
      <c r="AV62" s="62" t="str">
        <f t="shared" si="82"/>
        <v>0</v>
      </c>
    </row>
    <row r="63" spans="1:48">
      <c r="A63" s="191"/>
      <c r="B63" s="190"/>
      <c r="C63" s="190"/>
      <c r="D63" s="103" t="str">
        <f t="shared" si="67"/>
        <v/>
      </c>
      <c r="E63" s="192"/>
      <c r="F63" s="193"/>
      <c r="G63" s="204">
        <v>1</v>
      </c>
      <c r="H63" s="42"/>
      <c r="I63" s="43">
        <f t="shared" si="88"/>
        <v>0</v>
      </c>
      <c r="J63" s="44"/>
      <c r="K63" s="194"/>
      <c r="L63" s="196"/>
      <c r="M63" s="195"/>
      <c r="N63" s="194"/>
      <c r="O63" s="196"/>
      <c r="P63" s="195"/>
      <c r="Q63" s="194"/>
      <c r="R63" s="196"/>
      <c r="S63" s="51" t="str">
        <f t="shared" si="70"/>
        <v/>
      </c>
      <c r="T63" s="120">
        <f t="shared" si="71"/>
        <v>0</v>
      </c>
      <c r="U63" s="197"/>
      <c r="V63" s="199"/>
      <c r="W63" s="198"/>
      <c r="X63" s="197"/>
      <c r="Y63" s="199"/>
      <c r="Z63" s="198"/>
      <c r="AA63" s="197"/>
      <c r="AB63" s="199"/>
      <c r="AC63" s="51" t="str">
        <f t="shared" si="74"/>
        <v/>
      </c>
      <c r="AD63" s="59">
        <f t="shared" si="75"/>
        <v>0</v>
      </c>
      <c r="AE63" s="54">
        <f t="shared" si="76"/>
        <v>0</v>
      </c>
      <c r="AF63" s="200"/>
      <c r="AG63" s="200"/>
      <c r="AH63" s="57">
        <f t="shared" si="77"/>
        <v>0</v>
      </c>
      <c r="AI63" s="58">
        <f t="shared" si="78"/>
        <v>0</v>
      </c>
      <c r="AJ63" s="201"/>
      <c r="AK63" s="201"/>
      <c r="AL63" s="201"/>
      <c r="AM63" s="57">
        <f t="shared" si="79"/>
        <v>0</v>
      </c>
      <c r="AN63" s="58">
        <f t="shared" si="80"/>
        <v>0</v>
      </c>
      <c r="AO63" s="61"/>
      <c r="AP63" s="62">
        <f t="shared" si="86"/>
        <v>0</v>
      </c>
      <c r="AQ63" s="202"/>
      <c r="AR63" s="58">
        <f t="shared" si="87"/>
        <v>0</v>
      </c>
      <c r="AS63" s="203"/>
      <c r="AT63" s="203"/>
      <c r="AU63" s="57">
        <f t="shared" si="81"/>
        <v>0</v>
      </c>
      <c r="AV63" s="62" t="str">
        <f t="shared" si="82"/>
        <v>0</v>
      </c>
    </row>
    <row r="64" spans="1:48">
      <c r="A64" s="122"/>
      <c r="B64" s="66"/>
      <c r="C64" s="66"/>
      <c r="D64" s="103" t="str">
        <f t="shared" si="67"/>
        <v/>
      </c>
      <c r="E64" s="71"/>
      <c r="F64" s="72"/>
      <c r="G64" s="42"/>
      <c r="H64" s="42"/>
      <c r="I64" s="43">
        <f t="shared" si="88"/>
        <v>0</v>
      </c>
      <c r="J64" s="44"/>
      <c r="K64" s="45"/>
      <c r="L64" s="98"/>
      <c r="M64" s="59" t="str">
        <f t="shared" si="68"/>
        <v/>
      </c>
      <c r="N64" s="48"/>
      <c r="O64" s="98"/>
      <c r="P64" s="59" t="str">
        <f t="shared" si="69"/>
        <v/>
      </c>
      <c r="Q64" s="48"/>
      <c r="R64" s="98"/>
      <c r="S64" s="51" t="str">
        <f t="shared" si="70"/>
        <v/>
      </c>
      <c r="T64" s="120">
        <f t="shared" si="71"/>
        <v>0</v>
      </c>
      <c r="U64" s="45"/>
      <c r="V64" s="98"/>
      <c r="W64" s="59" t="str">
        <f t="shared" si="72"/>
        <v/>
      </c>
      <c r="X64" s="48"/>
      <c r="Y64" s="98"/>
      <c r="Z64" s="59" t="str">
        <f t="shared" si="73"/>
        <v/>
      </c>
      <c r="AA64" s="48"/>
      <c r="AB64" s="121"/>
      <c r="AC64" s="51" t="str">
        <f t="shared" si="74"/>
        <v/>
      </c>
      <c r="AD64" s="59">
        <f t="shared" si="75"/>
        <v>0</v>
      </c>
      <c r="AE64" s="54">
        <f t="shared" si="76"/>
        <v>0</v>
      </c>
      <c r="AF64" s="55"/>
      <c r="AG64" s="56"/>
      <c r="AH64" s="57">
        <f t="shared" si="77"/>
        <v>0</v>
      </c>
      <c r="AI64" s="58">
        <f t="shared" si="78"/>
        <v>0</v>
      </c>
      <c r="AJ64" s="55"/>
      <c r="AK64" s="56"/>
      <c r="AL64" s="56"/>
      <c r="AM64" s="57">
        <f t="shared" si="79"/>
        <v>0</v>
      </c>
      <c r="AN64" s="58">
        <f t="shared" si="80"/>
        <v>0</v>
      </c>
      <c r="AO64" s="61"/>
      <c r="AP64" s="62">
        <f t="shared" si="86"/>
        <v>0</v>
      </c>
      <c r="AQ64" s="61"/>
      <c r="AR64" s="58">
        <f t="shared" si="87"/>
        <v>0</v>
      </c>
      <c r="AS64" s="63"/>
      <c r="AT64" s="64"/>
      <c r="AU64" s="57">
        <f t="shared" si="81"/>
        <v>0</v>
      </c>
      <c r="AV64" s="62" t="str">
        <f t="shared" si="82"/>
        <v>0</v>
      </c>
    </row>
    <row r="65" spans="1:48" hidden="1" outlineLevel="1">
      <c r="A65" s="122"/>
      <c r="B65" s="66"/>
      <c r="C65" s="66"/>
      <c r="D65" s="103" t="str">
        <f t="shared" si="67"/>
        <v/>
      </c>
      <c r="E65" s="71"/>
      <c r="F65" s="72"/>
      <c r="G65" s="42"/>
      <c r="H65" s="42"/>
      <c r="I65" s="43">
        <f t="shared" si="88"/>
        <v>0</v>
      </c>
      <c r="J65" s="44"/>
      <c r="K65" s="45"/>
      <c r="L65" s="98"/>
      <c r="M65" s="59" t="str">
        <f t="shared" si="68"/>
        <v/>
      </c>
      <c r="N65" s="48"/>
      <c r="O65" s="98"/>
      <c r="P65" s="59" t="str">
        <f t="shared" si="69"/>
        <v/>
      </c>
      <c r="Q65" s="48"/>
      <c r="R65" s="98"/>
      <c r="S65" s="51" t="str">
        <f t="shared" si="70"/>
        <v/>
      </c>
      <c r="T65" s="120">
        <f t="shared" si="71"/>
        <v>0</v>
      </c>
      <c r="U65" s="45"/>
      <c r="V65" s="98"/>
      <c r="W65" s="59" t="str">
        <f t="shared" si="72"/>
        <v/>
      </c>
      <c r="X65" s="48"/>
      <c r="Y65" s="98"/>
      <c r="Z65" s="59" t="str">
        <f t="shared" si="73"/>
        <v/>
      </c>
      <c r="AA65" s="48"/>
      <c r="AB65" s="121"/>
      <c r="AC65" s="51" t="str">
        <f t="shared" si="74"/>
        <v/>
      </c>
      <c r="AD65" s="59">
        <f t="shared" si="75"/>
        <v>0</v>
      </c>
      <c r="AE65" s="54">
        <f t="shared" si="76"/>
        <v>0</v>
      </c>
      <c r="AF65" s="55"/>
      <c r="AG65" s="56"/>
      <c r="AH65" s="57">
        <f t="shared" si="77"/>
        <v>0</v>
      </c>
      <c r="AI65" s="58">
        <f t="shared" si="78"/>
        <v>0</v>
      </c>
      <c r="AJ65" s="55"/>
      <c r="AK65" s="56"/>
      <c r="AL65" s="56"/>
      <c r="AM65" s="57">
        <f t="shared" si="79"/>
        <v>0</v>
      </c>
      <c r="AN65" s="58">
        <f t="shared" si="80"/>
        <v>0</v>
      </c>
      <c r="AO65" s="61"/>
      <c r="AP65" s="62">
        <f t="shared" si="86"/>
        <v>0</v>
      </c>
      <c r="AQ65" s="61"/>
      <c r="AR65" s="58">
        <f t="shared" si="87"/>
        <v>0</v>
      </c>
      <c r="AS65" s="63"/>
      <c r="AT65" s="64"/>
      <c r="AU65" s="57">
        <f t="shared" si="81"/>
        <v>0</v>
      </c>
      <c r="AV65" s="62" t="str">
        <f t="shared" si="82"/>
        <v>0</v>
      </c>
    </row>
    <row r="66" spans="1:48" hidden="1" outlineLevel="1">
      <c r="A66" s="122"/>
      <c r="B66" s="66"/>
      <c r="C66" s="66"/>
      <c r="D66" s="103" t="str">
        <f t="shared" si="67"/>
        <v/>
      </c>
      <c r="E66" s="71"/>
      <c r="F66" s="72"/>
      <c r="G66" s="42"/>
      <c r="H66" s="42"/>
      <c r="I66" s="43">
        <f t="shared" si="88"/>
        <v>0</v>
      </c>
      <c r="J66" s="44"/>
      <c r="K66" s="45"/>
      <c r="L66" s="98"/>
      <c r="M66" s="59" t="str">
        <f t="shared" si="68"/>
        <v/>
      </c>
      <c r="N66" s="48"/>
      <c r="O66" s="98"/>
      <c r="P66" s="59" t="str">
        <f t="shared" si="69"/>
        <v/>
      </c>
      <c r="Q66" s="48"/>
      <c r="R66" s="98"/>
      <c r="S66" s="51" t="str">
        <f t="shared" si="70"/>
        <v/>
      </c>
      <c r="T66" s="120">
        <f t="shared" si="71"/>
        <v>0</v>
      </c>
      <c r="U66" s="45"/>
      <c r="V66" s="98"/>
      <c r="W66" s="59" t="str">
        <f t="shared" si="72"/>
        <v/>
      </c>
      <c r="X66" s="48"/>
      <c r="Y66" s="98"/>
      <c r="Z66" s="59" t="str">
        <f t="shared" si="73"/>
        <v/>
      </c>
      <c r="AA66" s="48"/>
      <c r="AB66" s="121"/>
      <c r="AC66" s="51" t="str">
        <f t="shared" si="74"/>
        <v/>
      </c>
      <c r="AD66" s="59">
        <f t="shared" si="75"/>
        <v>0</v>
      </c>
      <c r="AE66" s="54">
        <f t="shared" si="76"/>
        <v>0</v>
      </c>
      <c r="AF66" s="55"/>
      <c r="AG66" s="56"/>
      <c r="AH66" s="57">
        <f t="shared" si="77"/>
        <v>0</v>
      </c>
      <c r="AI66" s="58">
        <f t="shared" si="78"/>
        <v>0</v>
      </c>
      <c r="AJ66" s="55"/>
      <c r="AK66" s="56"/>
      <c r="AL66" s="56"/>
      <c r="AM66" s="57">
        <f t="shared" si="79"/>
        <v>0</v>
      </c>
      <c r="AN66" s="58">
        <f t="shared" si="80"/>
        <v>0</v>
      </c>
      <c r="AO66" s="61"/>
      <c r="AP66" s="62">
        <f t="shared" si="86"/>
        <v>0</v>
      </c>
      <c r="AQ66" s="61"/>
      <c r="AR66" s="58">
        <f t="shared" si="87"/>
        <v>0</v>
      </c>
      <c r="AS66" s="63"/>
      <c r="AT66" s="64"/>
      <c r="AU66" s="57">
        <f t="shared" si="81"/>
        <v>0</v>
      </c>
      <c r="AV66" s="62" t="str">
        <f t="shared" si="82"/>
        <v>0</v>
      </c>
    </row>
    <row r="67" spans="1:48" hidden="1" outlineLevel="1">
      <c r="A67" s="122"/>
      <c r="B67" s="66"/>
      <c r="C67" s="66"/>
      <c r="D67" s="103" t="str">
        <f t="shared" si="67"/>
        <v/>
      </c>
      <c r="E67" s="71"/>
      <c r="F67" s="72"/>
      <c r="G67" s="42"/>
      <c r="H67" s="42"/>
      <c r="I67" s="43">
        <f t="shared" si="88"/>
        <v>0</v>
      </c>
      <c r="J67" s="44"/>
      <c r="K67" s="45"/>
      <c r="L67" s="98"/>
      <c r="M67" s="59" t="str">
        <f t="shared" si="68"/>
        <v/>
      </c>
      <c r="N67" s="48"/>
      <c r="O67" s="98"/>
      <c r="P67" s="59" t="str">
        <f t="shared" si="69"/>
        <v/>
      </c>
      <c r="Q67" s="48"/>
      <c r="R67" s="98"/>
      <c r="S67" s="51" t="str">
        <f t="shared" si="70"/>
        <v/>
      </c>
      <c r="T67" s="120">
        <f t="shared" si="71"/>
        <v>0</v>
      </c>
      <c r="U67" s="45"/>
      <c r="V67" s="98"/>
      <c r="W67" s="59" t="str">
        <f t="shared" si="72"/>
        <v/>
      </c>
      <c r="X67" s="48"/>
      <c r="Y67" s="98"/>
      <c r="Z67" s="59" t="str">
        <f t="shared" si="73"/>
        <v/>
      </c>
      <c r="AA67" s="48"/>
      <c r="AB67" s="121"/>
      <c r="AC67" s="51" t="str">
        <f t="shared" si="74"/>
        <v/>
      </c>
      <c r="AD67" s="59">
        <f t="shared" si="75"/>
        <v>0</v>
      </c>
      <c r="AE67" s="54">
        <f t="shared" si="76"/>
        <v>0</v>
      </c>
      <c r="AF67" s="55"/>
      <c r="AG67" s="56"/>
      <c r="AH67" s="57">
        <f t="shared" si="77"/>
        <v>0</v>
      </c>
      <c r="AI67" s="58">
        <f t="shared" si="78"/>
        <v>0</v>
      </c>
      <c r="AJ67" s="55"/>
      <c r="AK67" s="56"/>
      <c r="AL67" s="56"/>
      <c r="AM67" s="57">
        <f t="shared" si="79"/>
        <v>0</v>
      </c>
      <c r="AN67" s="58">
        <f t="shared" si="80"/>
        <v>0</v>
      </c>
      <c r="AO67" s="61"/>
      <c r="AP67" s="62">
        <f t="shared" si="86"/>
        <v>0</v>
      </c>
      <c r="AQ67" s="61"/>
      <c r="AR67" s="58">
        <f t="shared" si="87"/>
        <v>0</v>
      </c>
      <c r="AS67" s="63"/>
      <c r="AT67" s="64"/>
      <c r="AU67" s="57">
        <f t="shared" si="81"/>
        <v>0</v>
      </c>
      <c r="AV67" s="62" t="str">
        <f t="shared" si="82"/>
        <v>0</v>
      </c>
    </row>
    <row r="68" spans="1:48" hidden="1" outlineLevel="1">
      <c r="A68" s="122"/>
      <c r="B68" s="66"/>
      <c r="C68" s="66"/>
      <c r="D68" s="103" t="str">
        <f t="shared" si="67"/>
        <v/>
      </c>
      <c r="E68" s="71"/>
      <c r="F68" s="72"/>
      <c r="G68" s="42"/>
      <c r="H68" s="42"/>
      <c r="I68" s="43">
        <f t="shared" si="83"/>
        <v>0</v>
      </c>
      <c r="J68" s="44"/>
      <c r="K68" s="45"/>
      <c r="L68" s="98"/>
      <c r="M68" s="59" t="str">
        <f t="shared" si="68"/>
        <v/>
      </c>
      <c r="N68" s="48"/>
      <c r="O68" s="98"/>
      <c r="P68" s="59" t="str">
        <f t="shared" si="69"/>
        <v/>
      </c>
      <c r="Q68" s="48"/>
      <c r="R68" s="98"/>
      <c r="S68" s="51" t="str">
        <f t="shared" si="70"/>
        <v/>
      </c>
      <c r="T68" s="120">
        <f t="shared" si="71"/>
        <v>0</v>
      </c>
      <c r="U68" s="45"/>
      <c r="V68" s="98"/>
      <c r="W68" s="59" t="str">
        <f t="shared" si="72"/>
        <v/>
      </c>
      <c r="X68" s="48"/>
      <c r="Y68" s="98"/>
      <c r="Z68" s="59" t="str">
        <f t="shared" si="73"/>
        <v/>
      </c>
      <c r="AA68" s="48"/>
      <c r="AB68" s="121"/>
      <c r="AC68" s="51" t="str">
        <f t="shared" si="74"/>
        <v/>
      </c>
      <c r="AD68" s="59">
        <f t="shared" si="75"/>
        <v>0</v>
      </c>
      <c r="AE68" s="54">
        <f t="shared" si="76"/>
        <v>0</v>
      </c>
      <c r="AF68" s="55"/>
      <c r="AG68" s="56"/>
      <c r="AH68" s="57">
        <f t="shared" si="77"/>
        <v>0</v>
      </c>
      <c r="AI68" s="58">
        <f t="shared" si="78"/>
        <v>0</v>
      </c>
      <c r="AJ68" s="55"/>
      <c r="AK68" s="56"/>
      <c r="AL68" s="56"/>
      <c r="AM68" s="57">
        <f t="shared" si="79"/>
        <v>0</v>
      </c>
      <c r="AN68" s="58">
        <f t="shared" si="80"/>
        <v>0</v>
      </c>
      <c r="AO68" s="61"/>
      <c r="AP68" s="62">
        <f t="shared" si="86"/>
        <v>0</v>
      </c>
      <c r="AQ68" s="61"/>
      <c r="AR68" s="58">
        <f t="shared" si="87"/>
        <v>0</v>
      </c>
      <c r="AS68" s="63"/>
      <c r="AT68" s="64"/>
      <c r="AU68" s="57">
        <f t="shared" si="81"/>
        <v>0</v>
      </c>
      <c r="AV68" s="62" t="str">
        <f t="shared" si="82"/>
        <v>0</v>
      </c>
    </row>
    <row r="69" spans="1:48" hidden="1" outlineLevel="1">
      <c r="A69" s="122"/>
      <c r="B69" s="66"/>
      <c r="C69" s="66"/>
      <c r="D69" s="103" t="str">
        <f t="shared" si="67"/>
        <v/>
      </c>
      <c r="E69" s="71"/>
      <c r="F69" s="72"/>
      <c r="G69" s="42"/>
      <c r="H69" s="42"/>
      <c r="I69" s="43">
        <f t="shared" si="83"/>
        <v>0</v>
      </c>
      <c r="J69" s="44"/>
      <c r="K69" s="45"/>
      <c r="L69" s="98"/>
      <c r="M69" s="59" t="str">
        <f t="shared" si="68"/>
        <v/>
      </c>
      <c r="N69" s="48"/>
      <c r="O69" s="98"/>
      <c r="P69" s="59" t="str">
        <f t="shared" si="69"/>
        <v/>
      </c>
      <c r="Q69" s="48"/>
      <c r="R69" s="98"/>
      <c r="S69" s="51" t="str">
        <f t="shared" si="70"/>
        <v/>
      </c>
      <c r="T69" s="120">
        <f t="shared" si="71"/>
        <v>0</v>
      </c>
      <c r="U69" s="45"/>
      <c r="V69" s="98"/>
      <c r="W69" s="59" t="str">
        <f t="shared" si="72"/>
        <v/>
      </c>
      <c r="X69" s="48"/>
      <c r="Y69" s="98"/>
      <c r="Z69" s="59" t="str">
        <f t="shared" si="73"/>
        <v/>
      </c>
      <c r="AA69" s="48"/>
      <c r="AB69" s="121"/>
      <c r="AC69" s="51" t="str">
        <f t="shared" si="74"/>
        <v/>
      </c>
      <c r="AD69" s="59">
        <f t="shared" si="75"/>
        <v>0</v>
      </c>
      <c r="AE69" s="54">
        <f t="shared" si="76"/>
        <v>0</v>
      </c>
      <c r="AF69" s="55"/>
      <c r="AG69" s="56"/>
      <c r="AH69" s="57">
        <f t="shared" si="77"/>
        <v>0</v>
      </c>
      <c r="AI69" s="58">
        <f t="shared" si="78"/>
        <v>0</v>
      </c>
      <c r="AJ69" s="55"/>
      <c r="AK69" s="56"/>
      <c r="AL69" s="56"/>
      <c r="AM69" s="57">
        <f t="shared" si="79"/>
        <v>0</v>
      </c>
      <c r="AN69" s="58">
        <f t="shared" si="80"/>
        <v>0</v>
      </c>
      <c r="AO69" s="61"/>
      <c r="AP69" s="62">
        <f t="shared" si="86"/>
        <v>0</v>
      </c>
      <c r="AQ69" s="61"/>
      <c r="AR69" s="58">
        <f t="shared" si="87"/>
        <v>0</v>
      </c>
      <c r="AS69" s="63"/>
      <c r="AT69" s="64"/>
      <c r="AU69" s="57">
        <f t="shared" si="81"/>
        <v>0</v>
      </c>
      <c r="AV69" s="62" t="str">
        <f t="shared" si="82"/>
        <v>0</v>
      </c>
    </row>
    <row r="70" spans="1:48" hidden="1" outlineLevel="1">
      <c r="A70" s="122"/>
      <c r="B70" s="66"/>
      <c r="C70" s="66"/>
      <c r="D70" s="103" t="str">
        <f t="shared" si="67"/>
        <v/>
      </c>
      <c r="E70" s="71"/>
      <c r="F70" s="72"/>
      <c r="G70" s="42"/>
      <c r="H70" s="42"/>
      <c r="I70" s="43">
        <f t="shared" si="83"/>
        <v>0</v>
      </c>
      <c r="J70" s="44"/>
      <c r="K70" s="45"/>
      <c r="L70" s="98"/>
      <c r="M70" s="59" t="str">
        <f t="shared" si="68"/>
        <v/>
      </c>
      <c r="N70" s="48"/>
      <c r="O70" s="98"/>
      <c r="P70" s="59" t="str">
        <f t="shared" si="69"/>
        <v/>
      </c>
      <c r="Q70" s="48"/>
      <c r="R70" s="98"/>
      <c r="S70" s="51" t="str">
        <f t="shared" si="70"/>
        <v/>
      </c>
      <c r="T70" s="120">
        <f t="shared" si="71"/>
        <v>0</v>
      </c>
      <c r="U70" s="45"/>
      <c r="V70" s="98"/>
      <c r="W70" s="59" t="str">
        <f t="shared" si="72"/>
        <v/>
      </c>
      <c r="X70" s="48"/>
      <c r="Y70" s="98"/>
      <c r="Z70" s="59" t="str">
        <f t="shared" si="73"/>
        <v/>
      </c>
      <c r="AA70" s="48"/>
      <c r="AB70" s="121"/>
      <c r="AC70" s="51" t="str">
        <f t="shared" si="74"/>
        <v/>
      </c>
      <c r="AD70" s="59">
        <f t="shared" si="75"/>
        <v>0</v>
      </c>
      <c r="AE70" s="54">
        <f t="shared" si="76"/>
        <v>0</v>
      </c>
      <c r="AF70" s="55"/>
      <c r="AG70" s="56"/>
      <c r="AH70" s="57">
        <f t="shared" si="77"/>
        <v>0</v>
      </c>
      <c r="AI70" s="58">
        <f t="shared" si="78"/>
        <v>0</v>
      </c>
      <c r="AJ70" s="55"/>
      <c r="AK70" s="56"/>
      <c r="AL70" s="56"/>
      <c r="AM70" s="57">
        <f t="shared" si="79"/>
        <v>0</v>
      </c>
      <c r="AN70" s="58">
        <f t="shared" si="80"/>
        <v>0</v>
      </c>
      <c r="AO70" s="61"/>
      <c r="AP70" s="62">
        <f t="shared" si="86"/>
        <v>0</v>
      </c>
      <c r="AQ70" s="61"/>
      <c r="AR70" s="58">
        <f t="shared" si="87"/>
        <v>0</v>
      </c>
      <c r="AS70" s="63"/>
      <c r="AT70" s="64"/>
      <c r="AU70" s="57">
        <f t="shared" si="81"/>
        <v>0</v>
      </c>
      <c r="AV70" s="62" t="str">
        <f t="shared" si="82"/>
        <v>0</v>
      </c>
    </row>
    <row r="71" spans="1:48" hidden="1" outlineLevel="1">
      <c r="A71" s="122"/>
      <c r="B71" s="66"/>
      <c r="C71" s="66"/>
      <c r="D71" s="103" t="str">
        <f t="shared" si="67"/>
        <v/>
      </c>
      <c r="E71" s="71"/>
      <c r="F71" s="72"/>
      <c r="G71" s="42"/>
      <c r="H71" s="42"/>
      <c r="I71" s="43">
        <f t="shared" si="83"/>
        <v>0</v>
      </c>
      <c r="J71" s="44"/>
      <c r="K71" s="45"/>
      <c r="L71" s="98"/>
      <c r="M71" s="59" t="str">
        <f t="shared" si="68"/>
        <v/>
      </c>
      <c r="N71" s="48"/>
      <c r="O71" s="98"/>
      <c r="P71" s="59" t="str">
        <f t="shared" si="69"/>
        <v/>
      </c>
      <c r="Q71" s="48"/>
      <c r="R71" s="98"/>
      <c r="S71" s="51" t="str">
        <f t="shared" si="70"/>
        <v/>
      </c>
      <c r="T71" s="120">
        <f t="shared" si="71"/>
        <v>0</v>
      </c>
      <c r="U71" s="45"/>
      <c r="V71" s="98"/>
      <c r="W71" s="59" t="str">
        <f t="shared" si="72"/>
        <v/>
      </c>
      <c r="X71" s="48"/>
      <c r="Y71" s="98"/>
      <c r="Z71" s="59" t="str">
        <f t="shared" si="73"/>
        <v/>
      </c>
      <c r="AA71" s="48"/>
      <c r="AB71" s="121"/>
      <c r="AC71" s="51" t="str">
        <f t="shared" si="74"/>
        <v/>
      </c>
      <c r="AD71" s="59">
        <f t="shared" si="75"/>
        <v>0</v>
      </c>
      <c r="AE71" s="54">
        <f t="shared" si="76"/>
        <v>0</v>
      </c>
      <c r="AF71" s="55"/>
      <c r="AG71" s="56"/>
      <c r="AH71" s="57">
        <f t="shared" si="77"/>
        <v>0</v>
      </c>
      <c r="AI71" s="58">
        <f t="shared" si="78"/>
        <v>0</v>
      </c>
      <c r="AJ71" s="55"/>
      <c r="AK71" s="56"/>
      <c r="AL71" s="56"/>
      <c r="AM71" s="57">
        <f t="shared" si="79"/>
        <v>0</v>
      </c>
      <c r="AN71" s="58">
        <f t="shared" si="80"/>
        <v>0</v>
      </c>
      <c r="AO71" s="61"/>
      <c r="AP71" s="62">
        <f t="shared" si="86"/>
        <v>0</v>
      </c>
      <c r="AQ71" s="61"/>
      <c r="AR71" s="58">
        <f t="shared" si="87"/>
        <v>0</v>
      </c>
      <c r="AS71" s="63"/>
      <c r="AT71" s="64"/>
      <c r="AU71" s="57">
        <f t="shared" si="81"/>
        <v>0</v>
      </c>
      <c r="AV71" s="62" t="str">
        <f t="shared" si="82"/>
        <v>0</v>
      </c>
    </row>
    <row r="72" spans="1:48" hidden="1" outlineLevel="1">
      <c r="A72" s="122"/>
      <c r="B72" s="66"/>
      <c r="C72" s="66"/>
      <c r="D72" s="103" t="str">
        <f t="shared" si="67"/>
        <v/>
      </c>
      <c r="E72" s="71"/>
      <c r="F72" s="72"/>
      <c r="G72" s="42"/>
      <c r="H72" s="42"/>
      <c r="I72" s="43">
        <f t="shared" si="83"/>
        <v>0</v>
      </c>
      <c r="J72" s="44"/>
      <c r="K72" s="45"/>
      <c r="L72" s="98"/>
      <c r="M72" s="59" t="str">
        <f t="shared" si="68"/>
        <v/>
      </c>
      <c r="N72" s="48"/>
      <c r="O72" s="98"/>
      <c r="P72" s="59" t="str">
        <f t="shared" si="69"/>
        <v/>
      </c>
      <c r="Q72" s="48"/>
      <c r="R72" s="98"/>
      <c r="S72" s="51" t="str">
        <f t="shared" si="70"/>
        <v/>
      </c>
      <c r="T72" s="120">
        <f t="shared" si="71"/>
        <v>0</v>
      </c>
      <c r="U72" s="45"/>
      <c r="V72" s="98"/>
      <c r="W72" s="59" t="str">
        <f t="shared" si="72"/>
        <v/>
      </c>
      <c r="X72" s="48"/>
      <c r="Y72" s="98"/>
      <c r="Z72" s="59" t="str">
        <f t="shared" si="73"/>
        <v/>
      </c>
      <c r="AA72" s="48"/>
      <c r="AB72" s="121"/>
      <c r="AC72" s="51" t="str">
        <f t="shared" si="74"/>
        <v/>
      </c>
      <c r="AD72" s="59">
        <f t="shared" si="75"/>
        <v>0</v>
      </c>
      <c r="AE72" s="54">
        <f t="shared" si="76"/>
        <v>0</v>
      </c>
      <c r="AF72" s="55"/>
      <c r="AG72" s="56"/>
      <c r="AH72" s="57">
        <f t="shared" si="77"/>
        <v>0</v>
      </c>
      <c r="AI72" s="58">
        <f t="shared" si="78"/>
        <v>0</v>
      </c>
      <c r="AJ72" s="55"/>
      <c r="AK72" s="56"/>
      <c r="AL72" s="56"/>
      <c r="AM72" s="57">
        <f t="shared" si="79"/>
        <v>0</v>
      </c>
      <c r="AN72" s="58">
        <f t="shared" si="80"/>
        <v>0</v>
      </c>
      <c r="AO72" s="61"/>
      <c r="AP72" s="62">
        <f t="shared" si="86"/>
        <v>0</v>
      </c>
      <c r="AQ72" s="61"/>
      <c r="AR72" s="58">
        <f t="shared" si="87"/>
        <v>0</v>
      </c>
      <c r="AS72" s="63"/>
      <c r="AT72" s="64"/>
      <c r="AU72" s="57">
        <f t="shared" si="81"/>
        <v>0</v>
      </c>
      <c r="AV72" s="62" t="str">
        <f t="shared" si="82"/>
        <v>0</v>
      </c>
    </row>
    <row r="73" spans="1:48" hidden="1" outlineLevel="1">
      <c r="A73" s="122"/>
      <c r="B73" s="66"/>
      <c r="C73" s="66"/>
      <c r="D73" s="103" t="str">
        <f t="shared" si="67"/>
        <v/>
      </c>
      <c r="E73" s="71"/>
      <c r="F73" s="72"/>
      <c r="G73" s="42"/>
      <c r="H73" s="42"/>
      <c r="I73" s="43">
        <f t="shared" si="83"/>
        <v>0</v>
      </c>
      <c r="J73" s="44"/>
      <c r="K73" s="45"/>
      <c r="L73" s="98"/>
      <c r="M73" s="59" t="str">
        <f t="shared" si="68"/>
        <v/>
      </c>
      <c r="N73" s="48"/>
      <c r="O73" s="98"/>
      <c r="P73" s="59" t="str">
        <f t="shared" si="69"/>
        <v/>
      </c>
      <c r="Q73" s="48"/>
      <c r="R73" s="98"/>
      <c r="S73" s="51" t="str">
        <f t="shared" si="70"/>
        <v/>
      </c>
      <c r="T73" s="120">
        <f t="shared" si="71"/>
        <v>0</v>
      </c>
      <c r="U73" s="45"/>
      <c r="V73" s="98"/>
      <c r="W73" s="59" t="str">
        <f t="shared" si="72"/>
        <v/>
      </c>
      <c r="X73" s="48"/>
      <c r="Y73" s="98"/>
      <c r="Z73" s="59" t="str">
        <f t="shared" si="73"/>
        <v/>
      </c>
      <c r="AA73" s="48"/>
      <c r="AB73" s="121"/>
      <c r="AC73" s="51" t="str">
        <f t="shared" si="74"/>
        <v/>
      </c>
      <c r="AD73" s="59">
        <f t="shared" si="75"/>
        <v>0</v>
      </c>
      <c r="AE73" s="54">
        <f t="shared" si="76"/>
        <v>0</v>
      </c>
      <c r="AF73" s="55"/>
      <c r="AG73" s="56"/>
      <c r="AH73" s="57">
        <f t="shared" si="77"/>
        <v>0</v>
      </c>
      <c r="AI73" s="58">
        <f t="shared" si="78"/>
        <v>0</v>
      </c>
      <c r="AJ73" s="55"/>
      <c r="AK73" s="56"/>
      <c r="AL73" s="56"/>
      <c r="AM73" s="57">
        <f t="shared" si="79"/>
        <v>0</v>
      </c>
      <c r="AN73" s="58">
        <f t="shared" si="80"/>
        <v>0</v>
      </c>
      <c r="AO73" s="61"/>
      <c r="AP73" s="62">
        <f t="shared" si="86"/>
        <v>0</v>
      </c>
      <c r="AQ73" s="61"/>
      <c r="AR73" s="58">
        <f t="shared" si="87"/>
        <v>0</v>
      </c>
      <c r="AS73" s="63"/>
      <c r="AT73" s="64"/>
      <c r="AU73" s="57">
        <f t="shared" si="81"/>
        <v>0</v>
      </c>
      <c r="AV73" s="62" t="str">
        <f t="shared" si="82"/>
        <v>0</v>
      </c>
    </row>
    <row r="74" spans="1:48" hidden="1" outlineLevel="1">
      <c r="A74" s="122"/>
      <c r="B74" s="66"/>
      <c r="C74" s="66"/>
      <c r="D74" s="103" t="str">
        <f t="shared" si="67"/>
        <v/>
      </c>
      <c r="E74" s="71"/>
      <c r="F74" s="72"/>
      <c r="G74" s="42"/>
      <c r="H74" s="42"/>
      <c r="I74" s="43">
        <f t="shared" si="83"/>
        <v>0</v>
      </c>
      <c r="J74" s="44"/>
      <c r="K74" s="45"/>
      <c r="L74" s="98"/>
      <c r="M74" s="59" t="str">
        <f t="shared" si="68"/>
        <v/>
      </c>
      <c r="N74" s="48"/>
      <c r="O74" s="98"/>
      <c r="P74" s="59" t="str">
        <f t="shared" si="69"/>
        <v/>
      </c>
      <c r="Q74" s="48"/>
      <c r="R74" s="98"/>
      <c r="S74" s="51" t="str">
        <f t="shared" si="70"/>
        <v/>
      </c>
      <c r="T74" s="120">
        <f t="shared" si="71"/>
        <v>0</v>
      </c>
      <c r="U74" s="45"/>
      <c r="V74" s="98"/>
      <c r="W74" s="59" t="str">
        <f t="shared" si="72"/>
        <v/>
      </c>
      <c r="X74" s="48"/>
      <c r="Y74" s="98"/>
      <c r="Z74" s="59" t="str">
        <f t="shared" si="73"/>
        <v/>
      </c>
      <c r="AA74" s="48"/>
      <c r="AB74" s="121"/>
      <c r="AC74" s="51" t="str">
        <f t="shared" si="74"/>
        <v/>
      </c>
      <c r="AD74" s="59">
        <f t="shared" si="75"/>
        <v>0</v>
      </c>
      <c r="AE74" s="54">
        <f t="shared" si="76"/>
        <v>0</v>
      </c>
      <c r="AF74" s="55"/>
      <c r="AG74" s="56"/>
      <c r="AH74" s="57">
        <f t="shared" si="77"/>
        <v>0</v>
      </c>
      <c r="AI74" s="58">
        <f t="shared" si="78"/>
        <v>0</v>
      </c>
      <c r="AJ74" s="55"/>
      <c r="AK74" s="56"/>
      <c r="AL74" s="56"/>
      <c r="AM74" s="57">
        <f t="shared" si="79"/>
        <v>0</v>
      </c>
      <c r="AN74" s="58">
        <f t="shared" si="80"/>
        <v>0</v>
      </c>
      <c r="AO74" s="61"/>
      <c r="AP74" s="62">
        <f t="shared" si="86"/>
        <v>0</v>
      </c>
      <c r="AQ74" s="61"/>
      <c r="AR74" s="58">
        <f t="shared" si="87"/>
        <v>0</v>
      </c>
      <c r="AS74" s="63"/>
      <c r="AT74" s="64"/>
      <c r="AU74" s="57">
        <f t="shared" si="81"/>
        <v>0</v>
      </c>
      <c r="AV74" s="62" t="str">
        <f t="shared" si="82"/>
        <v>0</v>
      </c>
    </row>
    <row r="75" spans="1:48" hidden="1" outlineLevel="1">
      <c r="A75" s="122"/>
      <c r="B75" s="66"/>
      <c r="C75" s="66"/>
      <c r="D75" s="103" t="str">
        <f t="shared" si="67"/>
        <v/>
      </c>
      <c r="E75" s="71"/>
      <c r="F75" s="72"/>
      <c r="G75" s="42"/>
      <c r="H75" s="42"/>
      <c r="I75" s="43">
        <f t="shared" si="83"/>
        <v>0</v>
      </c>
      <c r="J75" s="44"/>
      <c r="K75" s="45"/>
      <c r="L75" s="98"/>
      <c r="M75" s="59" t="str">
        <f t="shared" si="68"/>
        <v/>
      </c>
      <c r="N75" s="48"/>
      <c r="O75" s="98"/>
      <c r="P75" s="59" t="str">
        <f t="shared" si="69"/>
        <v/>
      </c>
      <c r="Q75" s="48"/>
      <c r="R75" s="98"/>
      <c r="S75" s="51" t="str">
        <f t="shared" si="70"/>
        <v/>
      </c>
      <c r="T75" s="120">
        <f t="shared" si="71"/>
        <v>0</v>
      </c>
      <c r="U75" s="45"/>
      <c r="V75" s="98"/>
      <c r="W75" s="59" t="str">
        <f t="shared" si="72"/>
        <v/>
      </c>
      <c r="X75" s="48"/>
      <c r="Y75" s="98"/>
      <c r="Z75" s="59" t="str">
        <f t="shared" si="73"/>
        <v/>
      </c>
      <c r="AA75" s="48"/>
      <c r="AB75" s="121"/>
      <c r="AC75" s="51" t="str">
        <f t="shared" si="74"/>
        <v/>
      </c>
      <c r="AD75" s="59">
        <f t="shared" si="75"/>
        <v>0</v>
      </c>
      <c r="AE75" s="54">
        <f t="shared" si="76"/>
        <v>0</v>
      </c>
      <c r="AF75" s="55"/>
      <c r="AG75" s="56"/>
      <c r="AH75" s="57">
        <f t="shared" si="77"/>
        <v>0</v>
      </c>
      <c r="AI75" s="58">
        <f t="shared" si="78"/>
        <v>0</v>
      </c>
      <c r="AJ75" s="55"/>
      <c r="AK75" s="56"/>
      <c r="AL75" s="56"/>
      <c r="AM75" s="57">
        <f t="shared" si="79"/>
        <v>0</v>
      </c>
      <c r="AN75" s="58">
        <f t="shared" si="80"/>
        <v>0</v>
      </c>
      <c r="AO75" s="61"/>
      <c r="AP75" s="62">
        <f t="shared" si="86"/>
        <v>0</v>
      </c>
      <c r="AQ75" s="61"/>
      <c r="AR75" s="58">
        <f t="shared" si="87"/>
        <v>0</v>
      </c>
      <c r="AS75" s="63"/>
      <c r="AT75" s="64"/>
      <c r="AU75" s="57">
        <f t="shared" si="81"/>
        <v>0</v>
      </c>
      <c r="AV75" s="62" t="str">
        <f t="shared" si="82"/>
        <v>0</v>
      </c>
    </row>
    <row r="76" spans="1:48" hidden="1" outlineLevel="1">
      <c r="A76" s="122"/>
      <c r="B76" s="66"/>
      <c r="C76" s="66"/>
      <c r="D76" s="103" t="str">
        <f t="shared" si="67"/>
        <v/>
      </c>
      <c r="E76" s="71"/>
      <c r="F76" s="72"/>
      <c r="G76" s="42"/>
      <c r="H76" s="42"/>
      <c r="I76" s="43">
        <f t="shared" si="83"/>
        <v>0</v>
      </c>
      <c r="J76" s="44"/>
      <c r="K76" s="45"/>
      <c r="L76" s="98"/>
      <c r="M76" s="59" t="str">
        <f t="shared" si="68"/>
        <v/>
      </c>
      <c r="N76" s="48"/>
      <c r="O76" s="98"/>
      <c r="P76" s="59" t="str">
        <f t="shared" si="69"/>
        <v/>
      </c>
      <c r="Q76" s="48"/>
      <c r="R76" s="98"/>
      <c r="S76" s="51" t="str">
        <f t="shared" si="70"/>
        <v/>
      </c>
      <c r="T76" s="120">
        <f t="shared" si="71"/>
        <v>0</v>
      </c>
      <c r="U76" s="45"/>
      <c r="V76" s="98"/>
      <c r="W76" s="59" t="str">
        <f t="shared" si="72"/>
        <v/>
      </c>
      <c r="X76" s="48"/>
      <c r="Y76" s="98"/>
      <c r="Z76" s="59" t="str">
        <f t="shared" si="73"/>
        <v/>
      </c>
      <c r="AA76" s="48"/>
      <c r="AB76" s="121"/>
      <c r="AC76" s="51" t="str">
        <f t="shared" si="74"/>
        <v/>
      </c>
      <c r="AD76" s="59">
        <f t="shared" si="75"/>
        <v>0</v>
      </c>
      <c r="AE76" s="54">
        <f t="shared" si="76"/>
        <v>0</v>
      </c>
      <c r="AF76" s="55"/>
      <c r="AG76" s="56"/>
      <c r="AH76" s="57">
        <f t="shared" si="77"/>
        <v>0</v>
      </c>
      <c r="AI76" s="58">
        <f t="shared" si="78"/>
        <v>0</v>
      </c>
      <c r="AJ76" s="55"/>
      <c r="AK76" s="56"/>
      <c r="AL76" s="56"/>
      <c r="AM76" s="57">
        <f t="shared" si="79"/>
        <v>0</v>
      </c>
      <c r="AN76" s="58">
        <f t="shared" si="80"/>
        <v>0</v>
      </c>
      <c r="AO76" s="61"/>
      <c r="AP76" s="62">
        <f t="shared" si="86"/>
        <v>0</v>
      </c>
      <c r="AQ76" s="61"/>
      <c r="AR76" s="58">
        <f t="shared" si="87"/>
        <v>0</v>
      </c>
      <c r="AS76" s="63"/>
      <c r="AT76" s="64"/>
      <c r="AU76" s="57">
        <f t="shared" si="81"/>
        <v>0</v>
      </c>
      <c r="AV76" s="62" t="str">
        <f t="shared" si="82"/>
        <v>0</v>
      </c>
    </row>
    <row r="77" spans="1:48" hidden="1" outlineLevel="1">
      <c r="A77" s="122"/>
      <c r="B77" s="66"/>
      <c r="C77" s="66"/>
      <c r="D77" s="103" t="str">
        <f t="shared" si="67"/>
        <v/>
      </c>
      <c r="E77" s="71"/>
      <c r="F77" s="72"/>
      <c r="G77" s="42"/>
      <c r="H77" s="42"/>
      <c r="I77" s="43">
        <f t="shared" si="83"/>
        <v>0</v>
      </c>
      <c r="J77" s="44"/>
      <c r="K77" s="45"/>
      <c r="L77" s="98"/>
      <c r="M77" s="59" t="str">
        <f t="shared" si="68"/>
        <v/>
      </c>
      <c r="N77" s="48"/>
      <c r="O77" s="98"/>
      <c r="P77" s="59" t="str">
        <f t="shared" si="69"/>
        <v/>
      </c>
      <c r="Q77" s="48"/>
      <c r="R77" s="98"/>
      <c r="S77" s="51" t="str">
        <f t="shared" si="70"/>
        <v/>
      </c>
      <c r="T77" s="120">
        <f t="shared" si="71"/>
        <v>0</v>
      </c>
      <c r="U77" s="45"/>
      <c r="V77" s="98"/>
      <c r="W77" s="59" t="str">
        <f t="shared" si="72"/>
        <v/>
      </c>
      <c r="X77" s="48"/>
      <c r="Y77" s="98"/>
      <c r="Z77" s="59" t="str">
        <f t="shared" si="73"/>
        <v/>
      </c>
      <c r="AA77" s="48"/>
      <c r="AB77" s="121"/>
      <c r="AC77" s="51" t="str">
        <f t="shared" si="74"/>
        <v/>
      </c>
      <c r="AD77" s="59">
        <f t="shared" si="75"/>
        <v>0</v>
      </c>
      <c r="AE77" s="54">
        <f t="shared" si="76"/>
        <v>0</v>
      </c>
      <c r="AF77" s="55"/>
      <c r="AG77" s="56"/>
      <c r="AH77" s="57">
        <f t="shared" si="77"/>
        <v>0</v>
      </c>
      <c r="AI77" s="58">
        <f t="shared" si="78"/>
        <v>0</v>
      </c>
      <c r="AJ77" s="55"/>
      <c r="AK77" s="56"/>
      <c r="AL77" s="56"/>
      <c r="AM77" s="57">
        <f t="shared" si="79"/>
        <v>0</v>
      </c>
      <c r="AN77" s="58">
        <f t="shared" si="80"/>
        <v>0</v>
      </c>
      <c r="AO77" s="61"/>
      <c r="AP77" s="62">
        <f t="shared" si="86"/>
        <v>0</v>
      </c>
      <c r="AQ77" s="61"/>
      <c r="AR77" s="58">
        <f t="shared" si="87"/>
        <v>0</v>
      </c>
      <c r="AS77" s="63"/>
      <c r="AT77" s="64"/>
      <c r="AU77" s="57">
        <f t="shared" si="81"/>
        <v>0</v>
      </c>
      <c r="AV77" s="62" t="str">
        <f t="shared" si="82"/>
        <v>0</v>
      </c>
    </row>
    <row r="78" spans="1:48" hidden="1" outlineLevel="1">
      <c r="A78" s="122"/>
      <c r="B78" s="66"/>
      <c r="C78" s="66"/>
      <c r="D78" s="103" t="str">
        <f t="shared" si="67"/>
        <v/>
      </c>
      <c r="E78" s="71"/>
      <c r="F78" s="72"/>
      <c r="G78" s="42"/>
      <c r="H78" s="42"/>
      <c r="I78" s="43">
        <f t="shared" si="83"/>
        <v>0</v>
      </c>
      <c r="J78" s="44"/>
      <c r="K78" s="45"/>
      <c r="L78" s="98"/>
      <c r="M78" s="59" t="str">
        <f t="shared" si="68"/>
        <v/>
      </c>
      <c r="N78" s="48"/>
      <c r="O78" s="98"/>
      <c r="P78" s="59" t="str">
        <f t="shared" si="69"/>
        <v/>
      </c>
      <c r="Q78" s="48"/>
      <c r="R78" s="98"/>
      <c r="S78" s="51" t="str">
        <f t="shared" si="70"/>
        <v/>
      </c>
      <c r="T78" s="120">
        <f t="shared" si="71"/>
        <v>0</v>
      </c>
      <c r="U78" s="45"/>
      <c r="V78" s="98"/>
      <c r="W78" s="59" t="str">
        <f t="shared" si="72"/>
        <v/>
      </c>
      <c r="X78" s="48"/>
      <c r="Y78" s="98"/>
      <c r="Z78" s="59" t="str">
        <f t="shared" si="73"/>
        <v/>
      </c>
      <c r="AA78" s="48"/>
      <c r="AB78" s="121"/>
      <c r="AC78" s="51" t="str">
        <f t="shared" si="74"/>
        <v/>
      </c>
      <c r="AD78" s="59">
        <f t="shared" si="75"/>
        <v>0</v>
      </c>
      <c r="AE78" s="54">
        <f t="shared" si="76"/>
        <v>0</v>
      </c>
      <c r="AF78" s="55"/>
      <c r="AG78" s="56"/>
      <c r="AH78" s="57">
        <f t="shared" si="77"/>
        <v>0</v>
      </c>
      <c r="AI78" s="58">
        <f t="shared" si="78"/>
        <v>0</v>
      </c>
      <c r="AJ78" s="55"/>
      <c r="AK78" s="56"/>
      <c r="AL78" s="56"/>
      <c r="AM78" s="57">
        <f t="shared" si="79"/>
        <v>0</v>
      </c>
      <c r="AN78" s="58">
        <f t="shared" si="80"/>
        <v>0</v>
      </c>
      <c r="AO78" s="61"/>
      <c r="AP78" s="62">
        <f t="shared" si="86"/>
        <v>0</v>
      </c>
      <c r="AQ78" s="61"/>
      <c r="AR78" s="58">
        <f t="shared" si="87"/>
        <v>0</v>
      </c>
      <c r="AS78" s="63"/>
      <c r="AT78" s="64"/>
      <c r="AU78" s="57">
        <f t="shared" si="81"/>
        <v>0</v>
      </c>
      <c r="AV78" s="62" t="str">
        <f t="shared" si="82"/>
        <v>0</v>
      </c>
    </row>
    <row r="79" spans="1:48" hidden="1" outlineLevel="1">
      <c r="A79" s="122"/>
      <c r="B79" s="66"/>
      <c r="C79" s="66"/>
      <c r="D79" s="103" t="str">
        <f t="shared" si="67"/>
        <v/>
      </c>
      <c r="E79" s="66"/>
      <c r="F79" s="72"/>
      <c r="G79" s="42"/>
      <c r="H79" s="42"/>
      <c r="I79" s="43">
        <f t="shared" si="83"/>
        <v>0</v>
      </c>
      <c r="J79" s="44"/>
      <c r="K79" s="45"/>
      <c r="L79" s="98"/>
      <c r="M79" s="59" t="str">
        <f t="shared" si="68"/>
        <v/>
      </c>
      <c r="N79" s="48"/>
      <c r="O79" s="98"/>
      <c r="P79" s="59" t="str">
        <f t="shared" si="69"/>
        <v/>
      </c>
      <c r="Q79" s="48"/>
      <c r="R79" s="98"/>
      <c r="S79" s="51" t="str">
        <f t="shared" si="70"/>
        <v/>
      </c>
      <c r="T79" s="120">
        <f t="shared" si="71"/>
        <v>0</v>
      </c>
      <c r="U79" s="45"/>
      <c r="V79" s="98"/>
      <c r="W79" s="59" t="str">
        <f t="shared" si="72"/>
        <v/>
      </c>
      <c r="X79" s="48"/>
      <c r="Y79" s="98"/>
      <c r="Z79" s="59" t="str">
        <f t="shared" si="73"/>
        <v/>
      </c>
      <c r="AA79" s="48"/>
      <c r="AB79" s="121"/>
      <c r="AC79" s="51" t="str">
        <f t="shared" si="74"/>
        <v/>
      </c>
      <c r="AD79" s="59">
        <f t="shared" si="75"/>
        <v>0</v>
      </c>
      <c r="AE79" s="54">
        <f t="shared" si="76"/>
        <v>0</v>
      </c>
      <c r="AF79" s="55"/>
      <c r="AG79" s="56"/>
      <c r="AH79" s="57">
        <f t="shared" si="77"/>
        <v>0</v>
      </c>
      <c r="AI79" s="58">
        <f t="shared" si="78"/>
        <v>0</v>
      </c>
      <c r="AJ79" s="55"/>
      <c r="AK79" s="56"/>
      <c r="AL79" s="56"/>
      <c r="AM79" s="57">
        <f t="shared" si="79"/>
        <v>0</v>
      </c>
      <c r="AN79" s="58">
        <f t="shared" si="80"/>
        <v>0</v>
      </c>
      <c r="AO79" s="61"/>
      <c r="AP79" s="62">
        <f t="shared" si="86"/>
        <v>0</v>
      </c>
      <c r="AQ79" s="61"/>
      <c r="AR79" s="58">
        <f t="shared" si="87"/>
        <v>0</v>
      </c>
      <c r="AS79" s="63"/>
      <c r="AT79" s="64"/>
      <c r="AU79" s="57">
        <f t="shared" si="81"/>
        <v>0</v>
      </c>
      <c r="AV79" s="62" t="str">
        <f t="shared" si="82"/>
        <v>0</v>
      </c>
    </row>
    <row r="80" spans="1:48" ht="13.8" hidden="1" outlineLevel="1" thickBot="1">
      <c r="A80" s="123"/>
      <c r="B80" s="75"/>
      <c r="C80" s="75"/>
      <c r="D80" s="108" t="str">
        <f t="shared" si="67"/>
        <v/>
      </c>
      <c r="E80" s="75"/>
      <c r="F80" s="109"/>
      <c r="G80" s="110"/>
      <c r="H80" s="110"/>
      <c r="I80" s="43">
        <f t="shared" si="83"/>
        <v>0</v>
      </c>
      <c r="J80" s="44"/>
      <c r="K80" s="45"/>
      <c r="L80" s="98"/>
      <c r="M80" s="59" t="str">
        <f t="shared" si="68"/>
        <v/>
      </c>
      <c r="N80" s="48"/>
      <c r="O80" s="98"/>
      <c r="P80" s="59" t="str">
        <f t="shared" si="69"/>
        <v/>
      </c>
      <c r="Q80" s="48"/>
      <c r="R80" s="98"/>
      <c r="S80" s="51" t="str">
        <f t="shared" si="70"/>
        <v/>
      </c>
      <c r="T80" s="120">
        <f t="shared" si="71"/>
        <v>0</v>
      </c>
      <c r="U80" s="45"/>
      <c r="V80" s="98"/>
      <c r="W80" s="59" t="str">
        <f t="shared" si="72"/>
        <v/>
      </c>
      <c r="X80" s="48"/>
      <c r="Y80" s="98"/>
      <c r="Z80" s="59" t="str">
        <f t="shared" si="73"/>
        <v/>
      </c>
      <c r="AA80" s="48"/>
      <c r="AB80" s="121"/>
      <c r="AC80" s="51" t="str">
        <f t="shared" si="74"/>
        <v/>
      </c>
      <c r="AD80" s="59">
        <f t="shared" si="75"/>
        <v>0</v>
      </c>
      <c r="AE80" s="54">
        <f t="shared" si="76"/>
        <v>0</v>
      </c>
      <c r="AF80" s="83"/>
      <c r="AG80" s="84"/>
      <c r="AH80" s="85">
        <f t="shared" si="77"/>
        <v>0</v>
      </c>
      <c r="AI80" s="58">
        <f t="shared" si="78"/>
        <v>0</v>
      </c>
      <c r="AJ80" s="83"/>
      <c r="AK80" s="84"/>
      <c r="AL80" s="84"/>
      <c r="AM80" s="85">
        <f t="shared" si="79"/>
        <v>0</v>
      </c>
      <c r="AN80" s="58">
        <f t="shared" si="80"/>
        <v>0</v>
      </c>
      <c r="AO80" s="86"/>
      <c r="AP80" s="62">
        <f t="shared" si="86"/>
        <v>0</v>
      </c>
      <c r="AQ80" s="86"/>
      <c r="AR80" s="58">
        <f t="shared" si="87"/>
        <v>0</v>
      </c>
      <c r="AS80" s="87"/>
      <c r="AT80" s="88"/>
      <c r="AU80" s="85">
        <f t="shared" si="81"/>
        <v>0</v>
      </c>
      <c r="AV80" s="62" t="str">
        <f t="shared" si="82"/>
        <v>0</v>
      </c>
    </row>
    <row r="81" spans="1:48" ht="22.5" customHeight="1" collapsed="1">
      <c r="I81" s="9"/>
      <c r="J81" s="9"/>
    </row>
    <row r="82" spans="1:48">
      <c r="I82" s="9"/>
      <c r="J82" s="9"/>
    </row>
    <row r="83" spans="1:48" ht="13.8" hidden="1" outlineLevel="1" thickBot="1">
      <c r="A83" s="6" t="s">
        <v>49</v>
      </c>
      <c r="B83" s="90"/>
      <c r="C83" s="7"/>
      <c r="D83" s="7"/>
      <c r="E83" s="9"/>
      <c r="F83" s="10"/>
      <c r="G83" s="10"/>
      <c r="H83" s="10"/>
      <c r="I83" s="9"/>
      <c r="J83" s="9"/>
      <c r="K83" s="237" t="s">
        <v>6</v>
      </c>
      <c r="L83" s="255"/>
      <c r="M83" s="255"/>
      <c r="N83" s="255"/>
      <c r="O83" s="255"/>
      <c r="P83" s="255"/>
      <c r="Q83" s="255"/>
      <c r="R83" s="256"/>
      <c r="S83" s="11"/>
      <c r="T83" s="11"/>
      <c r="U83" s="237" t="s">
        <v>7</v>
      </c>
      <c r="V83" s="255"/>
      <c r="W83" s="255"/>
      <c r="X83" s="255"/>
      <c r="Y83" s="255"/>
      <c r="Z83" s="255"/>
      <c r="AA83" s="255"/>
      <c r="AB83" s="256"/>
      <c r="AC83" s="9"/>
      <c r="AD83" s="9"/>
      <c r="AE83" s="9"/>
      <c r="AF83" s="237" t="s">
        <v>8</v>
      </c>
      <c r="AG83" s="238"/>
      <c r="AH83" s="238"/>
      <c r="AI83" s="238"/>
      <c r="AJ83" s="238"/>
      <c r="AK83" s="238"/>
      <c r="AL83" s="238"/>
      <c r="AM83" s="238"/>
      <c r="AN83" s="238"/>
      <c r="AO83" s="238"/>
      <c r="AP83" s="238"/>
      <c r="AQ83" s="238"/>
      <c r="AR83" s="238"/>
      <c r="AS83" s="238"/>
      <c r="AT83" s="238"/>
      <c r="AU83" s="238"/>
      <c r="AV83" s="239"/>
    </row>
    <row r="84" spans="1:48" ht="33.6" hidden="1" outlineLevel="1">
      <c r="A84" s="15" t="s">
        <v>37</v>
      </c>
      <c r="B84" s="20" t="s">
        <v>38</v>
      </c>
      <c r="C84" s="91"/>
      <c r="D84" s="17" t="s">
        <v>40</v>
      </c>
      <c r="E84" s="17" t="s">
        <v>10</v>
      </c>
      <c r="F84" s="18" t="s">
        <v>11</v>
      </c>
      <c r="G84" s="19"/>
      <c r="H84" s="19"/>
      <c r="I84" s="258" t="s">
        <v>12</v>
      </c>
      <c r="J84" s="217" t="s">
        <v>13</v>
      </c>
      <c r="K84" s="210" t="s">
        <v>14</v>
      </c>
      <c r="L84" s="219"/>
      <c r="M84" s="20"/>
      <c r="N84" s="220" t="s">
        <v>15</v>
      </c>
      <c r="O84" s="219"/>
      <c r="P84" s="20"/>
      <c r="Q84" s="220" t="s">
        <v>46</v>
      </c>
      <c r="R84" s="221"/>
      <c r="S84" s="11"/>
      <c r="T84" s="11"/>
      <c r="U84" s="210" t="s">
        <v>14</v>
      </c>
      <c r="V84" s="219"/>
      <c r="W84" s="20"/>
      <c r="X84" s="220" t="s">
        <v>15</v>
      </c>
      <c r="Y84" s="219"/>
      <c r="Z84" s="20"/>
      <c r="AA84" s="220" t="s">
        <v>46</v>
      </c>
      <c r="AB84" s="221"/>
      <c r="AC84" s="11"/>
      <c r="AD84" s="11"/>
      <c r="AE84" s="249" t="s">
        <v>16</v>
      </c>
      <c r="AF84" s="206" t="s">
        <v>17</v>
      </c>
      <c r="AG84" s="207"/>
      <c r="AH84" s="208"/>
      <c r="AI84" s="209"/>
      <c r="AJ84" s="210"/>
      <c r="AK84" s="211"/>
      <c r="AL84" s="211"/>
      <c r="AM84" s="212"/>
      <c r="AN84" s="236"/>
      <c r="AO84" s="206" t="s">
        <v>18</v>
      </c>
      <c r="AP84" s="240"/>
      <c r="AQ84" s="241" t="s">
        <v>50</v>
      </c>
      <c r="AR84" s="242"/>
      <c r="AS84" s="243"/>
      <c r="AT84" s="244"/>
      <c r="AU84" s="244"/>
      <c r="AV84" s="245"/>
    </row>
    <row r="85" spans="1:48" ht="13.8" hidden="1" outlineLevel="1" thickBot="1">
      <c r="A85" s="21" t="s">
        <v>20</v>
      </c>
      <c r="B85" s="22" t="s">
        <v>21</v>
      </c>
      <c r="C85" s="92"/>
      <c r="D85" s="23"/>
      <c r="E85" s="23"/>
      <c r="F85" s="24" t="s">
        <v>23</v>
      </c>
      <c r="G85" s="114"/>
      <c r="H85" s="114"/>
      <c r="I85" s="259"/>
      <c r="J85" s="260"/>
      <c r="K85" s="115" t="s">
        <v>24</v>
      </c>
      <c r="L85" s="27"/>
      <c r="M85" s="28" t="s">
        <v>26</v>
      </c>
      <c r="N85" s="28" t="s">
        <v>24</v>
      </c>
      <c r="O85" s="27"/>
      <c r="P85" s="28" t="s">
        <v>26</v>
      </c>
      <c r="Q85" s="28" t="s">
        <v>24</v>
      </c>
      <c r="R85" s="116"/>
      <c r="S85" s="117" t="s">
        <v>26</v>
      </c>
      <c r="T85" s="118" t="s">
        <v>27</v>
      </c>
      <c r="U85" s="115" t="s">
        <v>24</v>
      </c>
      <c r="V85" s="27" t="s">
        <v>25</v>
      </c>
      <c r="W85" s="28" t="s">
        <v>26</v>
      </c>
      <c r="X85" s="28" t="s">
        <v>24</v>
      </c>
      <c r="Y85" s="27" t="s">
        <v>25</v>
      </c>
      <c r="Z85" s="28" t="s">
        <v>26</v>
      </c>
      <c r="AA85" s="28" t="s">
        <v>24</v>
      </c>
      <c r="AB85" s="116" t="s">
        <v>25</v>
      </c>
      <c r="AC85" s="117" t="s">
        <v>26</v>
      </c>
      <c r="AD85" s="118" t="s">
        <v>27</v>
      </c>
      <c r="AE85" s="262"/>
      <c r="AF85" s="119" t="s">
        <v>28</v>
      </c>
      <c r="AG85" s="35" t="s">
        <v>29</v>
      </c>
      <c r="AH85" s="35"/>
      <c r="AI85" s="36" t="s">
        <v>25</v>
      </c>
      <c r="AJ85" s="37" t="s">
        <v>28</v>
      </c>
      <c r="AK85" s="35" t="s">
        <v>29</v>
      </c>
      <c r="AL85" s="35" t="s">
        <v>30</v>
      </c>
      <c r="AM85" s="35"/>
      <c r="AN85" s="94" t="s">
        <v>25</v>
      </c>
      <c r="AO85" s="37" t="s">
        <v>31</v>
      </c>
      <c r="AP85" s="36" t="s">
        <v>25</v>
      </c>
      <c r="AQ85" s="37" t="s">
        <v>31</v>
      </c>
      <c r="AR85" s="36" t="s">
        <v>25</v>
      </c>
      <c r="AS85" s="37" t="s">
        <v>28</v>
      </c>
      <c r="AT85" s="35" t="s">
        <v>29</v>
      </c>
      <c r="AU85" s="35" t="s">
        <v>32</v>
      </c>
      <c r="AV85" s="36" t="s">
        <v>25</v>
      </c>
    </row>
    <row r="86" spans="1:48" hidden="1" outlineLevel="1">
      <c r="A86" s="96"/>
      <c r="B86" s="39"/>
      <c r="C86" s="39"/>
      <c r="D86" s="97" t="str">
        <f t="shared" ref="D86:D114" si="90">IF(C86&lt;1,"",IF(C86&lt;150.9,-150,IF(C86&lt;158.9,-158,IF(C86&lt;168.9,-168,IF(C86&gt;168,"+168")))))</f>
        <v/>
      </c>
      <c r="E86" s="40"/>
      <c r="F86" s="41"/>
      <c r="G86" s="42"/>
      <c r="H86" s="42"/>
      <c r="I86" s="43">
        <f>SUM(AE86+AI86+AN86+AP86+AR86+AV86)</f>
        <v>0</v>
      </c>
      <c r="J86" s="44"/>
      <c r="K86" s="45"/>
      <c r="L86" s="98"/>
      <c r="M86" s="59" t="str">
        <f>IF(F86&lt;1,"",(K86*135)/F86)</f>
        <v/>
      </c>
      <c r="N86" s="48"/>
      <c r="O86" s="98"/>
      <c r="P86" s="59" t="str">
        <f>IF(F86&lt;1,"",(N86*135)/F86)</f>
        <v/>
      </c>
      <c r="Q86" s="48"/>
      <c r="R86" s="98"/>
      <c r="S86" s="59" t="str">
        <f>IF(F86&lt;1,"",(Q86*135)/F86)</f>
        <v/>
      </c>
      <c r="T86" s="120">
        <f t="shared" ref="T86:T91" si="91">MAX(M86,P86,S86)</f>
        <v>0</v>
      </c>
      <c r="U86" s="45"/>
      <c r="V86" s="98"/>
      <c r="W86" s="59" t="str">
        <f>IF(F86&lt;1,"",(U86*100)/F86)</f>
        <v/>
      </c>
      <c r="X86" s="48"/>
      <c r="Y86" s="98"/>
      <c r="Z86" s="59" t="str">
        <f>IF(F86&lt;1,"",(X86*100)/F86)</f>
        <v/>
      </c>
      <c r="AA86" s="48"/>
      <c r="AB86" s="121"/>
      <c r="AC86" s="59" t="str">
        <f>IF(F86&lt;1,"",(AA86*100)/F86)</f>
        <v/>
      </c>
      <c r="AD86" s="59">
        <f t="shared" ref="AD86:AD91" si="92">MAX(W86,Z86,AC86)</f>
        <v>0</v>
      </c>
      <c r="AE86" s="54">
        <f t="shared" ref="AE86:AE91" si="93">SUM(T86,AD86)</f>
        <v>0</v>
      </c>
      <c r="AF86" s="55"/>
      <c r="AG86" s="56"/>
      <c r="AH86" s="57">
        <f t="shared" ref="AH86:AH91" si="94">MAX(AF86:AG86)</f>
        <v>0</v>
      </c>
      <c r="AI86" s="58">
        <f t="shared" ref="AI86:AI114" si="95">(AH86*20)*0.66</f>
        <v>0</v>
      </c>
      <c r="AJ86" s="55"/>
      <c r="AK86" s="56"/>
      <c r="AL86" s="56"/>
      <c r="AM86" s="57">
        <f t="shared" ref="AM86:AM114" si="96">MAX(AJ86:AL86)</f>
        <v>0</v>
      </c>
      <c r="AN86" s="58">
        <f t="shared" ref="AN86:AN114" si="97">IF((AM86)=0,"0",(AM86*750/F86))*0.66</f>
        <v>0</v>
      </c>
      <c r="AO86" s="61"/>
      <c r="AP86" s="62">
        <f>AO86*4.5*0.66</f>
        <v>0</v>
      </c>
      <c r="AQ86" s="61"/>
      <c r="AR86" s="58">
        <f>AQ86*4</f>
        <v>0</v>
      </c>
      <c r="AS86" s="63"/>
      <c r="AT86" s="64"/>
      <c r="AU86" s="57">
        <f t="shared" ref="AU86:AU114" si="98">MIN(AS86:AT86)</f>
        <v>0</v>
      </c>
      <c r="AV86" s="62" t="str">
        <f t="shared" ref="AV86:AV114" si="99">IF((AU86)=0,"0",((13-AU86)*20+100)*0.66)</f>
        <v>0</v>
      </c>
    </row>
    <row r="87" spans="1:48" hidden="1" outlineLevel="1">
      <c r="A87" s="122"/>
      <c r="B87" s="66"/>
      <c r="C87" s="66"/>
      <c r="D87" s="103" t="str">
        <f t="shared" si="90"/>
        <v/>
      </c>
      <c r="E87" s="71"/>
      <c r="F87" s="72"/>
      <c r="G87" s="42"/>
      <c r="H87" s="42"/>
      <c r="I87" s="43">
        <f t="shared" ref="I87:I114" si="100">SUM(AE87+AI87+AN87+AP87+AR87+AV87)</f>
        <v>0</v>
      </c>
      <c r="J87" s="44"/>
      <c r="K87" s="45"/>
      <c r="L87" s="98"/>
      <c r="M87" s="59" t="str">
        <f t="shared" ref="M87:M114" si="101">IF(F87&lt;1,"",(K87*135)/F87)</f>
        <v/>
      </c>
      <c r="N87" s="48"/>
      <c r="O87" s="98"/>
      <c r="P87" s="59" t="str">
        <f t="shared" ref="P87:P114" si="102">IF(F87&lt;1,"",(N87*135)/F87)</f>
        <v/>
      </c>
      <c r="Q87" s="48"/>
      <c r="R87" s="98"/>
      <c r="S87" s="59" t="str">
        <f t="shared" ref="S87:S114" si="103">IF(F87&lt;1,"",(Q87*135)/F87)</f>
        <v/>
      </c>
      <c r="T87" s="120">
        <f t="shared" si="91"/>
        <v>0</v>
      </c>
      <c r="U87" s="45"/>
      <c r="V87" s="98"/>
      <c r="W87" s="59" t="str">
        <f t="shared" ref="W87:W114" si="104">IF(F87&lt;1,"",(U87*100)/F87)</f>
        <v/>
      </c>
      <c r="X87" s="48"/>
      <c r="Y87" s="98"/>
      <c r="Z87" s="59" t="str">
        <f t="shared" ref="Z87:Z114" si="105">IF(F87&lt;1,"",(X87*100)/F87)</f>
        <v/>
      </c>
      <c r="AA87" s="48"/>
      <c r="AB87" s="121"/>
      <c r="AC87" s="59" t="str">
        <f t="shared" ref="AC87:AC114" si="106">IF(F87&lt;1,"",(AA87*100)/F87)</f>
        <v/>
      </c>
      <c r="AD87" s="59">
        <f t="shared" si="92"/>
        <v>0</v>
      </c>
      <c r="AE87" s="54">
        <f t="shared" si="93"/>
        <v>0</v>
      </c>
      <c r="AF87" s="55"/>
      <c r="AG87" s="56"/>
      <c r="AH87" s="57">
        <f t="shared" si="94"/>
        <v>0</v>
      </c>
      <c r="AI87" s="58">
        <f t="shared" si="95"/>
        <v>0</v>
      </c>
      <c r="AJ87" s="55"/>
      <c r="AK87" s="56"/>
      <c r="AL87" s="56"/>
      <c r="AM87" s="57">
        <f t="shared" si="96"/>
        <v>0</v>
      </c>
      <c r="AN87" s="58">
        <f t="shared" si="97"/>
        <v>0</v>
      </c>
      <c r="AO87" s="61"/>
      <c r="AP87" s="62">
        <f t="shared" ref="AP87:AP114" si="107">AO87*4.5*0.66</f>
        <v>0</v>
      </c>
      <c r="AQ87" s="61"/>
      <c r="AR87" s="58">
        <f t="shared" ref="AR87:AR114" si="108">AQ87*4</f>
        <v>0</v>
      </c>
      <c r="AS87" s="63"/>
      <c r="AT87" s="64"/>
      <c r="AU87" s="57">
        <f t="shared" si="98"/>
        <v>0</v>
      </c>
      <c r="AV87" s="62" t="str">
        <f t="shared" si="99"/>
        <v>0</v>
      </c>
    </row>
    <row r="88" spans="1:48" hidden="1" outlineLevel="1">
      <c r="A88" s="122"/>
      <c r="B88" s="66"/>
      <c r="C88" s="66"/>
      <c r="D88" s="103" t="str">
        <f t="shared" si="90"/>
        <v/>
      </c>
      <c r="E88" s="71"/>
      <c r="F88" s="72"/>
      <c r="G88" s="42"/>
      <c r="H88" s="42"/>
      <c r="I88" s="43">
        <f t="shared" si="100"/>
        <v>0</v>
      </c>
      <c r="J88" s="44"/>
      <c r="K88" s="45"/>
      <c r="L88" s="98"/>
      <c r="M88" s="59" t="str">
        <f t="shared" si="101"/>
        <v/>
      </c>
      <c r="N88" s="48"/>
      <c r="O88" s="98"/>
      <c r="P88" s="59" t="str">
        <f t="shared" si="102"/>
        <v/>
      </c>
      <c r="Q88" s="48"/>
      <c r="R88" s="98"/>
      <c r="S88" s="59" t="str">
        <f t="shared" si="103"/>
        <v/>
      </c>
      <c r="T88" s="120">
        <f t="shared" si="91"/>
        <v>0</v>
      </c>
      <c r="U88" s="45"/>
      <c r="V88" s="98"/>
      <c r="W88" s="59" t="str">
        <f t="shared" si="104"/>
        <v/>
      </c>
      <c r="X88" s="48"/>
      <c r="Y88" s="98"/>
      <c r="Z88" s="59" t="str">
        <f t="shared" si="105"/>
        <v/>
      </c>
      <c r="AA88" s="48"/>
      <c r="AB88" s="121"/>
      <c r="AC88" s="59" t="str">
        <f t="shared" si="106"/>
        <v/>
      </c>
      <c r="AD88" s="59">
        <f t="shared" si="92"/>
        <v>0</v>
      </c>
      <c r="AE88" s="54">
        <f t="shared" si="93"/>
        <v>0</v>
      </c>
      <c r="AF88" s="55"/>
      <c r="AG88" s="56"/>
      <c r="AH88" s="57">
        <f t="shared" si="94"/>
        <v>0</v>
      </c>
      <c r="AI88" s="58">
        <f t="shared" si="95"/>
        <v>0</v>
      </c>
      <c r="AJ88" s="55"/>
      <c r="AK88" s="56"/>
      <c r="AL88" s="56"/>
      <c r="AM88" s="57">
        <f t="shared" si="96"/>
        <v>0</v>
      </c>
      <c r="AN88" s="58">
        <f t="shared" si="97"/>
        <v>0</v>
      </c>
      <c r="AO88" s="61"/>
      <c r="AP88" s="62">
        <f t="shared" si="107"/>
        <v>0</v>
      </c>
      <c r="AQ88" s="61"/>
      <c r="AR88" s="58">
        <f t="shared" si="108"/>
        <v>0</v>
      </c>
      <c r="AS88" s="63"/>
      <c r="AT88" s="64"/>
      <c r="AU88" s="57">
        <f t="shared" si="98"/>
        <v>0</v>
      </c>
      <c r="AV88" s="62" t="str">
        <f t="shared" si="99"/>
        <v>0</v>
      </c>
    </row>
    <row r="89" spans="1:48" hidden="1" outlineLevel="1">
      <c r="A89" s="122"/>
      <c r="B89" s="66"/>
      <c r="C89" s="66"/>
      <c r="D89" s="103" t="str">
        <f t="shared" si="90"/>
        <v/>
      </c>
      <c r="E89" s="71"/>
      <c r="F89" s="72"/>
      <c r="G89" s="42"/>
      <c r="H89" s="42"/>
      <c r="I89" s="43">
        <f t="shared" si="100"/>
        <v>0</v>
      </c>
      <c r="J89" s="44"/>
      <c r="K89" s="45"/>
      <c r="L89" s="98"/>
      <c r="M89" s="59" t="str">
        <f t="shared" si="101"/>
        <v/>
      </c>
      <c r="N89" s="48"/>
      <c r="O89" s="98"/>
      <c r="P89" s="59" t="str">
        <f t="shared" si="102"/>
        <v/>
      </c>
      <c r="Q89" s="48"/>
      <c r="R89" s="98"/>
      <c r="S89" s="59" t="str">
        <f t="shared" si="103"/>
        <v/>
      </c>
      <c r="T89" s="120">
        <f t="shared" si="91"/>
        <v>0</v>
      </c>
      <c r="U89" s="45"/>
      <c r="V89" s="98"/>
      <c r="W89" s="59" t="str">
        <f t="shared" si="104"/>
        <v/>
      </c>
      <c r="X89" s="48"/>
      <c r="Y89" s="98"/>
      <c r="Z89" s="59" t="str">
        <f t="shared" si="105"/>
        <v/>
      </c>
      <c r="AA89" s="48"/>
      <c r="AB89" s="121"/>
      <c r="AC89" s="59" t="str">
        <f t="shared" si="106"/>
        <v/>
      </c>
      <c r="AD89" s="59">
        <f t="shared" si="92"/>
        <v>0</v>
      </c>
      <c r="AE89" s="54">
        <f t="shared" si="93"/>
        <v>0</v>
      </c>
      <c r="AF89" s="55"/>
      <c r="AG89" s="56"/>
      <c r="AH89" s="57">
        <f t="shared" si="94"/>
        <v>0</v>
      </c>
      <c r="AI89" s="58">
        <f t="shared" si="95"/>
        <v>0</v>
      </c>
      <c r="AJ89" s="55"/>
      <c r="AK89" s="56"/>
      <c r="AL89" s="56"/>
      <c r="AM89" s="57">
        <f t="shared" si="96"/>
        <v>0</v>
      </c>
      <c r="AN89" s="58">
        <f t="shared" si="97"/>
        <v>0</v>
      </c>
      <c r="AO89" s="61"/>
      <c r="AP89" s="62">
        <f t="shared" si="107"/>
        <v>0</v>
      </c>
      <c r="AQ89" s="61"/>
      <c r="AR89" s="58">
        <f t="shared" si="108"/>
        <v>0</v>
      </c>
      <c r="AS89" s="63"/>
      <c r="AT89" s="64"/>
      <c r="AU89" s="57">
        <f t="shared" si="98"/>
        <v>0</v>
      </c>
      <c r="AV89" s="62" t="str">
        <f t="shared" si="99"/>
        <v>0</v>
      </c>
    </row>
    <row r="90" spans="1:48" hidden="1" outlineLevel="1">
      <c r="A90" s="122"/>
      <c r="B90" s="66"/>
      <c r="C90" s="66"/>
      <c r="D90" s="103" t="str">
        <f t="shared" si="90"/>
        <v/>
      </c>
      <c r="E90" s="71"/>
      <c r="F90" s="72"/>
      <c r="G90" s="42"/>
      <c r="H90" s="42"/>
      <c r="I90" s="43">
        <f t="shared" si="100"/>
        <v>0</v>
      </c>
      <c r="J90" s="44"/>
      <c r="K90" s="45"/>
      <c r="L90" s="98"/>
      <c r="M90" s="59" t="str">
        <f t="shared" si="101"/>
        <v/>
      </c>
      <c r="N90" s="48"/>
      <c r="O90" s="98"/>
      <c r="P90" s="59" t="str">
        <f t="shared" si="102"/>
        <v/>
      </c>
      <c r="Q90" s="48"/>
      <c r="R90" s="98"/>
      <c r="S90" s="59" t="str">
        <f t="shared" si="103"/>
        <v/>
      </c>
      <c r="T90" s="120">
        <f t="shared" si="91"/>
        <v>0</v>
      </c>
      <c r="U90" s="45"/>
      <c r="V90" s="98"/>
      <c r="W90" s="59" t="str">
        <f t="shared" si="104"/>
        <v/>
      </c>
      <c r="X90" s="48"/>
      <c r="Y90" s="98"/>
      <c r="Z90" s="59" t="str">
        <f t="shared" si="105"/>
        <v/>
      </c>
      <c r="AA90" s="48"/>
      <c r="AB90" s="121"/>
      <c r="AC90" s="59" t="str">
        <f t="shared" si="106"/>
        <v/>
      </c>
      <c r="AD90" s="59">
        <f t="shared" si="92"/>
        <v>0</v>
      </c>
      <c r="AE90" s="54">
        <f t="shared" si="93"/>
        <v>0</v>
      </c>
      <c r="AF90" s="55"/>
      <c r="AG90" s="56"/>
      <c r="AH90" s="57">
        <f t="shared" si="94"/>
        <v>0</v>
      </c>
      <c r="AI90" s="58">
        <f t="shared" si="95"/>
        <v>0</v>
      </c>
      <c r="AJ90" s="55"/>
      <c r="AK90" s="56"/>
      <c r="AL90" s="56"/>
      <c r="AM90" s="57">
        <f t="shared" si="96"/>
        <v>0</v>
      </c>
      <c r="AN90" s="58">
        <f t="shared" si="97"/>
        <v>0</v>
      </c>
      <c r="AO90" s="61"/>
      <c r="AP90" s="62">
        <f t="shared" si="107"/>
        <v>0</v>
      </c>
      <c r="AQ90" s="61"/>
      <c r="AR90" s="58">
        <f t="shared" si="108"/>
        <v>0</v>
      </c>
      <c r="AS90" s="63"/>
      <c r="AT90" s="64"/>
      <c r="AU90" s="57">
        <f t="shared" si="98"/>
        <v>0</v>
      </c>
      <c r="AV90" s="62" t="str">
        <f t="shared" si="99"/>
        <v>0</v>
      </c>
    </row>
    <row r="91" spans="1:48" hidden="1" outlineLevel="1">
      <c r="A91" s="101"/>
      <c r="B91" s="66"/>
      <c r="C91" s="66"/>
      <c r="D91" s="103" t="str">
        <f t="shared" si="90"/>
        <v/>
      </c>
      <c r="E91" s="71"/>
      <c r="F91" s="72"/>
      <c r="G91" s="42"/>
      <c r="H91" s="42"/>
      <c r="I91" s="43">
        <f t="shared" si="100"/>
        <v>0</v>
      </c>
      <c r="J91" s="44"/>
      <c r="K91" s="45"/>
      <c r="L91" s="98"/>
      <c r="M91" s="59" t="str">
        <f t="shared" si="101"/>
        <v/>
      </c>
      <c r="N91" s="48"/>
      <c r="O91" s="98"/>
      <c r="P91" s="59" t="str">
        <f t="shared" si="102"/>
        <v/>
      </c>
      <c r="Q91" s="48"/>
      <c r="R91" s="98"/>
      <c r="S91" s="59" t="str">
        <f t="shared" si="103"/>
        <v/>
      </c>
      <c r="T91" s="120">
        <f t="shared" si="91"/>
        <v>0</v>
      </c>
      <c r="U91" s="45"/>
      <c r="V91" s="98"/>
      <c r="W91" s="59" t="str">
        <f t="shared" si="104"/>
        <v/>
      </c>
      <c r="X91" s="48"/>
      <c r="Y91" s="98"/>
      <c r="Z91" s="59" t="str">
        <f t="shared" si="105"/>
        <v/>
      </c>
      <c r="AA91" s="48"/>
      <c r="AB91" s="121"/>
      <c r="AC91" s="59" t="str">
        <f t="shared" si="106"/>
        <v/>
      </c>
      <c r="AD91" s="59">
        <f t="shared" si="92"/>
        <v>0</v>
      </c>
      <c r="AE91" s="54">
        <f t="shared" si="93"/>
        <v>0</v>
      </c>
      <c r="AF91" s="55"/>
      <c r="AG91" s="56"/>
      <c r="AH91" s="57">
        <f t="shared" si="94"/>
        <v>0</v>
      </c>
      <c r="AI91" s="58">
        <f t="shared" si="95"/>
        <v>0</v>
      </c>
      <c r="AJ91" s="55"/>
      <c r="AK91" s="56"/>
      <c r="AL91" s="56"/>
      <c r="AM91" s="57">
        <f t="shared" si="96"/>
        <v>0</v>
      </c>
      <c r="AN91" s="58">
        <f t="shared" si="97"/>
        <v>0</v>
      </c>
      <c r="AO91" s="61"/>
      <c r="AP91" s="62">
        <f t="shared" si="107"/>
        <v>0</v>
      </c>
      <c r="AQ91" s="61"/>
      <c r="AR91" s="58">
        <f t="shared" si="108"/>
        <v>0</v>
      </c>
      <c r="AS91" s="63"/>
      <c r="AT91" s="64"/>
      <c r="AU91" s="57">
        <f t="shared" si="98"/>
        <v>0</v>
      </c>
      <c r="AV91" s="62" t="str">
        <f t="shared" si="99"/>
        <v>0</v>
      </c>
    </row>
    <row r="92" spans="1:48" hidden="1" outlineLevel="1">
      <c r="A92" s="101"/>
      <c r="B92" s="66"/>
      <c r="C92" s="102"/>
      <c r="D92" s="103" t="str">
        <f t="shared" si="90"/>
        <v/>
      </c>
      <c r="E92" s="71"/>
      <c r="F92" s="72"/>
      <c r="G92" s="42"/>
      <c r="H92" s="42"/>
      <c r="I92" s="43">
        <f t="shared" si="100"/>
        <v>0</v>
      </c>
      <c r="J92" s="44"/>
      <c r="K92" s="45"/>
      <c r="L92" s="98"/>
      <c r="M92" s="59" t="str">
        <f t="shared" si="101"/>
        <v/>
      </c>
      <c r="N92" s="48"/>
      <c r="O92" s="98"/>
      <c r="P92" s="59" t="str">
        <f t="shared" si="102"/>
        <v/>
      </c>
      <c r="Q92" s="48"/>
      <c r="R92" s="98"/>
      <c r="S92" s="59" t="str">
        <f t="shared" si="103"/>
        <v/>
      </c>
      <c r="T92" s="120">
        <f>MAX(M92,P92,S92)</f>
        <v>0</v>
      </c>
      <c r="U92" s="45"/>
      <c r="V92" s="98"/>
      <c r="W92" s="59" t="str">
        <f t="shared" si="104"/>
        <v/>
      </c>
      <c r="X92" s="48"/>
      <c r="Y92" s="98"/>
      <c r="Z92" s="59" t="str">
        <f t="shared" si="105"/>
        <v/>
      </c>
      <c r="AA92" s="48"/>
      <c r="AB92" s="121"/>
      <c r="AC92" s="59" t="str">
        <f t="shared" si="106"/>
        <v/>
      </c>
      <c r="AD92" s="59">
        <f>MAX(W92,Z92,AC92)</f>
        <v>0</v>
      </c>
      <c r="AE92" s="54">
        <f>SUM(T92,AD92)</f>
        <v>0</v>
      </c>
      <c r="AF92" s="55"/>
      <c r="AG92" s="56"/>
      <c r="AH92" s="57">
        <f>MAX(AF92:AG92)</f>
        <v>0</v>
      </c>
      <c r="AI92" s="58">
        <f t="shared" si="95"/>
        <v>0</v>
      </c>
      <c r="AJ92" s="55"/>
      <c r="AK92" s="56"/>
      <c r="AL92" s="56"/>
      <c r="AM92" s="57">
        <f t="shared" si="96"/>
        <v>0</v>
      </c>
      <c r="AN92" s="58">
        <f t="shared" si="97"/>
        <v>0</v>
      </c>
      <c r="AO92" s="61"/>
      <c r="AP92" s="62">
        <f t="shared" si="107"/>
        <v>0</v>
      </c>
      <c r="AQ92" s="61"/>
      <c r="AR92" s="58">
        <f t="shared" si="108"/>
        <v>0</v>
      </c>
      <c r="AS92" s="63"/>
      <c r="AT92" s="64"/>
      <c r="AU92" s="57">
        <f t="shared" si="98"/>
        <v>0</v>
      </c>
      <c r="AV92" s="62" t="str">
        <f t="shared" si="99"/>
        <v>0</v>
      </c>
    </row>
    <row r="93" spans="1:48" hidden="1" outlineLevel="1">
      <c r="A93" s="122"/>
      <c r="B93" s="66"/>
      <c r="C93" s="66"/>
      <c r="D93" s="103" t="str">
        <f t="shared" si="90"/>
        <v/>
      </c>
      <c r="E93" s="71"/>
      <c r="F93" s="72"/>
      <c r="G93" s="42"/>
      <c r="H93" s="42"/>
      <c r="I93" s="43">
        <f t="shared" si="100"/>
        <v>0</v>
      </c>
      <c r="J93" s="44"/>
      <c r="K93" s="45"/>
      <c r="L93" s="98"/>
      <c r="M93" s="59" t="str">
        <f t="shared" si="101"/>
        <v/>
      </c>
      <c r="N93" s="48"/>
      <c r="O93" s="98"/>
      <c r="P93" s="59" t="str">
        <f t="shared" si="102"/>
        <v/>
      </c>
      <c r="Q93" s="48"/>
      <c r="R93" s="98"/>
      <c r="S93" s="59" t="str">
        <f t="shared" si="103"/>
        <v/>
      </c>
      <c r="T93" s="120">
        <f t="shared" ref="T93:T114" si="109">MAX(M93,P93,S93)</f>
        <v>0</v>
      </c>
      <c r="U93" s="45"/>
      <c r="V93" s="98"/>
      <c r="W93" s="59" t="str">
        <f t="shared" si="104"/>
        <v/>
      </c>
      <c r="X93" s="48"/>
      <c r="Y93" s="98"/>
      <c r="Z93" s="59" t="str">
        <f t="shared" si="105"/>
        <v/>
      </c>
      <c r="AA93" s="48"/>
      <c r="AB93" s="121"/>
      <c r="AC93" s="59" t="str">
        <f t="shared" si="106"/>
        <v/>
      </c>
      <c r="AD93" s="59">
        <f t="shared" ref="AD93:AD114" si="110">MAX(W93,Z93,AC93)</f>
        <v>0</v>
      </c>
      <c r="AE93" s="54">
        <f t="shared" ref="AE93:AE114" si="111">SUM(T93,AD93)</f>
        <v>0</v>
      </c>
      <c r="AF93" s="55"/>
      <c r="AG93" s="56"/>
      <c r="AH93" s="57">
        <f t="shared" ref="AH93:AH114" si="112">MAX(AF93:AG93)</f>
        <v>0</v>
      </c>
      <c r="AI93" s="58">
        <f t="shared" si="95"/>
        <v>0</v>
      </c>
      <c r="AJ93" s="55"/>
      <c r="AK93" s="56"/>
      <c r="AL93" s="56"/>
      <c r="AM93" s="57">
        <f t="shared" si="96"/>
        <v>0</v>
      </c>
      <c r="AN93" s="58">
        <f t="shared" si="97"/>
        <v>0</v>
      </c>
      <c r="AO93" s="61"/>
      <c r="AP93" s="62">
        <f t="shared" si="107"/>
        <v>0</v>
      </c>
      <c r="AQ93" s="61"/>
      <c r="AR93" s="58">
        <f t="shared" si="108"/>
        <v>0</v>
      </c>
      <c r="AS93" s="63"/>
      <c r="AT93" s="64"/>
      <c r="AU93" s="57">
        <f t="shared" si="98"/>
        <v>0</v>
      </c>
      <c r="AV93" s="62" t="str">
        <f t="shared" si="99"/>
        <v>0</v>
      </c>
    </row>
    <row r="94" spans="1:48" hidden="1" outlineLevel="1">
      <c r="A94" s="122"/>
      <c r="B94" s="66"/>
      <c r="C94" s="66"/>
      <c r="D94" s="103" t="str">
        <f t="shared" si="90"/>
        <v/>
      </c>
      <c r="E94" s="71"/>
      <c r="F94" s="72"/>
      <c r="G94" s="42"/>
      <c r="H94" s="42"/>
      <c r="I94" s="43">
        <f t="shared" si="100"/>
        <v>0</v>
      </c>
      <c r="J94" s="44"/>
      <c r="K94" s="45"/>
      <c r="L94" s="98"/>
      <c r="M94" s="59" t="str">
        <f t="shared" si="101"/>
        <v/>
      </c>
      <c r="N94" s="48"/>
      <c r="O94" s="98"/>
      <c r="P94" s="59" t="str">
        <f t="shared" si="102"/>
        <v/>
      </c>
      <c r="Q94" s="48"/>
      <c r="R94" s="98"/>
      <c r="S94" s="59" t="str">
        <f t="shared" si="103"/>
        <v/>
      </c>
      <c r="T94" s="120">
        <f t="shared" si="109"/>
        <v>0</v>
      </c>
      <c r="U94" s="45"/>
      <c r="V94" s="98"/>
      <c r="W94" s="59" t="str">
        <f t="shared" si="104"/>
        <v/>
      </c>
      <c r="X94" s="48"/>
      <c r="Y94" s="98"/>
      <c r="Z94" s="59" t="str">
        <f t="shared" si="105"/>
        <v/>
      </c>
      <c r="AA94" s="48"/>
      <c r="AB94" s="121"/>
      <c r="AC94" s="59" t="str">
        <f t="shared" si="106"/>
        <v/>
      </c>
      <c r="AD94" s="59">
        <f t="shared" si="110"/>
        <v>0</v>
      </c>
      <c r="AE94" s="54">
        <f t="shared" si="111"/>
        <v>0</v>
      </c>
      <c r="AF94" s="55"/>
      <c r="AG94" s="56"/>
      <c r="AH94" s="57">
        <f t="shared" si="112"/>
        <v>0</v>
      </c>
      <c r="AI94" s="58">
        <f t="shared" si="95"/>
        <v>0</v>
      </c>
      <c r="AJ94" s="55"/>
      <c r="AK94" s="56"/>
      <c r="AL94" s="56"/>
      <c r="AM94" s="57">
        <f t="shared" si="96"/>
        <v>0</v>
      </c>
      <c r="AN94" s="58">
        <f t="shared" si="97"/>
        <v>0</v>
      </c>
      <c r="AO94" s="61"/>
      <c r="AP94" s="62">
        <f t="shared" si="107"/>
        <v>0</v>
      </c>
      <c r="AQ94" s="61"/>
      <c r="AR94" s="58">
        <f t="shared" si="108"/>
        <v>0</v>
      </c>
      <c r="AS94" s="63"/>
      <c r="AT94" s="64"/>
      <c r="AU94" s="57">
        <f t="shared" si="98"/>
        <v>0</v>
      </c>
      <c r="AV94" s="62" t="str">
        <f t="shared" si="99"/>
        <v>0</v>
      </c>
    </row>
    <row r="95" spans="1:48" hidden="1" outlineLevel="1">
      <c r="A95" s="122"/>
      <c r="B95" s="66"/>
      <c r="C95" s="66"/>
      <c r="D95" s="103" t="str">
        <f t="shared" si="90"/>
        <v/>
      </c>
      <c r="E95" s="71"/>
      <c r="F95" s="72"/>
      <c r="G95" s="42"/>
      <c r="H95" s="42"/>
      <c r="I95" s="43">
        <f t="shared" si="100"/>
        <v>0</v>
      </c>
      <c r="J95" s="44"/>
      <c r="K95" s="45"/>
      <c r="L95" s="98"/>
      <c r="M95" s="59" t="str">
        <f t="shared" si="101"/>
        <v/>
      </c>
      <c r="N95" s="48"/>
      <c r="O95" s="98"/>
      <c r="P95" s="59" t="str">
        <f t="shared" si="102"/>
        <v/>
      </c>
      <c r="Q95" s="48"/>
      <c r="R95" s="98"/>
      <c r="S95" s="59" t="str">
        <f t="shared" si="103"/>
        <v/>
      </c>
      <c r="T95" s="120">
        <f t="shared" si="109"/>
        <v>0</v>
      </c>
      <c r="U95" s="45"/>
      <c r="V95" s="98"/>
      <c r="W95" s="59" t="str">
        <f t="shared" si="104"/>
        <v/>
      </c>
      <c r="X95" s="48"/>
      <c r="Y95" s="98"/>
      <c r="Z95" s="59" t="str">
        <f t="shared" si="105"/>
        <v/>
      </c>
      <c r="AA95" s="48"/>
      <c r="AB95" s="121"/>
      <c r="AC95" s="59" t="str">
        <f t="shared" si="106"/>
        <v/>
      </c>
      <c r="AD95" s="59">
        <f t="shared" si="110"/>
        <v>0</v>
      </c>
      <c r="AE95" s="54">
        <f t="shared" si="111"/>
        <v>0</v>
      </c>
      <c r="AF95" s="55"/>
      <c r="AG95" s="56"/>
      <c r="AH95" s="57">
        <f t="shared" si="112"/>
        <v>0</v>
      </c>
      <c r="AI95" s="58">
        <f t="shared" si="95"/>
        <v>0</v>
      </c>
      <c r="AJ95" s="55"/>
      <c r="AK95" s="56"/>
      <c r="AL95" s="56"/>
      <c r="AM95" s="57">
        <f t="shared" si="96"/>
        <v>0</v>
      </c>
      <c r="AN95" s="58">
        <f t="shared" si="97"/>
        <v>0</v>
      </c>
      <c r="AO95" s="61"/>
      <c r="AP95" s="62">
        <f t="shared" si="107"/>
        <v>0</v>
      </c>
      <c r="AQ95" s="61"/>
      <c r="AR95" s="58">
        <f t="shared" si="108"/>
        <v>0</v>
      </c>
      <c r="AS95" s="63"/>
      <c r="AT95" s="64"/>
      <c r="AU95" s="57">
        <f t="shared" si="98"/>
        <v>0</v>
      </c>
      <c r="AV95" s="62" t="str">
        <f t="shared" si="99"/>
        <v>0</v>
      </c>
    </row>
    <row r="96" spans="1:48" hidden="1" outlineLevel="1">
      <c r="A96" s="122"/>
      <c r="B96" s="66"/>
      <c r="C96" s="66"/>
      <c r="D96" s="103" t="str">
        <f t="shared" si="90"/>
        <v/>
      </c>
      <c r="E96" s="71"/>
      <c r="F96" s="72"/>
      <c r="G96" s="42"/>
      <c r="H96" s="42"/>
      <c r="I96" s="43">
        <f t="shared" si="100"/>
        <v>0</v>
      </c>
      <c r="J96" s="44"/>
      <c r="K96" s="45"/>
      <c r="L96" s="98"/>
      <c r="M96" s="59" t="str">
        <f t="shared" si="101"/>
        <v/>
      </c>
      <c r="N96" s="48"/>
      <c r="O96" s="98"/>
      <c r="P96" s="59" t="str">
        <f t="shared" si="102"/>
        <v/>
      </c>
      <c r="Q96" s="48"/>
      <c r="R96" s="98"/>
      <c r="S96" s="59" t="str">
        <f t="shared" si="103"/>
        <v/>
      </c>
      <c r="T96" s="120">
        <f t="shared" si="109"/>
        <v>0</v>
      </c>
      <c r="U96" s="45"/>
      <c r="V96" s="98"/>
      <c r="W96" s="59" t="str">
        <f t="shared" si="104"/>
        <v/>
      </c>
      <c r="X96" s="48"/>
      <c r="Y96" s="98"/>
      <c r="Z96" s="59" t="str">
        <f t="shared" si="105"/>
        <v/>
      </c>
      <c r="AA96" s="48"/>
      <c r="AB96" s="121"/>
      <c r="AC96" s="59" t="str">
        <f t="shared" si="106"/>
        <v/>
      </c>
      <c r="AD96" s="59">
        <f t="shared" si="110"/>
        <v>0</v>
      </c>
      <c r="AE96" s="54">
        <f t="shared" si="111"/>
        <v>0</v>
      </c>
      <c r="AF96" s="55"/>
      <c r="AG96" s="56"/>
      <c r="AH96" s="57">
        <f t="shared" si="112"/>
        <v>0</v>
      </c>
      <c r="AI96" s="58">
        <f t="shared" si="95"/>
        <v>0</v>
      </c>
      <c r="AJ96" s="55"/>
      <c r="AK96" s="56"/>
      <c r="AL96" s="56"/>
      <c r="AM96" s="57">
        <f t="shared" si="96"/>
        <v>0</v>
      </c>
      <c r="AN96" s="58">
        <f t="shared" si="97"/>
        <v>0</v>
      </c>
      <c r="AO96" s="61"/>
      <c r="AP96" s="62">
        <f t="shared" si="107"/>
        <v>0</v>
      </c>
      <c r="AQ96" s="61"/>
      <c r="AR96" s="58">
        <f t="shared" si="108"/>
        <v>0</v>
      </c>
      <c r="AS96" s="63"/>
      <c r="AT96" s="64"/>
      <c r="AU96" s="57">
        <f t="shared" si="98"/>
        <v>0</v>
      </c>
      <c r="AV96" s="62" t="str">
        <f t="shared" si="99"/>
        <v>0</v>
      </c>
    </row>
    <row r="97" spans="1:48" hidden="1" outlineLevel="1">
      <c r="A97" s="122"/>
      <c r="B97" s="66"/>
      <c r="C97" s="66"/>
      <c r="D97" s="103" t="str">
        <f t="shared" si="90"/>
        <v/>
      </c>
      <c r="E97" s="71"/>
      <c r="F97" s="72"/>
      <c r="G97" s="42"/>
      <c r="H97" s="42"/>
      <c r="I97" s="43">
        <f t="shared" si="100"/>
        <v>0</v>
      </c>
      <c r="J97" s="44"/>
      <c r="K97" s="45"/>
      <c r="L97" s="98"/>
      <c r="M97" s="59" t="str">
        <f t="shared" si="101"/>
        <v/>
      </c>
      <c r="N97" s="48"/>
      <c r="O97" s="98"/>
      <c r="P97" s="59" t="str">
        <f t="shared" si="102"/>
        <v/>
      </c>
      <c r="Q97" s="48"/>
      <c r="R97" s="98"/>
      <c r="S97" s="59" t="str">
        <f t="shared" si="103"/>
        <v/>
      </c>
      <c r="T97" s="120">
        <f t="shared" si="109"/>
        <v>0</v>
      </c>
      <c r="U97" s="45"/>
      <c r="V97" s="98"/>
      <c r="W97" s="59" t="str">
        <f t="shared" si="104"/>
        <v/>
      </c>
      <c r="X97" s="48"/>
      <c r="Y97" s="98"/>
      <c r="Z97" s="59" t="str">
        <f t="shared" si="105"/>
        <v/>
      </c>
      <c r="AA97" s="48"/>
      <c r="AB97" s="121"/>
      <c r="AC97" s="59" t="str">
        <f t="shared" si="106"/>
        <v/>
      </c>
      <c r="AD97" s="59">
        <f t="shared" si="110"/>
        <v>0</v>
      </c>
      <c r="AE97" s="54">
        <f t="shared" si="111"/>
        <v>0</v>
      </c>
      <c r="AF97" s="55"/>
      <c r="AG97" s="56"/>
      <c r="AH97" s="57">
        <f t="shared" si="112"/>
        <v>0</v>
      </c>
      <c r="AI97" s="58">
        <f t="shared" si="95"/>
        <v>0</v>
      </c>
      <c r="AJ97" s="55"/>
      <c r="AK97" s="56"/>
      <c r="AL97" s="56"/>
      <c r="AM97" s="57">
        <f t="shared" si="96"/>
        <v>0</v>
      </c>
      <c r="AN97" s="58">
        <f t="shared" si="97"/>
        <v>0</v>
      </c>
      <c r="AO97" s="61"/>
      <c r="AP97" s="62">
        <f t="shared" si="107"/>
        <v>0</v>
      </c>
      <c r="AQ97" s="61"/>
      <c r="AR97" s="58">
        <f t="shared" si="108"/>
        <v>0</v>
      </c>
      <c r="AS97" s="63"/>
      <c r="AT97" s="64"/>
      <c r="AU97" s="57">
        <f t="shared" si="98"/>
        <v>0</v>
      </c>
      <c r="AV97" s="62" t="str">
        <f t="shared" si="99"/>
        <v>0</v>
      </c>
    </row>
    <row r="98" spans="1:48" hidden="1" outlineLevel="1">
      <c r="A98" s="122"/>
      <c r="B98" s="66"/>
      <c r="C98" s="66"/>
      <c r="D98" s="103" t="str">
        <f t="shared" si="90"/>
        <v/>
      </c>
      <c r="E98" s="71"/>
      <c r="F98" s="72"/>
      <c r="G98" s="42"/>
      <c r="H98" s="42"/>
      <c r="I98" s="43">
        <f t="shared" si="100"/>
        <v>0</v>
      </c>
      <c r="J98" s="44"/>
      <c r="K98" s="45"/>
      <c r="L98" s="98"/>
      <c r="M98" s="59" t="str">
        <f t="shared" si="101"/>
        <v/>
      </c>
      <c r="N98" s="48"/>
      <c r="O98" s="98"/>
      <c r="P98" s="59" t="str">
        <f t="shared" si="102"/>
        <v/>
      </c>
      <c r="Q98" s="48"/>
      <c r="R98" s="98"/>
      <c r="S98" s="59" t="str">
        <f t="shared" si="103"/>
        <v/>
      </c>
      <c r="T98" s="120">
        <f t="shared" si="109"/>
        <v>0</v>
      </c>
      <c r="U98" s="45"/>
      <c r="V98" s="98"/>
      <c r="W98" s="59" t="str">
        <f t="shared" si="104"/>
        <v/>
      </c>
      <c r="X98" s="48"/>
      <c r="Y98" s="98"/>
      <c r="Z98" s="59" t="str">
        <f t="shared" si="105"/>
        <v/>
      </c>
      <c r="AA98" s="48"/>
      <c r="AB98" s="121"/>
      <c r="AC98" s="59" t="str">
        <f t="shared" si="106"/>
        <v/>
      </c>
      <c r="AD98" s="59">
        <f t="shared" si="110"/>
        <v>0</v>
      </c>
      <c r="AE98" s="54">
        <f t="shared" si="111"/>
        <v>0</v>
      </c>
      <c r="AF98" s="55"/>
      <c r="AG98" s="56"/>
      <c r="AH98" s="57">
        <f t="shared" si="112"/>
        <v>0</v>
      </c>
      <c r="AI98" s="58">
        <f t="shared" si="95"/>
        <v>0</v>
      </c>
      <c r="AJ98" s="55"/>
      <c r="AK98" s="56"/>
      <c r="AL98" s="56"/>
      <c r="AM98" s="57">
        <f t="shared" si="96"/>
        <v>0</v>
      </c>
      <c r="AN98" s="58">
        <f t="shared" si="97"/>
        <v>0</v>
      </c>
      <c r="AO98" s="61"/>
      <c r="AP98" s="62">
        <f t="shared" si="107"/>
        <v>0</v>
      </c>
      <c r="AQ98" s="61"/>
      <c r="AR98" s="58">
        <f t="shared" si="108"/>
        <v>0</v>
      </c>
      <c r="AS98" s="63"/>
      <c r="AT98" s="64"/>
      <c r="AU98" s="57">
        <f t="shared" si="98"/>
        <v>0</v>
      </c>
      <c r="AV98" s="62" t="str">
        <f t="shared" si="99"/>
        <v>0</v>
      </c>
    </row>
    <row r="99" spans="1:48" hidden="1" outlineLevel="1">
      <c r="A99" s="122"/>
      <c r="B99" s="66"/>
      <c r="C99" s="66"/>
      <c r="D99" s="103" t="str">
        <f t="shared" si="90"/>
        <v/>
      </c>
      <c r="E99" s="71"/>
      <c r="F99" s="72"/>
      <c r="G99" s="42"/>
      <c r="H99" s="42"/>
      <c r="I99" s="43">
        <f t="shared" si="100"/>
        <v>0</v>
      </c>
      <c r="J99" s="44"/>
      <c r="K99" s="45"/>
      <c r="L99" s="98"/>
      <c r="M99" s="59" t="str">
        <f t="shared" si="101"/>
        <v/>
      </c>
      <c r="N99" s="48"/>
      <c r="O99" s="98"/>
      <c r="P99" s="59" t="str">
        <f t="shared" si="102"/>
        <v/>
      </c>
      <c r="Q99" s="48"/>
      <c r="R99" s="98"/>
      <c r="S99" s="59" t="str">
        <f t="shared" si="103"/>
        <v/>
      </c>
      <c r="T99" s="120">
        <f t="shared" si="109"/>
        <v>0</v>
      </c>
      <c r="U99" s="45"/>
      <c r="V99" s="98"/>
      <c r="W99" s="59" t="str">
        <f t="shared" si="104"/>
        <v/>
      </c>
      <c r="X99" s="48"/>
      <c r="Y99" s="98"/>
      <c r="Z99" s="59" t="str">
        <f t="shared" si="105"/>
        <v/>
      </c>
      <c r="AA99" s="48"/>
      <c r="AB99" s="121"/>
      <c r="AC99" s="59" t="str">
        <f t="shared" si="106"/>
        <v/>
      </c>
      <c r="AD99" s="59">
        <f t="shared" si="110"/>
        <v>0</v>
      </c>
      <c r="AE99" s="54">
        <f t="shared" si="111"/>
        <v>0</v>
      </c>
      <c r="AF99" s="55"/>
      <c r="AG99" s="56"/>
      <c r="AH99" s="57">
        <f t="shared" si="112"/>
        <v>0</v>
      </c>
      <c r="AI99" s="58">
        <f t="shared" si="95"/>
        <v>0</v>
      </c>
      <c r="AJ99" s="55"/>
      <c r="AK99" s="56"/>
      <c r="AL99" s="56"/>
      <c r="AM99" s="57">
        <f t="shared" si="96"/>
        <v>0</v>
      </c>
      <c r="AN99" s="58">
        <f t="shared" si="97"/>
        <v>0</v>
      </c>
      <c r="AO99" s="61"/>
      <c r="AP99" s="62">
        <f t="shared" si="107"/>
        <v>0</v>
      </c>
      <c r="AQ99" s="61"/>
      <c r="AR99" s="58">
        <f t="shared" si="108"/>
        <v>0</v>
      </c>
      <c r="AS99" s="63"/>
      <c r="AT99" s="64"/>
      <c r="AU99" s="57">
        <f t="shared" si="98"/>
        <v>0</v>
      </c>
      <c r="AV99" s="62" t="str">
        <f t="shared" si="99"/>
        <v>0</v>
      </c>
    </row>
    <row r="100" spans="1:48" hidden="1" outlineLevel="1">
      <c r="A100" s="122"/>
      <c r="B100" s="66"/>
      <c r="C100" s="66"/>
      <c r="D100" s="103" t="str">
        <f t="shared" si="90"/>
        <v/>
      </c>
      <c r="E100" s="71"/>
      <c r="F100" s="72"/>
      <c r="G100" s="42"/>
      <c r="H100" s="42"/>
      <c r="I100" s="43">
        <f t="shared" si="100"/>
        <v>0</v>
      </c>
      <c r="J100" s="44"/>
      <c r="K100" s="45"/>
      <c r="L100" s="98"/>
      <c r="M100" s="59" t="str">
        <f t="shared" si="101"/>
        <v/>
      </c>
      <c r="N100" s="48"/>
      <c r="O100" s="98"/>
      <c r="P100" s="59" t="str">
        <f t="shared" si="102"/>
        <v/>
      </c>
      <c r="Q100" s="48"/>
      <c r="R100" s="98"/>
      <c r="S100" s="59" t="str">
        <f t="shared" si="103"/>
        <v/>
      </c>
      <c r="T100" s="120">
        <f t="shared" si="109"/>
        <v>0</v>
      </c>
      <c r="U100" s="45"/>
      <c r="V100" s="98"/>
      <c r="W100" s="59" t="str">
        <f t="shared" si="104"/>
        <v/>
      </c>
      <c r="X100" s="48"/>
      <c r="Y100" s="98"/>
      <c r="Z100" s="59" t="str">
        <f t="shared" si="105"/>
        <v/>
      </c>
      <c r="AA100" s="48"/>
      <c r="AB100" s="121"/>
      <c r="AC100" s="59" t="str">
        <f t="shared" si="106"/>
        <v/>
      </c>
      <c r="AD100" s="59">
        <f t="shared" si="110"/>
        <v>0</v>
      </c>
      <c r="AE100" s="54">
        <f t="shared" si="111"/>
        <v>0</v>
      </c>
      <c r="AF100" s="55"/>
      <c r="AG100" s="56"/>
      <c r="AH100" s="57">
        <f t="shared" si="112"/>
        <v>0</v>
      </c>
      <c r="AI100" s="58">
        <f t="shared" si="95"/>
        <v>0</v>
      </c>
      <c r="AJ100" s="55"/>
      <c r="AK100" s="56"/>
      <c r="AL100" s="56"/>
      <c r="AM100" s="57">
        <f t="shared" si="96"/>
        <v>0</v>
      </c>
      <c r="AN100" s="58">
        <f t="shared" si="97"/>
        <v>0</v>
      </c>
      <c r="AO100" s="61"/>
      <c r="AP100" s="62">
        <f t="shared" si="107"/>
        <v>0</v>
      </c>
      <c r="AQ100" s="61"/>
      <c r="AR100" s="58">
        <f t="shared" si="108"/>
        <v>0</v>
      </c>
      <c r="AS100" s="63"/>
      <c r="AT100" s="64"/>
      <c r="AU100" s="57">
        <f t="shared" si="98"/>
        <v>0</v>
      </c>
      <c r="AV100" s="62" t="str">
        <f t="shared" si="99"/>
        <v>0</v>
      </c>
    </row>
    <row r="101" spans="1:48" hidden="1" outlineLevel="1">
      <c r="A101" s="122"/>
      <c r="B101" s="66"/>
      <c r="C101" s="66"/>
      <c r="D101" s="103" t="str">
        <f t="shared" si="90"/>
        <v/>
      </c>
      <c r="E101" s="71"/>
      <c r="F101" s="72"/>
      <c r="G101" s="42"/>
      <c r="H101" s="42"/>
      <c r="I101" s="43">
        <f t="shared" si="100"/>
        <v>0</v>
      </c>
      <c r="J101" s="44"/>
      <c r="K101" s="45"/>
      <c r="L101" s="98"/>
      <c r="M101" s="59" t="str">
        <f t="shared" si="101"/>
        <v/>
      </c>
      <c r="N101" s="48"/>
      <c r="O101" s="98"/>
      <c r="P101" s="59" t="str">
        <f t="shared" si="102"/>
        <v/>
      </c>
      <c r="Q101" s="48"/>
      <c r="R101" s="98"/>
      <c r="S101" s="59" t="str">
        <f t="shared" si="103"/>
        <v/>
      </c>
      <c r="T101" s="120">
        <f t="shared" si="109"/>
        <v>0</v>
      </c>
      <c r="U101" s="45"/>
      <c r="V101" s="98"/>
      <c r="W101" s="59" t="str">
        <f t="shared" si="104"/>
        <v/>
      </c>
      <c r="X101" s="48"/>
      <c r="Y101" s="98"/>
      <c r="Z101" s="59" t="str">
        <f t="shared" si="105"/>
        <v/>
      </c>
      <c r="AA101" s="48"/>
      <c r="AB101" s="121"/>
      <c r="AC101" s="59" t="str">
        <f t="shared" si="106"/>
        <v/>
      </c>
      <c r="AD101" s="59">
        <f t="shared" si="110"/>
        <v>0</v>
      </c>
      <c r="AE101" s="54">
        <f t="shared" si="111"/>
        <v>0</v>
      </c>
      <c r="AF101" s="55"/>
      <c r="AG101" s="56"/>
      <c r="AH101" s="57">
        <f t="shared" si="112"/>
        <v>0</v>
      </c>
      <c r="AI101" s="58">
        <f t="shared" si="95"/>
        <v>0</v>
      </c>
      <c r="AJ101" s="55"/>
      <c r="AK101" s="56"/>
      <c r="AL101" s="56"/>
      <c r="AM101" s="57">
        <f t="shared" si="96"/>
        <v>0</v>
      </c>
      <c r="AN101" s="58">
        <f t="shared" si="97"/>
        <v>0</v>
      </c>
      <c r="AO101" s="61"/>
      <c r="AP101" s="62">
        <f t="shared" si="107"/>
        <v>0</v>
      </c>
      <c r="AQ101" s="61"/>
      <c r="AR101" s="58">
        <f t="shared" si="108"/>
        <v>0</v>
      </c>
      <c r="AS101" s="63"/>
      <c r="AT101" s="64"/>
      <c r="AU101" s="57">
        <f t="shared" si="98"/>
        <v>0</v>
      </c>
      <c r="AV101" s="62" t="str">
        <f t="shared" si="99"/>
        <v>0</v>
      </c>
    </row>
    <row r="102" spans="1:48" hidden="1" outlineLevel="1">
      <c r="A102" s="122"/>
      <c r="B102" s="66"/>
      <c r="C102" s="66"/>
      <c r="D102" s="103" t="str">
        <f t="shared" si="90"/>
        <v/>
      </c>
      <c r="E102" s="71"/>
      <c r="F102" s="72"/>
      <c r="G102" s="42"/>
      <c r="H102" s="42"/>
      <c r="I102" s="43">
        <f t="shared" si="100"/>
        <v>0</v>
      </c>
      <c r="J102" s="44"/>
      <c r="K102" s="45"/>
      <c r="L102" s="98"/>
      <c r="M102" s="59" t="str">
        <f t="shared" si="101"/>
        <v/>
      </c>
      <c r="N102" s="48"/>
      <c r="O102" s="98"/>
      <c r="P102" s="59" t="str">
        <f t="shared" si="102"/>
        <v/>
      </c>
      <c r="Q102" s="48"/>
      <c r="R102" s="98"/>
      <c r="S102" s="59" t="str">
        <f t="shared" si="103"/>
        <v/>
      </c>
      <c r="T102" s="120">
        <f t="shared" si="109"/>
        <v>0</v>
      </c>
      <c r="U102" s="45"/>
      <c r="V102" s="98"/>
      <c r="W102" s="59" t="str">
        <f t="shared" si="104"/>
        <v/>
      </c>
      <c r="X102" s="48"/>
      <c r="Y102" s="98"/>
      <c r="Z102" s="59" t="str">
        <f t="shared" si="105"/>
        <v/>
      </c>
      <c r="AA102" s="48"/>
      <c r="AB102" s="121"/>
      <c r="AC102" s="59" t="str">
        <f t="shared" si="106"/>
        <v/>
      </c>
      <c r="AD102" s="59">
        <f t="shared" si="110"/>
        <v>0</v>
      </c>
      <c r="AE102" s="54">
        <f t="shared" si="111"/>
        <v>0</v>
      </c>
      <c r="AF102" s="55"/>
      <c r="AG102" s="56"/>
      <c r="AH102" s="57">
        <f t="shared" si="112"/>
        <v>0</v>
      </c>
      <c r="AI102" s="58">
        <f t="shared" si="95"/>
        <v>0</v>
      </c>
      <c r="AJ102" s="55"/>
      <c r="AK102" s="56"/>
      <c r="AL102" s="56"/>
      <c r="AM102" s="57">
        <f t="shared" si="96"/>
        <v>0</v>
      </c>
      <c r="AN102" s="58">
        <f t="shared" si="97"/>
        <v>0</v>
      </c>
      <c r="AO102" s="61"/>
      <c r="AP102" s="62">
        <f t="shared" si="107"/>
        <v>0</v>
      </c>
      <c r="AQ102" s="61"/>
      <c r="AR102" s="58">
        <f t="shared" si="108"/>
        <v>0</v>
      </c>
      <c r="AS102" s="63"/>
      <c r="AT102" s="64"/>
      <c r="AU102" s="57">
        <f t="shared" si="98"/>
        <v>0</v>
      </c>
      <c r="AV102" s="62" t="str">
        <f t="shared" si="99"/>
        <v>0</v>
      </c>
    </row>
    <row r="103" spans="1:48" hidden="1" outlineLevel="1">
      <c r="A103" s="122"/>
      <c r="B103" s="66"/>
      <c r="C103" s="66"/>
      <c r="D103" s="103" t="str">
        <f t="shared" si="90"/>
        <v/>
      </c>
      <c r="E103" s="71"/>
      <c r="F103" s="72"/>
      <c r="G103" s="42"/>
      <c r="H103" s="42"/>
      <c r="I103" s="43">
        <f t="shared" si="100"/>
        <v>0</v>
      </c>
      <c r="J103" s="44"/>
      <c r="K103" s="45"/>
      <c r="L103" s="98"/>
      <c r="M103" s="59" t="str">
        <f t="shared" si="101"/>
        <v/>
      </c>
      <c r="N103" s="48"/>
      <c r="O103" s="98"/>
      <c r="P103" s="59" t="str">
        <f t="shared" si="102"/>
        <v/>
      </c>
      <c r="Q103" s="48"/>
      <c r="R103" s="98"/>
      <c r="S103" s="59" t="str">
        <f t="shared" si="103"/>
        <v/>
      </c>
      <c r="T103" s="120">
        <f t="shared" si="109"/>
        <v>0</v>
      </c>
      <c r="U103" s="45"/>
      <c r="V103" s="98"/>
      <c r="W103" s="59" t="str">
        <f t="shared" si="104"/>
        <v/>
      </c>
      <c r="X103" s="48"/>
      <c r="Y103" s="98"/>
      <c r="Z103" s="59" t="str">
        <f t="shared" si="105"/>
        <v/>
      </c>
      <c r="AA103" s="48"/>
      <c r="AB103" s="121"/>
      <c r="AC103" s="59" t="str">
        <f t="shared" si="106"/>
        <v/>
      </c>
      <c r="AD103" s="59">
        <f t="shared" si="110"/>
        <v>0</v>
      </c>
      <c r="AE103" s="54">
        <f t="shared" si="111"/>
        <v>0</v>
      </c>
      <c r="AF103" s="55"/>
      <c r="AG103" s="56"/>
      <c r="AH103" s="57">
        <f t="shared" si="112"/>
        <v>0</v>
      </c>
      <c r="AI103" s="58">
        <f t="shared" si="95"/>
        <v>0</v>
      </c>
      <c r="AJ103" s="55"/>
      <c r="AK103" s="56"/>
      <c r="AL103" s="56"/>
      <c r="AM103" s="57">
        <f t="shared" si="96"/>
        <v>0</v>
      </c>
      <c r="AN103" s="58">
        <f t="shared" si="97"/>
        <v>0</v>
      </c>
      <c r="AO103" s="61"/>
      <c r="AP103" s="62">
        <f t="shared" si="107"/>
        <v>0</v>
      </c>
      <c r="AQ103" s="61"/>
      <c r="AR103" s="58">
        <f t="shared" si="108"/>
        <v>0</v>
      </c>
      <c r="AS103" s="63"/>
      <c r="AT103" s="64"/>
      <c r="AU103" s="57">
        <f t="shared" si="98"/>
        <v>0</v>
      </c>
      <c r="AV103" s="62" t="str">
        <f t="shared" si="99"/>
        <v>0</v>
      </c>
    </row>
    <row r="104" spans="1:48" hidden="1" outlineLevel="1">
      <c r="A104" s="122"/>
      <c r="B104" s="66"/>
      <c r="C104" s="66"/>
      <c r="D104" s="103" t="str">
        <f t="shared" si="90"/>
        <v/>
      </c>
      <c r="E104" s="71"/>
      <c r="F104" s="72"/>
      <c r="G104" s="42"/>
      <c r="H104" s="42"/>
      <c r="I104" s="43">
        <f t="shared" si="100"/>
        <v>0</v>
      </c>
      <c r="J104" s="44"/>
      <c r="K104" s="45"/>
      <c r="L104" s="98"/>
      <c r="M104" s="59" t="str">
        <f t="shared" si="101"/>
        <v/>
      </c>
      <c r="N104" s="48"/>
      <c r="O104" s="98"/>
      <c r="P104" s="59" t="str">
        <f t="shared" si="102"/>
        <v/>
      </c>
      <c r="Q104" s="48"/>
      <c r="R104" s="98"/>
      <c r="S104" s="59" t="str">
        <f t="shared" si="103"/>
        <v/>
      </c>
      <c r="T104" s="120">
        <f t="shared" si="109"/>
        <v>0</v>
      </c>
      <c r="U104" s="45"/>
      <c r="V104" s="98"/>
      <c r="W104" s="59" t="str">
        <f t="shared" si="104"/>
        <v/>
      </c>
      <c r="X104" s="48"/>
      <c r="Y104" s="98"/>
      <c r="Z104" s="59" t="str">
        <f t="shared" si="105"/>
        <v/>
      </c>
      <c r="AA104" s="48"/>
      <c r="AB104" s="121"/>
      <c r="AC104" s="59" t="str">
        <f t="shared" si="106"/>
        <v/>
      </c>
      <c r="AD104" s="59">
        <f t="shared" si="110"/>
        <v>0</v>
      </c>
      <c r="AE104" s="54">
        <f t="shared" si="111"/>
        <v>0</v>
      </c>
      <c r="AF104" s="55"/>
      <c r="AG104" s="56"/>
      <c r="AH104" s="57">
        <f t="shared" si="112"/>
        <v>0</v>
      </c>
      <c r="AI104" s="58">
        <f t="shared" si="95"/>
        <v>0</v>
      </c>
      <c r="AJ104" s="55"/>
      <c r="AK104" s="56"/>
      <c r="AL104" s="56"/>
      <c r="AM104" s="57">
        <f t="shared" si="96"/>
        <v>0</v>
      </c>
      <c r="AN104" s="58">
        <f t="shared" si="97"/>
        <v>0</v>
      </c>
      <c r="AO104" s="61"/>
      <c r="AP104" s="62">
        <f t="shared" si="107"/>
        <v>0</v>
      </c>
      <c r="AQ104" s="61"/>
      <c r="AR104" s="58">
        <f t="shared" si="108"/>
        <v>0</v>
      </c>
      <c r="AS104" s="63"/>
      <c r="AT104" s="64"/>
      <c r="AU104" s="57">
        <f t="shared" si="98"/>
        <v>0</v>
      </c>
      <c r="AV104" s="62" t="str">
        <f t="shared" si="99"/>
        <v>0</v>
      </c>
    </row>
    <row r="105" spans="1:48" hidden="1" outlineLevel="1">
      <c r="A105" s="122"/>
      <c r="B105" s="66"/>
      <c r="C105" s="66"/>
      <c r="D105" s="103" t="str">
        <f t="shared" si="90"/>
        <v/>
      </c>
      <c r="E105" s="71"/>
      <c r="F105" s="72"/>
      <c r="G105" s="42"/>
      <c r="H105" s="42"/>
      <c r="I105" s="43">
        <f t="shared" si="100"/>
        <v>0</v>
      </c>
      <c r="J105" s="44"/>
      <c r="K105" s="45"/>
      <c r="L105" s="98"/>
      <c r="M105" s="59" t="str">
        <f t="shared" si="101"/>
        <v/>
      </c>
      <c r="N105" s="48"/>
      <c r="O105" s="98"/>
      <c r="P105" s="59" t="str">
        <f t="shared" si="102"/>
        <v/>
      </c>
      <c r="Q105" s="48"/>
      <c r="R105" s="98"/>
      <c r="S105" s="59" t="str">
        <f t="shared" si="103"/>
        <v/>
      </c>
      <c r="T105" s="120">
        <f t="shared" si="109"/>
        <v>0</v>
      </c>
      <c r="U105" s="45"/>
      <c r="V105" s="98"/>
      <c r="W105" s="59" t="str">
        <f t="shared" si="104"/>
        <v/>
      </c>
      <c r="X105" s="48"/>
      <c r="Y105" s="98"/>
      <c r="Z105" s="59" t="str">
        <f t="shared" si="105"/>
        <v/>
      </c>
      <c r="AA105" s="48"/>
      <c r="AB105" s="121"/>
      <c r="AC105" s="59" t="str">
        <f t="shared" si="106"/>
        <v/>
      </c>
      <c r="AD105" s="59">
        <f t="shared" si="110"/>
        <v>0</v>
      </c>
      <c r="AE105" s="54">
        <f t="shared" si="111"/>
        <v>0</v>
      </c>
      <c r="AF105" s="55"/>
      <c r="AG105" s="56"/>
      <c r="AH105" s="57">
        <f t="shared" si="112"/>
        <v>0</v>
      </c>
      <c r="AI105" s="58">
        <f t="shared" si="95"/>
        <v>0</v>
      </c>
      <c r="AJ105" s="55"/>
      <c r="AK105" s="56"/>
      <c r="AL105" s="56"/>
      <c r="AM105" s="57">
        <f t="shared" si="96"/>
        <v>0</v>
      </c>
      <c r="AN105" s="58">
        <f t="shared" si="97"/>
        <v>0</v>
      </c>
      <c r="AO105" s="61"/>
      <c r="AP105" s="62">
        <f t="shared" si="107"/>
        <v>0</v>
      </c>
      <c r="AQ105" s="61"/>
      <c r="AR105" s="58">
        <f t="shared" si="108"/>
        <v>0</v>
      </c>
      <c r="AS105" s="63"/>
      <c r="AT105" s="64"/>
      <c r="AU105" s="57">
        <f t="shared" si="98"/>
        <v>0</v>
      </c>
      <c r="AV105" s="62" t="str">
        <f t="shared" si="99"/>
        <v>0</v>
      </c>
    </row>
    <row r="106" spans="1:48" hidden="1" outlineLevel="1">
      <c r="A106" s="122"/>
      <c r="B106" s="66"/>
      <c r="C106" s="66"/>
      <c r="D106" s="103" t="str">
        <f t="shared" si="90"/>
        <v/>
      </c>
      <c r="E106" s="71"/>
      <c r="F106" s="72"/>
      <c r="G106" s="42"/>
      <c r="H106" s="42"/>
      <c r="I106" s="43">
        <f t="shared" si="100"/>
        <v>0</v>
      </c>
      <c r="J106" s="44"/>
      <c r="K106" s="45"/>
      <c r="L106" s="98"/>
      <c r="M106" s="59" t="str">
        <f t="shared" si="101"/>
        <v/>
      </c>
      <c r="N106" s="48"/>
      <c r="O106" s="98"/>
      <c r="P106" s="59" t="str">
        <f t="shared" si="102"/>
        <v/>
      </c>
      <c r="Q106" s="48"/>
      <c r="R106" s="98"/>
      <c r="S106" s="59" t="str">
        <f t="shared" si="103"/>
        <v/>
      </c>
      <c r="T106" s="120">
        <f t="shared" si="109"/>
        <v>0</v>
      </c>
      <c r="U106" s="45"/>
      <c r="V106" s="98"/>
      <c r="W106" s="59" t="str">
        <f t="shared" si="104"/>
        <v/>
      </c>
      <c r="X106" s="48"/>
      <c r="Y106" s="98"/>
      <c r="Z106" s="59" t="str">
        <f t="shared" si="105"/>
        <v/>
      </c>
      <c r="AA106" s="48"/>
      <c r="AB106" s="121"/>
      <c r="AC106" s="59" t="str">
        <f t="shared" si="106"/>
        <v/>
      </c>
      <c r="AD106" s="59">
        <f t="shared" si="110"/>
        <v>0</v>
      </c>
      <c r="AE106" s="54">
        <f t="shared" si="111"/>
        <v>0</v>
      </c>
      <c r="AF106" s="55"/>
      <c r="AG106" s="56"/>
      <c r="AH106" s="57">
        <f t="shared" si="112"/>
        <v>0</v>
      </c>
      <c r="AI106" s="58">
        <f t="shared" si="95"/>
        <v>0</v>
      </c>
      <c r="AJ106" s="55"/>
      <c r="AK106" s="56"/>
      <c r="AL106" s="56"/>
      <c r="AM106" s="57">
        <f t="shared" si="96"/>
        <v>0</v>
      </c>
      <c r="AN106" s="58">
        <f t="shared" si="97"/>
        <v>0</v>
      </c>
      <c r="AO106" s="61"/>
      <c r="AP106" s="62">
        <f t="shared" si="107"/>
        <v>0</v>
      </c>
      <c r="AQ106" s="61"/>
      <c r="AR106" s="58">
        <f t="shared" si="108"/>
        <v>0</v>
      </c>
      <c r="AS106" s="63"/>
      <c r="AT106" s="64"/>
      <c r="AU106" s="57">
        <f t="shared" si="98"/>
        <v>0</v>
      </c>
      <c r="AV106" s="62" t="str">
        <f t="shared" si="99"/>
        <v>0</v>
      </c>
    </row>
    <row r="107" spans="1:48" hidden="1" outlineLevel="1">
      <c r="A107" s="122"/>
      <c r="B107" s="66"/>
      <c r="C107" s="66"/>
      <c r="D107" s="103" t="str">
        <f t="shared" si="90"/>
        <v/>
      </c>
      <c r="E107" s="71"/>
      <c r="F107" s="72"/>
      <c r="G107" s="42"/>
      <c r="H107" s="42"/>
      <c r="I107" s="43">
        <f t="shared" si="100"/>
        <v>0</v>
      </c>
      <c r="J107" s="44"/>
      <c r="K107" s="45"/>
      <c r="L107" s="98"/>
      <c r="M107" s="59" t="str">
        <f t="shared" si="101"/>
        <v/>
      </c>
      <c r="N107" s="48"/>
      <c r="O107" s="98"/>
      <c r="P107" s="59" t="str">
        <f t="shared" si="102"/>
        <v/>
      </c>
      <c r="Q107" s="48"/>
      <c r="R107" s="98"/>
      <c r="S107" s="59" t="str">
        <f t="shared" si="103"/>
        <v/>
      </c>
      <c r="T107" s="120">
        <f t="shared" si="109"/>
        <v>0</v>
      </c>
      <c r="U107" s="45"/>
      <c r="V107" s="98"/>
      <c r="W107" s="59" t="str">
        <f t="shared" si="104"/>
        <v/>
      </c>
      <c r="X107" s="48"/>
      <c r="Y107" s="98"/>
      <c r="Z107" s="59" t="str">
        <f t="shared" si="105"/>
        <v/>
      </c>
      <c r="AA107" s="48"/>
      <c r="AB107" s="121"/>
      <c r="AC107" s="59" t="str">
        <f t="shared" si="106"/>
        <v/>
      </c>
      <c r="AD107" s="59">
        <f t="shared" si="110"/>
        <v>0</v>
      </c>
      <c r="AE107" s="54">
        <f t="shared" si="111"/>
        <v>0</v>
      </c>
      <c r="AF107" s="55"/>
      <c r="AG107" s="56"/>
      <c r="AH107" s="57">
        <f t="shared" si="112"/>
        <v>0</v>
      </c>
      <c r="AI107" s="58">
        <f t="shared" si="95"/>
        <v>0</v>
      </c>
      <c r="AJ107" s="55"/>
      <c r="AK107" s="56"/>
      <c r="AL107" s="56"/>
      <c r="AM107" s="57">
        <f t="shared" si="96"/>
        <v>0</v>
      </c>
      <c r="AN107" s="58">
        <f t="shared" si="97"/>
        <v>0</v>
      </c>
      <c r="AO107" s="61"/>
      <c r="AP107" s="62">
        <f t="shared" si="107"/>
        <v>0</v>
      </c>
      <c r="AQ107" s="61"/>
      <c r="AR107" s="58">
        <f t="shared" si="108"/>
        <v>0</v>
      </c>
      <c r="AS107" s="63"/>
      <c r="AT107" s="64"/>
      <c r="AU107" s="57">
        <f t="shared" si="98"/>
        <v>0</v>
      </c>
      <c r="AV107" s="62" t="str">
        <f t="shared" si="99"/>
        <v>0</v>
      </c>
    </row>
    <row r="108" spans="1:48" hidden="1" outlineLevel="1">
      <c r="A108" s="122"/>
      <c r="B108" s="66"/>
      <c r="C108" s="66"/>
      <c r="D108" s="103" t="str">
        <f t="shared" si="90"/>
        <v/>
      </c>
      <c r="E108" s="71"/>
      <c r="F108" s="72"/>
      <c r="G108" s="42"/>
      <c r="H108" s="42"/>
      <c r="I108" s="43">
        <f t="shared" si="100"/>
        <v>0</v>
      </c>
      <c r="J108" s="44"/>
      <c r="K108" s="45"/>
      <c r="L108" s="98"/>
      <c r="M108" s="59" t="str">
        <f t="shared" si="101"/>
        <v/>
      </c>
      <c r="N108" s="48"/>
      <c r="O108" s="98"/>
      <c r="P108" s="59" t="str">
        <f t="shared" si="102"/>
        <v/>
      </c>
      <c r="Q108" s="48"/>
      <c r="R108" s="98"/>
      <c r="S108" s="59" t="str">
        <f t="shared" si="103"/>
        <v/>
      </c>
      <c r="T108" s="120">
        <f t="shared" si="109"/>
        <v>0</v>
      </c>
      <c r="U108" s="45"/>
      <c r="V108" s="98"/>
      <c r="W108" s="59" t="str">
        <f t="shared" si="104"/>
        <v/>
      </c>
      <c r="X108" s="48"/>
      <c r="Y108" s="98"/>
      <c r="Z108" s="59" t="str">
        <f t="shared" si="105"/>
        <v/>
      </c>
      <c r="AA108" s="48"/>
      <c r="AB108" s="121"/>
      <c r="AC108" s="59" t="str">
        <f t="shared" si="106"/>
        <v/>
      </c>
      <c r="AD108" s="59">
        <f t="shared" si="110"/>
        <v>0</v>
      </c>
      <c r="AE108" s="54">
        <f t="shared" si="111"/>
        <v>0</v>
      </c>
      <c r="AF108" s="55"/>
      <c r="AG108" s="56"/>
      <c r="AH108" s="57">
        <f t="shared" si="112"/>
        <v>0</v>
      </c>
      <c r="AI108" s="58">
        <f t="shared" si="95"/>
        <v>0</v>
      </c>
      <c r="AJ108" s="55"/>
      <c r="AK108" s="56"/>
      <c r="AL108" s="56"/>
      <c r="AM108" s="57">
        <f t="shared" si="96"/>
        <v>0</v>
      </c>
      <c r="AN108" s="58">
        <f t="shared" si="97"/>
        <v>0</v>
      </c>
      <c r="AO108" s="61"/>
      <c r="AP108" s="62">
        <f t="shared" si="107"/>
        <v>0</v>
      </c>
      <c r="AQ108" s="61"/>
      <c r="AR108" s="58">
        <f t="shared" si="108"/>
        <v>0</v>
      </c>
      <c r="AS108" s="63"/>
      <c r="AT108" s="64"/>
      <c r="AU108" s="57">
        <f t="shared" si="98"/>
        <v>0</v>
      </c>
      <c r="AV108" s="62" t="str">
        <f t="shared" si="99"/>
        <v>0</v>
      </c>
    </row>
    <row r="109" spans="1:48" hidden="1" outlineLevel="1">
      <c r="A109" s="122"/>
      <c r="B109" s="66"/>
      <c r="C109" s="66"/>
      <c r="D109" s="103" t="str">
        <f t="shared" si="90"/>
        <v/>
      </c>
      <c r="E109" s="71"/>
      <c r="F109" s="72"/>
      <c r="G109" s="42"/>
      <c r="H109" s="42"/>
      <c r="I109" s="43">
        <f t="shared" si="100"/>
        <v>0</v>
      </c>
      <c r="J109" s="44"/>
      <c r="K109" s="45"/>
      <c r="L109" s="98"/>
      <c r="M109" s="59" t="str">
        <f t="shared" si="101"/>
        <v/>
      </c>
      <c r="N109" s="48"/>
      <c r="O109" s="98"/>
      <c r="P109" s="59" t="str">
        <f t="shared" si="102"/>
        <v/>
      </c>
      <c r="Q109" s="48"/>
      <c r="R109" s="98"/>
      <c r="S109" s="59" t="str">
        <f t="shared" si="103"/>
        <v/>
      </c>
      <c r="T109" s="120">
        <f t="shared" si="109"/>
        <v>0</v>
      </c>
      <c r="U109" s="45"/>
      <c r="V109" s="98"/>
      <c r="W109" s="59" t="str">
        <f t="shared" si="104"/>
        <v/>
      </c>
      <c r="X109" s="48"/>
      <c r="Y109" s="98"/>
      <c r="Z109" s="59" t="str">
        <f t="shared" si="105"/>
        <v/>
      </c>
      <c r="AA109" s="48"/>
      <c r="AB109" s="121"/>
      <c r="AC109" s="59" t="str">
        <f t="shared" si="106"/>
        <v/>
      </c>
      <c r="AD109" s="59">
        <f t="shared" si="110"/>
        <v>0</v>
      </c>
      <c r="AE109" s="54">
        <f t="shared" si="111"/>
        <v>0</v>
      </c>
      <c r="AF109" s="55"/>
      <c r="AG109" s="56"/>
      <c r="AH109" s="57">
        <f t="shared" si="112"/>
        <v>0</v>
      </c>
      <c r="AI109" s="58">
        <f t="shared" si="95"/>
        <v>0</v>
      </c>
      <c r="AJ109" s="55"/>
      <c r="AK109" s="56"/>
      <c r="AL109" s="56"/>
      <c r="AM109" s="57">
        <f t="shared" si="96"/>
        <v>0</v>
      </c>
      <c r="AN109" s="58">
        <f t="shared" si="97"/>
        <v>0</v>
      </c>
      <c r="AO109" s="61"/>
      <c r="AP109" s="62">
        <f t="shared" si="107"/>
        <v>0</v>
      </c>
      <c r="AQ109" s="61"/>
      <c r="AR109" s="58">
        <f t="shared" si="108"/>
        <v>0</v>
      </c>
      <c r="AS109" s="63"/>
      <c r="AT109" s="64"/>
      <c r="AU109" s="57">
        <f t="shared" si="98"/>
        <v>0</v>
      </c>
      <c r="AV109" s="62" t="str">
        <f t="shared" si="99"/>
        <v>0</v>
      </c>
    </row>
    <row r="110" spans="1:48" hidden="1" outlineLevel="1">
      <c r="A110" s="122"/>
      <c r="B110" s="66"/>
      <c r="C110" s="66"/>
      <c r="D110" s="103" t="str">
        <f t="shared" si="90"/>
        <v/>
      </c>
      <c r="E110" s="71"/>
      <c r="F110" s="72"/>
      <c r="G110" s="42"/>
      <c r="H110" s="42"/>
      <c r="I110" s="43">
        <f t="shared" si="100"/>
        <v>0</v>
      </c>
      <c r="J110" s="44"/>
      <c r="K110" s="45"/>
      <c r="L110" s="98"/>
      <c r="M110" s="59" t="str">
        <f t="shared" si="101"/>
        <v/>
      </c>
      <c r="N110" s="48"/>
      <c r="O110" s="98"/>
      <c r="P110" s="59" t="str">
        <f t="shared" si="102"/>
        <v/>
      </c>
      <c r="Q110" s="48"/>
      <c r="R110" s="98"/>
      <c r="S110" s="59" t="str">
        <f t="shared" si="103"/>
        <v/>
      </c>
      <c r="T110" s="120">
        <f t="shared" si="109"/>
        <v>0</v>
      </c>
      <c r="U110" s="45"/>
      <c r="V110" s="98"/>
      <c r="W110" s="59" t="str">
        <f t="shared" si="104"/>
        <v/>
      </c>
      <c r="X110" s="48"/>
      <c r="Y110" s="98"/>
      <c r="Z110" s="59" t="str">
        <f t="shared" si="105"/>
        <v/>
      </c>
      <c r="AA110" s="48"/>
      <c r="AB110" s="121"/>
      <c r="AC110" s="59" t="str">
        <f t="shared" si="106"/>
        <v/>
      </c>
      <c r="AD110" s="59">
        <f t="shared" si="110"/>
        <v>0</v>
      </c>
      <c r="AE110" s="54">
        <f t="shared" si="111"/>
        <v>0</v>
      </c>
      <c r="AF110" s="55"/>
      <c r="AG110" s="56"/>
      <c r="AH110" s="57">
        <f t="shared" si="112"/>
        <v>0</v>
      </c>
      <c r="AI110" s="58">
        <f t="shared" si="95"/>
        <v>0</v>
      </c>
      <c r="AJ110" s="55"/>
      <c r="AK110" s="56"/>
      <c r="AL110" s="56"/>
      <c r="AM110" s="57">
        <f t="shared" si="96"/>
        <v>0</v>
      </c>
      <c r="AN110" s="58">
        <f t="shared" si="97"/>
        <v>0</v>
      </c>
      <c r="AO110" s="61"/>
      <c r="AP110" s="62">
        <f t="shared" si="107"/>
        <v>0</v>
      </c>
      <c r="AQ110" s="61"/>
      <c r="AR110" s="58">
        <f t="shared" si="108"/>
        <v>0</v>
      </c>
      <c r="AS110" s="63"/>
      <c r="AT110" s="64"/>
      <c r="AU110" s="57">
        <f t="shared" si="98"/>
        <v>0</v>
      </c>
      <c r="AV110" s="62" t="str">
        <f t="shared" si="99"/>
        <v>0</v>
      </c>
    </row>
    <row r="111" spans="1:48" hidden="1" outlineLevel="1">
      <c r="A111" s="122"/>
      <c r="B111" s="66"/>
      <c r="C111" s="66"/>
      <c r="D111" s="103" t="str">
        <f t="shared" si="90"/>
        <v/>
      </c>
      <c r="E111" s="71"/>
      <c r="F111" s="72"/>
      <c r="G111" s="42"/>
      <c r="H111" s="42"/>
      <c r="I111" s="43">
        <f t="shared" si="100"/>
        <v>0</v>
      </c>
      <c r="J111" s="44"/>
      <c r="K111" s="45"/>
      <c r="L111" s="98"/>
      <c r="M111" s="59" t="str">
        <f t="shared" si="101"/>
        <v/>
      </c>
      <c r="N111" s="48"/>
      <c r="O111" s="98"/>
      <c r="P111" s="59" t="str">
        <f t="shared" si="102"/>
        <v/>
      </c>
      <c r="Q111" s="48"/>
      <c r="R111" s="98"/>
      <c r="S111" s="59" t="str">
        <f t="shared" si="103"/>
        <v/>
      </c>
      <c r="T111" s="120">
        <f t="shared" si="109"/>
        <v>0</v>
      </c>
      <c r="U111" s="45"/>
      <c r="V111" s="98"/>
      <c r="W111" s="59" t="str">
        <f t="shared" si="104"/>
        <v/>
      </c>
      <c r="X111" s="48"/>
      <c r="Y111" s="98"/>
      <c r="Z111" s="59" t="str">
        <f t="shared" si="105"/>
        <v/>
      </c>
      <c r="AA111" s="48"/>
      <c r="AB111" s="121"/>
      <c r="AC111" s="59" t="str">
        <f t="shared" si="106"/>
        <v/>
      </c>
      <c r="AD111" s="59">
        <f t="shared" si="110"/>
        <v>0</v>
      </c>
      <c r="AE111" s="54">
        <f t="shared" si="111"/>
        <v>0</v>
      </c>
      <c r="AF111" s="55"/>
      <c r="AG111" s="56"/>
      <c r="AH111" s="57">
        <f t="shared" si="112"/>
        <v>0</v>
      </c>
      <c r="AI111" s="58">
        <f t="shared" si="95"/>
        <v>0</v>
      </c>
      <c r="AJ111" s="55"/>
      <c r="AK111" s="56"/>
      <c r="AL111" s="56"/>
      <c r="AM111" s="57">
        <f t="shared" si="96"/>
        <v>0</v>
      </c>
      <c r="AN111" s="58">
        <f t="shared" si="97"/>
        <v>0</v>
      </c>
      <c r="AO111" s="61"/>
      <c r="AP111" s="62">
        <f t="shared" si="107"/>
        <v>0</v>
      </c>
      <c r="AQ111" s="61"/>
      <c r="AR111" s="58">
        <f t="shared" si="108"/>
        <v>0</v>
      </c>
      <c r="AS111" s="63"/>
      <c r="AT111" s="64"/>
      <c r="AU111" s="57">
        <f t="shared" si="98"/>
        <v>0</v>
      </c>
      <c r="AV111" s="62" t="str">
        <f t="shared" si="99"/>
        <v>0</v>
      </c>
    </row>
    <row r="112" spans="1:48" hidden="1" outlineLevel="1">
      <c r="A112" s="122"/>
      <c r="B112" s="66"/>
      <c r="C112" s="66"/>
      <c r="D112" s="103" t="str">
        <f t="shared" si="90"/>
        <v/>
      </c>
      <c r="E112" s="71"/>
      <c r="F112" s="72"/>
      <c r="G112" s="42"/>
      <c r="H112" s="42"/>
      <c r="I112" s="43">
        <f t="shared" si="100"/>
        <v>0</v>
      </c>
      <c r="J112" s="44"/>
      <c r="K112" s="45"/>
      <c r="L112" s="98"/>
      <c r="M112" s="59" t="str">
        <f t="shared" si="101"/>
        <v/>
      </c>
      <c r="N112" s="48"/>
      <c r="O112" s="98"/>
      <c r="P112" s="59" t="str">
        <f t="shared" si="102"/>
        <v/>
      </c>
      <c r="Q112" s="48"/>
      <c r="R112" s="98"/>
      <c r="S112" s="59" t="str">
        <f t="shared" si="103"/>
        <v/>
      </c>
      <c r="T112" s="120">
        <f t="shared" si="109"/>
        <v>0</v>
      </c>
      <c r="U112" s="45"/>
      <c r="V112" s="98"/>
      <c r="W112" s="59" t="str">
        <f t="shared" si="104"/>
        <v/>
      </c>
      <c r="X112" s="48"/>
      <c r="Y112" s="98"/>
      <c r="Z112" s="59" t="str">
        <f t="shared" si="105"/>
        <v/>
      </c>
      <c r="AA112" s="48"/>
      <c r="AB112" s="121"/>
      <c r="AC112" s="59" t="str">
        <f t="shared" si="106"/>
        <v/>
      </c>
      <c r="AD112" s="59">
        <f t="shared" si="110"/>
        <v>0</v>
      </c>
      <c r="AE112" s="54">
        <f t="shared" si="111"/>
        <v>0</v>
      </c>
      <c r="AF112" s="55"/>
      <c r="AG112" s="56"/>
      <c r="AH112" s="57">
        <f t="shared" si="112"/>
        <v>0</v>
      </c>
      <c r="AI112" s="58">
        <f t="shared" si="95"/>
        <v>0</v>
      </c>
      <c r="AJ112" s="55"/>
      <c r="AK112" s="56"/>
      <c r="AL112" s="56"/>
      <c r="AM112" s="57">
        <f t="shared" si="96"/>
        <v>0</v>
      </c>
      <c r="AN112" s="58">
        <f t="shared" si="97"/>
        <v>0</v>
      </c>
      <c r="AO112" s="61"/>
      <c r="AP112" s="62">
        <f t="shared" si="107"/>
        <v>0</v>
      </c>
      <c r="AQ112" s="61"/>
      <c r="AR112" s="58">
        <f t="shared" si="108"/>
        <v>0</v>
      </c>
      <c r="AS112" s="63"/>
      <c r="AT112" s="64"/>
      <c r="AU112" s="57">
        <f t="shared" si="98"/>
        <v>0</v>
      </c>
      <c r="AV112" s="62" t="str">
        <f t="shared" si="99"/>
        <v>0</v>
      </c>
    </row>
    <row r="113" spans="1:48" hidden="1" outlineLevel="1">
      <c r="A113" s="122"/>
      <c r="B113" s="66"/>
      <c r="C113" s="66"/>
      <c r="D113" s="103" t="str">
        <f t="shared" si="90"/>
        <v/>
      </c>
      <c r="E113" s="66"/>
      <c r="F113" s="72"/>
      <c r="G113" s="42"/>
      <c r="H113" s="42"/>
      <c r="I113" s="43">
        <f t="shared" si="100"/>
        <v>0</v>
      </c>
      <c r="J113" s="44"/>
      <c r="K113" s="45"/>
      <c r="L113" s="98"/>
      <c r="M113" s="59" t="str">
        <f t="shared" si="101"/>
        <v/>
      </c>
      <c r="N113" s="48"/>
      <c r="O113" s="98"/>
      <c r="P113" s="59" t="str">
        <f t="shared" si="102"/>
        <v/>
      </c>
      <c r="Q113" s="48"/>
      <c r="R113" s="98"/>
      <c r="S113" s="59" t="str">
        <f t="shared" si="103"/>
        <v/>
      </c>
      <c r="T113" s="120">
        <f t="shared" si="109"/>
        <v>0</v>
      </c>
      <c r="U113" s="45"/>
      <c r="V113" s="98"/>
      <c r="W113" s="59" t="str">
        <f t="shared" si="104"/>
        <v/>
      </c>
      <c r="X113" s="48"/>
      <c r="Y113" s="98"/>
      <c r="Z113" s="59" t="str">
        <f t="shared" si="105"/>
        <v/>
      </c>
      <c r="AA113" s="48"/>
      <c r="AB113" s="121"/>
      <c r="AC113" s="59" t="str">
        <f t="shared" si="106"/>
        <v/>
      </c>
      <c r="AD113" s="59">
        <f t="shared" si="110"/>
        <v>0</v>
      </c>
      <c r="AE113" s="54">
        <f t="shared" si="111"/>
        <v>0</v>
      </c>
      <c r="AF113" s="55"/>
      <c r="AG113" s="56"/>
      <c r="AH113" s="57">
        <f t="shared" si="112"/>
        <v>0</v>
      </c>
      <c r="AI113" s="58">
        <f t="shared" si="95"/>
        <v>0</v>
      </c>
      <c r="AJ113" s="55"/>
      <c r="AK113" s="56"/>
      <c r="AL113" s="56"/>
      <c r="AM113" s="57">
        <f t="shared" si="96"/>
        <v>0</v>
      </c>
      <c r="AN113" s="58">
        <f t="shared" si="97"/>
        <v>0</v>
      </c>
      <c r="AO113" s="61"/>
      <c r="AP113" s="62">
        <f t="shared" si="107"/>
        <v>0</v>
      </c>
      <c r="AQ113" s="61"/>
      <c r="AR113" s="58">
        <f t="shared" si="108"/>
        <v>0</v>
      </c>
      <c r="AS113" s="63"/>
      <c r="AT113" s="64"/>
      <c r="AU113" s="57">
        <f t="shared" si="98"/>
        <v>0</v>
      </c>
      <c r="AV113" s="62" t="str">
        <f t="shared" si="99"/>
        <v>0</v>
      </c>
    </row>
    <row r="114" spans="1:48" ht="13.8" hidden="1" outlineLevel="1" thickBot="1">
      <c r="A114" s="123"/>
      <c r="B114" s="75"/>
      <c r="C114" s="75"/>
      <c r="D114" s="108" t="str">
        <f t="shared" si="90"/>
        <v/>
      </c>
      <c r="E114" s="75"/>
      <c r="F114" s="109"/>
      <c r="G114" s="110"/>
      <c r="H114" s="110"/>
      <c r="I114" s="43">
        <f t="shared" si="100"/>
        <v>0</v>
      </c>
      <c r="J114" s="44"/>
      <c r="K114" s="45"/>
      <c r="L114" s="98"/>
      <c r="M114" s="59" t="str">
        <f t="shared" si="101"/>
        <v/>
      </c>
      <c r="N114" s="48"/>
      <c r="O114" s="98"/>
      <c r="P114" s="59" t="str">
        <f t="shared" si="102"/>
        <v/>
      </c>
      <c r="Q114" s="48"/>
      <c r="R114" s="98"/>
      <c r="S114" s="59" t="str">
        <f t="shared" si="103"/>
        <v/>
      </c>
      <c r="T114" s="120">
        <f t="shared" si="109"/>
        <v>0</v>
      </c>
      <c r="U114" s="45"/>
      <c r="V114" s="98"/>
      <c r="W114" s="59" t="str">
        <f t="shared" si="104"/>
        <v/>
      </c>
      <c r="X114" s="48"/>
      <c r="Y114" s="98"/>
      <c r="Z114" s="59" t="str">
        <f t="shared" si="105"/>
        <v/>
      </c>
      <c r="AA114" s="48"/>
      <c r="AB114" s="121"/>
      <c r="AC114" s="59" t="str">
        <f t="shared" si="106"/>
        <v/>
      </c>
      <c r="AD114" s="59">
        <f t="shared" si="110"/>
        <v>0</v>
      </c>
      <c r="AE114" s="54">
        <f t="shared" si="111"/>
        <v>0</v>
      </c>
      <c r="AF114" s="83"/>
      <c r="AG114" s="84"/>
      <c r="AH114" s="85">
        <f t="shared" si="112"/>
        <v>0</v>
      </c>
      <c r="AI114" s="58">
        <f t="shared" si="95"/>
        <v>0</v>
      </c>
      <c r="AJ114" s="83"/>
      <c r="AK114" s="84"/>
      <c r="AL114" s="84"/>
      <c r="AM114" s="85">
        <f t="shared" si="96"/>
        <v>0</v>
      </c>
      <c r="AN114" s="58">
        <f t="shared" si="97"/>
        <v>0</v>
      </c>
      <c r="AO114" s="86"/>
      <c r="AP114" s="62">
        <f t="shared" si="107"/>
        <v>0</v>
      </c>
      <c r="AQ114" s="86"/>
      <c r="AR114" s="58">
        <f t="shared" si="108"/>
        <v>0</v>
      </c>
      <c r="AS114" s="87"/>
      <c r="AT114" s="88"/>
      <c r="AU114" s="85">
        <f t="shared" si="98"/>
        <v>0</v>
      </c>
      <c r="AV114" s="62" t="str">
        <f t="shared" si="99"/>
        <v>0</v>
      </c>
    </row>
    <row r="115" spans="1:48" ht="16.5" customHeight="1" collapsed="1">
      <c r="I115" s="9"/>
      <c r="J115" s="9"/>
    </row>
    <row r="116" spans="1:48" ht="6.75" customHeight="1">
      <c r="I116" s="9"/>
      <c r="J116" s="9"/>
    </row>
    <row r="117" spans="1:48">
      <c r="A117" s="124" t="s">
        <v>51</v>
      </c>
      <c r="C117" s="125" t="s">
        <v>13</v>
      </c>
      <c r="Q117" s="125" t="s">
        <v>13</v>
      </c>
      <c r="AF117" s="125"/>
      <c r="AG117" s="125" t="s">
        <v>13</v>
      </c>
    </row>
    <row r="118" spans="1:48">
      <c r="A118" s="126" t="s">
        <v>52</v>
      </c>
      <c r="B118" s="127">
        <f>Mannschaftswertung!H8</f>
        <v>1949.7117203414766</v>
      </c>
      <c r="C118" s="128">
        <f>Presse!C82</f>
        <v>1</v>
      </c>
      <c r="E118" s="263" t="s">
        <v>53</v>
      </c>
      <c r="F118" s="264"/>
      <c r="G118" s="264"/>
      <c r="H118" s="264"/>
      <c r="I118" s="264"/>
      <c r="J118" s="264"/>
      <c r="K118" s="264"/>
      <c r="L118" s="265">
        <f>Mannschaftswertung!H14</f>
        <v>1509.1969982187416</v>
      </c>
      <c r="M118" s="264"/>
      <c r="N118" s="264"/>
      <c r="O118" s="266"/>
      <c r="Q118" s="128">
        <f>Presse!C88</f>
        <v>4</v>
      </c>
      <c r="R118" s="129"/>
      <c r="S118" s="130"/>
      <c r="T118" s="130"/>
      <c r="U118" s="263" t="s">
        <v>54</v>
      </c>
      <c r="V118" s="264"/>
      <c r="W118" s="264"/>
      <c r="X118" s="264"/>
      <c r="Y118" s="264"/>
      <c r="Z118" s="264"/>
      <c r="AA118" s="264"/>
      <c r="AB118" s="267" t="str">
        <f>Mannschaftswertung!H20</f>
        <v/>
      </c>
      <c r="AC118" s="231"/>
      <c r="AD118" s="231"/>
      <c r="AE118" s="231"/>
      <c r="AF118" s="232"/>
      <c r="AG118" s="128" t="e">
        <f>Presse!C94</f>
        <v>#VALUE!</v>
      </c>
    </row>
    <row r="119" spans="1:48">
      <c r="A119" s="131"/>
      <c r="C119" s="2"/>
      <c r="E119" s="268"/>
      <c r="F119" s="269"/>
      <c r="G119" s="269"/>
      <c r="H119" s="269"/>
      <c r="I119" s="269"/>
      <c r="J119" s="269"/>
      <c r="K119" s="269"/>
      <c r="L119" s="269"/>
      <c r="M119" s="269"/>
      <c r="N119" s="269"/>
      <c r="O119" s="269"/>
      <c r="Q119" s="2"/>
      <c r="R119" s="270"/>
      <c r="S119" s="271"/>
      <c r="T119" s="271"/>
      <c r="U119" s="271"/>
      <c r="V119" s="271"/>
      <c r="W119" s="271"/>
      <c r="X119" s="271"/>
      <c r="Y119" s="271"/>
      <c r="Z119" s="5"/>
      <c r="AA119" s="269"/>
      <c r="AB119" s="269"/>
      <c r="AC119" s="269"/>
      <c r="AD119" s="269"/>
      <c r="AE119" s="269"/>
      <c r="AF119" s="132"/>
      <c r="AG119" s="2"/>
    </row>
    <row r="120" spans="1:48">
      <c r="A120" s="126" t="s">
        <v>55</v>
      </c>
      <c r="B120" s="127" t="str">
        <f>Mannschaftswertung!E8</f>
        <v/>
      </c>
      <c r="C120" s="128" t="e">
        <f>Presse!C83</f>
        <v>#VALUE!</v>
      </c>
      <c r="E120" s="263" t="s">
        <v>56</v>
      </c>
      <c r="F120" s="264"/>
      <c r="G120" s="264"/>
      <c r="H120" s="264"/>
      <c r="I120" s="264"/>
      <c r="J120" s="264"/>
      <c r="K120" s="264"/>
      <c r="L120" s="267" t="str">
        <f>Mannschaftswertung!E14</f>
        <v/>
      </c>
      <c r="M120" s="231"/>
      <c r="N120" s="231"/>
      <c r="O120" s="232"/>
      <c r="Q120" s="128" t="e">
        <f>Presse!C89</f>
        <v>#VALUE!</v>
      </c>
      <c r="R120" s="129"/>
      <c r="S120" s="130"/>
      <c r="T120" s="130"/>
      <c r="U120" s="263" t="s">
        <v>57</v>
      </c>
      <c r="V120" s="264"/>
      <c r="W120" s="264"/>
      <c r="X120" s="264"/>
      <c r="Y120" s="264"/>
      <c r="Z120" s="264"/>
      <c r="AA120" s="264"/>
      <c r="AB120" s="267" t="str">
        <f>Mannschaftswertung!E20</f>
        <v/>
      </c>
      <c r="AC120" s="231"/>
      <c r="AD120" s="231"/>
      <c r="AE120" s="231"/>
      <c r="AF120" s="232"/>
      <c r="AG120" s="128" t="e">
        <f>Presse!C95</f>
        <v>#VALUE!</v>
      </c>
    </row>
    <row r="121" spans="1:48">
      <c r="C121" s="2"/>
      <c r="E121" s="268"/>
      <c r="F121" s="269"/>
      <c r="G121" s="269"/>
      <c r="H121" s="269"/>
      <c r="I121" s="269"/>
      <c r="J121" s="269"/>
      <c r="K121" s="269"/>
      <c r="L121" s="269"/>
      <c r="M121" s="269"/>
      <c r="N121" s="269"/>
      <c r="O121" s="269"/>
      <c r="Q121" s="2"/>
      <c r="R121" s="270"/>
      <c r="S121" s="271"/>
      <c r="T121" s="271"/>
      <c r="U121" s="271"/>
      <c r="V121" s="271"/>
      <c r="W121" s="271"/>
      <c r="X121" s="271"/>
      <c r="Y121" s="271"/>
      <c r="Z121" s="5"/>
      <c r="AA121" s="269"/>
      <c r="AB121" s="269"/>
      <c r="AC121" s="269"/>
      <c r="AD121" s="269"/>
      <c r="AE121" s="269"/>
      <c r="AF121" s="132"/>
      <c r="AG121" s="2"/>
    </row>
    <row r="122" spans="1:48">
      <c r="A122" s="133" t="s">
        <v>58</v>
      </c>
      <c r="B122" s="127" t="str">
        <f>Mannschaftswertung!F8</f>
        <v/>
      </c>
      <c r="C122" s="128" t="e">
        <f>Presse!C84</f>
        <v>#VALUE!</v>
      </c>
      <c r="E122" s="263" t="s">
        <v>59</v>
      </c>
      <c r="F122" s="264"/>
      <c r="G122" s="264"/>
      <c r="H122" s="264"/>
      <c r="I122" s="264"/>
      <c r="J122" s="264"/>
      <c r="K122" s="264"/>
      <c r="L122" s="267" t="str">
        <f>Mannschaftswertung!F14</f>
        <v/>
      </c>
      <c r="M122" s="231"/>
      <c r="N122" s="231"/>
      <c r="O122" s="232"/>
      <c r="Q122" s="128" t="e">
        <f>Presse!C90</f>
        <v>#VALUE!</v>
      </c>
      <c r="R122" s="129"/>
      <c r="S122" s="130"/>
      <c r="T122" s="130"/>
      <c r="U122" s="263" t="s">
        <v>60</v>
      </c>
      <c r="V122" s="264"/>
      <c r="W122" s="264"/>
      <c r="X122" s="264"/>
      <c r="Y122" s="264"/>
      <c r="Z122" s="264"/>
      <c r="AA122" s="264"/>
      <c r="AB122" s="267" t="str">
        <f>Mannschaftswertung!F20</f>
        <v/>
      </c>
      <c r="AC122" s="231"/>
      <c r="AD122" s="231"/>
      <c r="AE122" s="231"/>
      <c r="AF122" s="232"/>
      <c r="AG122" s="128" t="e">
        <f>Presse!C96</f>
        <v>#VALUE!</v>
      </c>
    </row>
    <row r="123" spans="1:48">
      <c r="A123" s="134"/>
      <c r="C123" s="2"/>
      <c r="E123" s="268"/>
      <c r="F123" s="269"/>
      <c r="G123" s="269"/>
      <c r="H123" s="269"/>
      <c r="I123" s="269"/>
      <c r="J123" s="269"/>
      <c r="K123" s="269"/>
      <c r="L123" s="269"/>
      <c r="M123" s="269"/>
      <c r="N123" s="269"/>
      <c r="O123" s="269"/>
      <c r="Q123" s="2"/>
      <c r="R123" s="270"/>
      <c r="S123" s="271"/>
      <c r="T123" s="271"/>
      <c r="U123" s="271"/>
      <c r="V123" s="271"/>
      <c r="W123" s="271"/>
      <c r="X123" s="271"/>
      <c r="Y123" s="271"/>
      <c r="Z123" s="5"/>
      <c r="AA123" s="269"/>
      <c r="AB123" s="269"/>
      <c r="AC123" s="269"/>
      <c r="AD123" s="269"/>
      <c r="AE123" s="269"/>
      <c r="AF123" s="132"/>
      <c r="AG123" s="2"/>
    </row>
    <row r="124" spans="1:48">
      <c r="A124" s="126" t="s">
        <v>61</v>
      </c>
      <c r="B124" s="127">
        <f>Mannschaftswertung!G8</f>
        <v>1606.2076556066718</v>
      </c>
      <c r="C124" s="128">
        <f>Presse!C85</f>
        <v>2</v>
      </c>
      <c r="E124" s="263" t="s">
        <v>62</v>
      </c>
      <c r="F124" s="264"/>
      <c r="G124" s="264"/>
      <c r="H124" s="264"/>
      <c r="I124" s="264"/>
      <c r="J124" s="264"/>
      <c r="K124" s="264"/>
      <c r="L124" s="267">
        <f>Mannschaftswertung!G14</f>
        <v>1029.9831091536498</v>
      </c>
      <c r="M124" s="231"/>
      <c r="N124" s="231"/>
      <c r="O124" s="232"/>
      <c r="Q124" s="128">
        <f>Presse!C91</f>
        <v>5</v>
      </c>
      <c r="R124" s="129"/>
      <c r="S124" s="130"/>
      <c r="T124" s="130"/>
      <c r="U124" s="263" t="s">
        <v>63</v>
      </c>
      <c r="V124" s="264"/>
      <c r="W124" s="264"/>
      <c r="X124" s="264"/>
      <c r="Y124" s="264"/>
      <c r="Z124" s="264"/>
      <c r="AA124" s="264"/>
      <c r="AB124" s="267" t="str">
        <f>Mannschaftswertung!G20</f>
        <v/>
      </c>
      <c r="AC124" s="231"/>
      <c r="AD124" s="231"/>
      <c r="AE124" s="231"/>
      <c r="AF124" s="232"/>
      <c r="AG124" s="128" t="e">
        <f>Presse!C97</f>
        <v>#VALUE!</v>
      </c>
    </row>
    <row r="125" spans="1:48">
      <c r="A125" s="134"/>
      <c r="C125" s="2"/>
      <c r="E125" s="268"/>
      <c r="F125" s="269"/>
      <c r="G125" s="269"/>
      <c r="H125" s="269"/>
      <c r="I125" s="269"/>
      <c r="J125" s="269"/>
      <c r="K125" s="269"/>
      <c r="L125" s="269"/>
      <c r="M125" s="269"/>
      <c r="N125" s="269"/>
      <c r="O125" s="269"/>
      <c r="Q125" s="2"/>
      <c r="R125" s="270"/>
      <c r="S125" s="271"/>
      <c r="T125" s="271"/>
      <c r="U125" s="271"/>
      <c r="V125" s="271"/>
      <c r="W125" s="271"/>
      <c r="X125" s="271"/>
      <c r="Y125" s="271"/>
      <c r="Z125" s="5"/>
      <c r="AA125" s="269"/>
      <c r="AB125" s="269"/>
      <c r="AC125" s="269"/>
      <c r="AD125" s="269"/>
      <c r="AE125" s="269"/>
      <c r="AF125" s="132"/>
      <c r="AG125" s="2"/>
    </row>
    <row r="126" spans="1:48">
      <c r="A126" s="133" t="s">
        <v>64</v>
      </c>
      <c r="B126" s="127" t="str">
        <f>Mannschaftswertung!I8</f>
        <v/>
      </c>
      <c r="C126" s="128" t="e">
        <f>Presse!C86</f>
        <v>#VALUE!</v>
      </c>
      <c r="E126" s="263" t="s">
        <v>65</v>
      </c>
      <c r="F126" s="264"/>
      <c r="G126" s="264"/>
      <c r="H126" s="264"/>
      <c r="I126" s="264"/>
      <c r="J126" s="264"/>
      <c r="K126" s="264"/>
      <c r="L126" s="267" t="str">
        <f>Mannschaftswertung!I14</f>
        <v/>
      </c>
      <c r="M126" s="231"/>
      <c r="N126" s="231"/>
      <c r="O126" s="232"/>
      <c r="Q126" s="128" t="e">
        <f>Presse!C92</f>
        <v>#VALUE!</v>
      </c>
      <c r="R126" s="129"/>
      <c r="S126" s="130"/>
      <c r="T126" s="130"/>
      <c r="U126" s="263" t="s">
        <v>43</v>
      </c>
      <c r="V126" s="264"/>
      <c r="W126" s="264"/>
      <c r="X126" s="264"/>
      <c r="Y126" s="264"/>
      <c r="Z126" s="264"/>
      <c r="AA126" s="264"/>
      <c r="AB126" s="267">
        <f>Mannschaftswertung!K8</f>
        <v>1583.175689671411</v>
      </c>
      <c r="AC126" s="231"/>
      <c r="AD126" s="231"/>
      <c r="AE126" s="231"/>
      <c r="AF126" s="232"/>
      <c r="AG126" s="128">
        <f>Presse!C98</f>
        <v>3</v>
      </c>
    </row>
    <row r="127" spans="1:48">
      <c r="A127" s="134"/>
      <c r="C127" s="2"/>
      <c r="E127" s="268"/>
      <c r="F127" s="269"/>
      <c r="G127" s="269"/>
      <c r="H127" s="269"/>
      <c r="I127" s="269"/>
      <c r="J127" s="269"/>
      <c r="K127" s="269"/>
      <c r="L127" s="269"/>
      <c r="M127" s="269"/>
      <c r="N127" s="269"/>
      <c r="O127" s="269"/>
      <c r="Q127" s="2"/>
      <c r="R127" s="270"/>
      <c r="S127" s="271"/>
      <c r="T127" s="271"/>
      <c r="U127" s="271"/>
      <c r="V127" s="271"/>
      <c r="W127" s="271"/>
      <c r="X127" s="271"/>
      <c r="Y127" s="271"/>
      <c r="Z127" s="5"/>
      <c r="AA127" s="269"/>
      <c r="AB127" s="269"/>
      <c r="AC127" s="269"/>
      <c r="AD127" s="269"/>
      <c r="AE127" s="269"/>
      <c r="AF127" s="132"/>
      <c r="AG127" s="2"/>
    </row>
    <row r="128" spans="1:48">
      <c r="A128" s="133" t="s">
        <v>66</v>
      </c>
      <c r="B128" s="127" t="str">
        <f>Mannschaftswertung!L8</f>
        <v/>
      </c>
      <c r="C128" s="128" t="e">
        <f>Presse!C87</f>
        <v>#VALUE!</v>
      </c>
      <c r="E128" s="263" t="s">
        <v>67</v>
      </c>
      <c r="F128" s="264"/>
      <c r="G128" s="264"/>
      <c r="H128" s="264"/>
      <c r="I128" s="264"/>
      <c r="J128" s="264"/>
      <c r="K128" s="264"/>
      <c r="L128" s="267" t="str">
        <f>Mannschaftswertung!J8</f>
        <v/>
      </c>
      <c r="M128" s="231"/>
      <c r="N128" s="231"/>
      <c r="O128" s="232"/>
      <c r="Q128" s="128" t="e">
        <f>Presse!C93</f>
        <v>#VALUE!</v>
      </c>
      <c r="R128" s="129"/>
      <c r="S128" s="130"/>
      <c r="T128" s="130"/>
      <c r="U128" s="263" t="s">
        <v>72</v>
      </c>
      <c r="V128" s="264"/>
      <c r="W128" s="264"/>
      <c r="X128" s="264"/>
      <c r="Y128" s="264"/>
      <c r="Z128" s="264"/>
      <c r="AA128" s="264"/>
      <c r="AB128" s="267" t="str">
        <f>Mannschaftswertung!M8</f>
        <v/>
      </c>
      <c r="AC128" s="231"/>
      <c r="AD128" s="231"/>
      <c r="AE128" s="231"/>
      <c r="AF128" s="232"/>
      <c r="AG128" s="128" t="e">
        <f>Presse!C99</f>
        <v>#VALUE!</v>
      </c>
      <c r="AH128" s="135"/>
    </row>
    <row r="129" spans="1:33">
      <c r="A129" s="134"/>
      <c r="C129" s="2"/>
      <c r="E129" s="268"/>
      <c r="F129" s="269"/>
      <c r="G129" s="269"/>
      <c r="H129" s="269"/>
      <c r="I129" s="269"/>
      <c r="J129" s="269"/>
      <c r="K129" s="269"/>
      <c r="L129" s="269"/>
      <c r="M129" s="269"/>
      <c r="N129" s="269"/>
      <c r="O129" s="269"/>
      <c r="Q129" s="2"/>
      <c r="AG129" s="2"/>
    </row>
    <row r="130" spans="1:33">
      <c r="A130" s="133" t="s">
        <v>73</v>
      </c>
      <c r="B130" s="127" t="str">
        <f>Mannschaftswertung!N8</f>
        <v/>
      </c>
      <c r="C130" s="128" t="e">
        <f>Presse!C100</f>
        <v>#VALUE!</v>
      </c>
      <c r="E130" s="263" t="s">
        <v>74</v>
      </c>
      <c r="F130" s="264"/>
      <c r="G130" s="264"/>
      <c r="H130" s="264"/>
      <c r="I130" s="264"/>
      <c r="J130" s="264"/>
      <c r="K130" s="264"/>
      <c r="L130" s="267" t="str">
        <f>Mannschaftswertung!O8</f>
        <v/>
      </c>
      <c r="M130" s="231"/>
      <c r="N130" s="231"/>
      <c r="O130" s="232"/>
      <c r="Q130" s="128" t="e">
        <f>Presse!C101</f>
        <v>#VALUE!</v>
      </c>
      <c r="U130" s="263" t="s">
        <v>75</v>
      </c>
      <c r="V130" s="264"/>
      <c r="W130" s="264"/>
      <c r="X130" s="264"/>
      <c r="Y130" s="264"/>
      <c r="Z130" s="264"/>
      <c r="AA130" s="264"/>
      <c r="AB130" s="267" t="str">
        <f>Mannschaftswertung!P8</f>
        <v/>
      </c>
      <c r="AC130" s="231"/>
      <c r="AD130" s="231"/>
      <c r="AE130" s="231"/>
      <c r="AF130" s="232"/>
      <c r="AG130" s="128" t="e">
        <f>Presse!C102</f>
        <v>#VALUE!</v>
      </c>
    </row>
  </sheetData>
  <mergeCells count="142">
    <mergeCell ref="C14:D14"/>
    <mergeCell ref="C15:D15"/>
    <mergeCell ref="C6:D6"/>
    <mergeCell ref="C7:D7"/>
    <mergeCell ref="E129:K129"/>
    <mergeCell ref="L129:O129"/>
    <mergeCell ref="E130:K130"/>
    <mergeCell ref="L130:O130"/>
    <mergeCell ref="U130:AA130"/>
    <mergeCell ref="E125:K125"/>
    <mergeCell ref="L125:O125"/>
    <mergeCell ref="R125:Y125"/>
    <mergeCell ref="AA125:AE125"/>
    <mergeCell ref="E126:K126"/>
    <mergeCell ref="L126:O126"/>
    <mergeCell ref="U126:AA126"/>
    <mergeCell ref="AB126:AF126"/>
    <mergeCell ref="E123:K123"/>
    <mergeCell ref="L123:O123"/>
    <mergeCell ref="R123:Y123"/>
    <mergeCell ref="AA123:AE123"/>
    <mergeCell ref="E124:K124"/>
    <mergeCell ref="L124:O124"/>
    <mergeCell ref="U124:AA124"/>
    <mergeCell ref="AB130:AF130"/>
    <mergeCell ref="E127:K127"/>
    <mergeCell ref="L127:O127"/>
    <mergeCell ref="R127:Y127"/>
    <mergeCell ref="AA127:AE127"/>
    <mergeCell ref="E128:K128"/>
    <mergeCell ref="L128:O128"/>
    <mergeCell ref="U128:AA128"/>
    <mergeCell ref="AB128:AF128"/>
    <mergeCell ref="AB124:AF124"/>
    <mergeCell ref="E121:K121"/>
    <mergeCell ref="L121:O121"/>
    <mergeCell ref="R121:Y121"/>
    <mergeCell ref="AA121:AE121"/>
    <mergeCell ref="E122:K122"/>
    <mergeCell ref="L122:O122"/>
    <mergeCell ref="U122:AA122"/>
    <mergeCell ref="AB122:AF122"/>
    <mergeCell ref="E119:K119"/>
    <mergeCell ref="L119:O119"/>
    <mergeCell ref="R119:Y119"/>
    <mergeCell ref="AA119:AE119"/>
    <mergeCell ref="E120:K120"/>
    <mergeCell ref="L120:O120"/>
    <mergeCell ref="U120:AA120"/>
    <mergeCell ref="AB120:AF120"/>
    <mergeCell ref="AQ84:AR84"/>
    <mergeCell ref="AS84:AV84"/>
    <mergeCell ref="E118:K118"/>
    <mergeCell ref="L118:O118"/>
    <mergeCell ref="U118:AA118"/>
    <mergeCell ref="AB118:AF118"/>
    <mergeCell ref="X84:Y84"/>
    <mergeCell ref="AA84:AB84"/>
    <mergeCell ref="AE84:AE85"/>
    <mergeCell ref="AF84:AI84"/>
    <mergeCell ref="AJ84:AN84"/>
    <mergeCell ref="AO84:AP84"/>
    <mergeCell ref="I84:I85"/>
    <mergeCell ref="J84:J85"/>
    <mergeCell ref="K84:L84"/>
    <mergeCell ref="N84:O84"/>
    <mergeCell ref="Q84:R84"/>
    <mergeCell ref="U84:V84"/>
    <mergeCell ref="AS50:AV50"/>
    <mergeCell ref="K83:R83"/>
    <mergeCell ref="U83:AB83"/>
    <mergeCell ref="AF83:AV83"/>
    <mergeCell ref="U50:V50"/>
    <mergeCell ref="X50:Y50"/>
    <mergeCell ref="AA50:AB50"/>
    <mergeCell ref="AE50:AE51"/>
    <mergeCell ref="AF50:AI50"/>
    <mergeCell ref="AJ50:AN50"/>
    <mergeCell ref="AQ25:AR25"/>
    <mergeCell ref="AS25:AV25"/>
    <mergeCell ref="K49:R49"/>
    <mergeCell ref="U49:AB49"/>
    <mergeCell ref="AF49:AV49"/>
    <mergeCell ref="I50:I51"/>
    <mergeCell ref="J50:J51"/>
    <mergeCell ref="K50:L50"/>
    <mergeCell ref="N50:O50"/>
    <mergeCell ref="Q50:R50"/>
    <mergeCell ref="X25:Y25"/>
    <mergeCell ref="AA25:AB25"/>
    <mergeCell ref="AE25:AE26"/>
    <mergeCell ref="AF25:AI25"/>
    <mergeCell ref="AJ25:AN25"/>
    <mergeCell ref="AO25:AP25"/>
    <mergeCell ref="I25:I26"/>
    <mergeCell ref="J25:J26"/>
    <mergeCell ref="K25:L25"/>
    <mergeCell ref="N25:O25"/>
    <mergeCell ref="Q25:R25"/>
    <mergeCell ref="U25:V25"/>
    <mergeCell ref="AO50:AP50"/>
    <mergeCell ref="AQ50:AR50"/>
    <mergeCell ref="C20:D20"/>
    <mergeCell ref="C21:D21"/>
    <mergeCell ref="C22:D22"/>
    <mergeCell ref="K24:O24"/>
    <mergeCell ref="U24:Y24"/>
    <mergeCell ref="AF24:AV24"/>
    <mergeCell ref="C16:D16"/>
    <mergeCell ref="C17:D17"/>
    <mergeCell ref="C18:D18"/>
    <mergeCell ref="C19:D19"/>
    <mergeCell ref="C8:D8"/>
    <mergeCell ref="C9:D9"/>
    <mergeCell ref="C12:D12"/>
    <mergeCell ref="C13:D13"/>
    <mergeCell ref="C5:D5"/>
    <mergeCell ref="U4:V4"/>
    <mergeCell ref="X4:Y4"/>
    <mergeCell ref="AA4:AB4"/>
    <mergeCell ref="AE4:AE5"/>
    <mergeCell ref="C10:D10"/>
    <mergeCell ref="C11:D11"/>
    <mergeCell ref="AF4:AI4"/>
    <mergeCell ref="AJ4:AN4"/>
    <mergeCell ref="C4:D4"/>
    <mergeCell ref="I4:I5"/>
    <mergeCell ref="J4:J5"/>
    <mergeCell ref="K4:L4"/>
    <mergeCell ref="N4:O4"/>
    <mergeCell ref="Q4:R4"/>
    <mergeCell ref="A1:E1"/>
    <mergeCell ref="I1:K1"/>
    <mergeCell ref="L1:U1"/>
    <mergeCell ref="AA1:AG1"/>
    <mergeCell ref="AI1:AK1"/>
    <mergeCell ref="K3:O3"/>
    <mergeCell ref="U3:Y3"/>
    <mergeCell ref="AF3:AV3"/>
    <mergeCell ref="AO4:AP4"/>
    <mergeCell ref="AQ4:AR4"/>
    <mergeCell ref="AS4:AV4"/>
  </mergeCells>
  <conditionalFormatting sqref="F27:H47 F52:H80 F6:H22">
    <cfRule type="cellIs" dxfId="48" priority="43" stopIfTrue="1" operator="lessThan">
      <formula>2</formula>
    </cfRule>
  </conditionalFormatting>
  <conditionalFormatting sqref="AE27:AE47 AN27:AN47 AN52:AN80 AI27:AI47 AI52:AI80 AE52:AE80 AN6:AN22 AI6:AI22 AE6:AE22">
    <cfRule type="cellIs" dxfId="47" priority="44" stopIfTrue="1" operator="lessThanOrEqual">
      <formula>0</formula>
    </cfRule>
  </conditionalFormatting>
  <conditionalFormatting sqref="I27:I47 I52:I80 I6:I22">
    <cfRule type="cellIs" dxfId="46" priority="45" stopIfTrue="1" operator="notBetween">
      <formula>1</formula>
      <formula>3000</formula>
    </cfRule>
  </conditionalFormatting>
  <conditionalFormatting sqref="E27:E47 E52:E80 E6:E22">
    <cfRule type="cellIs" dxfId="45" priority="46" stopIfTrue="1" operator="equal">
      <formula>"w"</formula>
    </cfRule>
    <cfRule type="cellIs" dxfId="44" priority="47" stopIfTrue="1" operator="equal">
      <formula>"m"</formula>
    </cfRule>
  </conditionalFormatting>
  <conditionalFormatting sqref="D27:D47">
    <cfRule type="cellIs" dxfId="43" priority="39" stopIfTrue="1" operator="equal">
      <formula>"+158"</formula>
    </cfRule>
    <cfRule type="cellIs" dxfId="42" priority="40" stopIfTrue="1" operator="equal">
      <formula>-158</formula>
    </cfRule>
    <cfRule type="cellIs" dxfId="41" priority="41" stopIfTrue="1" operator="equal">
      <formula>-140</formula>
    </cfRule>
    <cfRule type="cellIs" dxfId="40" priority="42" stopIfTrue="1" operator="equal">
      <formula>-148</formula>
    </cfRule>
  </conditionalFormatting>
  <conditionalFormatting sqref="D52:D80">
    <cfRule type="cellIs" dxfId="39" priority="35" stopIfTrue="1" operator="equal">
      <formula>"+168"</formula>
    </cfRule>
    <cfRule type="cellIs" dxfId="38" priority="36" stopIfTrue="1" operator="equal">
      <formula>-168</formula>
    </cfRule>
    <cfRule type="cellIs" dxfId="37" priority="37" stopIfTrue="1" operator="equal">
      <formula>-150</formula>
    </cfRule>
    <cfRule type="cellIs" dxfId="36" priority="38" stopIfTrue="1" operator="equal">
      <formula>-158</formula>
    </cfRule>
  </conditionalFormatting>
  <conditionalFormatting sqref="L27:L47 O27:O47 V27:V47 Y27:Y47 L52:L80 R52:R80 O52:O80 L6:L22 O6:O22 V6:V22 Y6:Y22">
    <cfRule type="cellIs" dxfId="35" priority="34" stopIfTrue="1" operator="equal">
      <formula>10</formula>
    </cfRule>
  </conditionalFormatting>
  <conditionalFormatting sqref="L27:L47 O27:O47 V27:V47 Y27:Y47 L52:L80 V52:V80 Y52:Y80 AB52:AB80 R52:R80 O52:O80 L6:L22 O6:O22 V6:V22 Y6:Y22">
    <cfRule type="cellIs" dxfId="34" priority="33" stopIfTrue="1" operator="equal">
      <formula>0</formula>
    </cfRule>
  </conditionalFormatting>
  <conditionalFormatting sqref="R52:R80 O52:O80 V52:V80 Y52:Y80 AB52:AB80">
    <cfRule type="cellIs" dxfId="33" priority="32" stopIfTrue="1" operator="equal">
      <formula>10</formula>
    </cfRule>
  </conditionalFormatting>
  <conditionalFormatting sqref="AR6:AR22">
    <cfRule type="cellIs" dxfId="32" priority="31" stopIfTrue="1" operator="lessThanOrEqual">
      <formula>0</formula>
    </cfRule>
  </conditionalFormatting>
  <conditionalFormatting sqref="AV6:AV22">
    <cfRule type="cellIs" dxfId="31" priority="30" stopIfTrue="1" operator="lessThanOrEqual">
      <formula>0</formula>
    </cfRule>
  </conditionalFormatting>
  <conditionalFormatting sqref="AR27:AR47">
    <cfRule type="cellIs" dxfId="30" priority="29" stopIfTrue="1" operator="lessThanOrEqual">
      <formula>0</formula>
    </cfRule>
  </conditionalFormatting>
  <conditionalFormatting sqref="AV27:AV47">
    <cfRule type="cellIs" dxfId="29" priority="28" stopIfTrue="1" operator="lessThanOrEqual">
      <formula>0</formula>
    </cfRule>
  </conditionalFormatting>
  <conditionalFormatting sqref="AP6:AP22">
    <cfRule type="cellIs" dxfId="28" priority="27" stopIfTrue="1" operator="lessThanOrEqual">
      <formula>0</formula>
    </cfRule>
  </conditionalFormatting>
  <conditionalFormatting sqref="AP27:AP47">
    <cfRule type="cellIs" dxfId="27" priority="26" stopIfTrue="1" operator="lessThanOrEqual">
      <formula>0</formula>
    </cfRule>
  </conditionalFormatting>
  <conditionalFormatting sqref="AR52:AR80">
    <cfRule type="cellIs" dxfId="26" priority="25" stopIfTrue="1" operator="lessThanOrEqual">
      <formula>0</formula>
    </cfRule>
  </conditionalFormatting>
  <conditionalFormatting sqref="AV52:AV80">
    <cfRule type="cellIs" dxfId="25" priority="24" stopIfTrue="1" operator="lessThanOrEqual">
      <formula>0</formula>
    </cfRule>
  </conditionalFormatting>
  <conditionalFormatting sqref="AP52:AP80">
    <cfRule type="cellIs" dxfId="24" priority="23" stopIfTrue="1" operator="lessThanOrEqual">
      <formula>0</formula>
    </cfRule>
  </conditionalFormatting>
  <conditionalFormatting sqref="AR6:AR22">
    <cfRule type="cellIs" dxfId="23" priority="22" stopIfTrue="1" operator="lessThanOrEqual">
      <formula>0</formula>
    </cfRule>
  </conditionalFormatting>
  <conditionalFormatting sqref="AR52:AR80">
    <cfRule type="cellIs" dxfId="22" priority="21" stopIfTrue="1" operator="lessThanOrEqual">
      <formula>0</formula>
    </cfRule>
  </conditionalFormatting>
  <conditionalFormatting sqref="AR27:AR47">
    <cfRule type="cellIs" dxfId="21" priority="20" stopIfTrue="1" operator="lessThanOrEqual">
      <formula>0</formula>
    </cfRule>
  </conditionalFormatting>
  <conditionalFormatting sqref="AR27:AR47">
    <cfRule type="cellIs" dxfId="20" priority="19" stopIfTrue="1" operator="lessThanOrEqual">
      <formula>0</formula>
    </cfRule>
  </conditionalFormatting>
  <conditionalFormatting sqref="AR6:AR22">
    <cfRule type="cellIs" dxfId="19" priority="18" stopIfTrue="1" operator="lessThanOrEqual">
      <formula>0</formula>
    </cfRule>
  </conditionalFormatting>
  <conditionalFormatting sqref="AR6:AR22">
    <cfRule type="cellIs" dxfId="18" priority="17" stopIfTrue="1" operator="lessThanOrEqual">
      <formula>0</formula>
    </cfRule>
  </conditionalFormatting>
  <conditionalFormatting sqref="F86:H114">
    <cfRule type="cellIs" dxfId="17" priority="12" stopIfTrue="1" operator="lessThan">
      <formula>2</formula>
    </cfRule>
  </conditionalFormatting>
  <conditionalFormatting sqref="AE86:AE114 AN86:AN114 AI86:AI114">
    <cfRule type="cellIs" dxfId="16" priority="13" stopIfTrue="1" operator="lessThanOrEqual">
      <formula>0</formula>
    </cfRule>
  </conditionalFormatting>
  <conditionalFormatting sqref="I86:I114">
    <cfRule type="cellIs" dxfId="15" priority="14" stopIfTrue="1" operator="notBetween">
      <formula>1</formula>
      <formula>3000</formula>
    </cfRule>
  </conditionalFormatting>
  <conditionalFormatting sqref="E86:E114">
    <cfRule type="cellIs" dxfId="14" priority="15" stopIfTrue="1" operator="equal">
      <formula>"w"</formula>
    </cfRule>
    <cfRule type="cellIs" dxfId="13" priority="16" stopIfTrue="1" operator="equal">
      <formula>"m"</formula>
    </cfRule>
  </conditionalFormatting>
  <conditionalFormatting sqref="D86:D114">
    <cfRule type="cellIs" dxfId="12" priority="8" stopIfTrue="1" operator="equal">
      <formula>"+168"</formula>
    </cfRule>
    <cfRule type="cellIs" dxfId="11" priority="9" stopIfTrue="1" operator="equal">
      <formula>-168</formula>
    </cfRule>
    <cfRule type="cellIs" dxfId="10" priority="10" stopIfTrue="1" operator="equal">
      <formula>-150</formula>
    </cfRule>
    <cfRule type="cellIs" dxfId="9" priority="11" stopIfTrue="1" operator="equal">
      <formula>-158</formula>
    </cfRule>
  </conditionalFormatting>
  <conditionalFormatting sqref="L86:L114 R86:R114 O86:O114">
    <cfRule type="cellIs" dxfId="8" priority="7" stopIfTrue="1" operator="equal">
      <formula>10</formula>
    </cfRule>
  </conditionalFormatting>
  <conditionalFormatting sqref="L86:L114 V86:V114 Y86:Y114 AB86:AB114 R86:R114 O86:O114">
    <cfRule type="cellIs" dxfId="7" priority="6" stopIfTrue="1" operator="equal">
      <formula>0</formula>
    </cfRule>
  </conditionalFormatting>
  <conditionalFormatting sqref="R86:R114 O86:O114 V86:V114 Y86:Y114 AB86:AB114">
    <cfRule type="cellIs" dxfId="6" priority="5" stopIfTrue="1" operator="equal">
      <formula>10</formula>
    </cfRule>
  </conditionalFormatting>
  <conditionalFormatting sqref="AR86:AR114">
    <cfRule type="cellIs" dxfId="5" priority="4" stopIfTrue="1" operator="lessThanOrEqual">
      <formula>0</formula>
    </cfRule>
  </conditionalFormatting>
  <conditionalFormatting sqref="AV86:AV114">
    <cfRule type="cellIs" dxfId="4" priority="3" stopIfTrue="1" operator="lessThanOrEqual">
      <formula>0</formula>
    </cfRule>
  </conditionalFormatting>
  <conditionalFormatting sqref="AP86:AP114">
    <cfRule type="cellIs" dxfId="3" priority="2" stopIfTrue="1" operator="lessThanOrEqual">
      <formula>0</formula>
    </cfRule>
  </conditionalFormatting>
  <conditionalFormatting sqref="AR86:AR114">
    <cfRule type="cellIs" dxfId="2" priority="1" stopIfTrue="1" operator="lessThanOrEqual">
      <formula>0</formula>
    </cfRule>
  </conditionalFormatting>
  <dataValidations count="4">
    <dataValidation type="list" allowBlank="1" showInputMessage="1" showErrorMessage="1" sqref="B86:B114 B27:B47 B6:B22 B52:B80">
      <formula1>"AC Kindsbach,TSG Kaisersl.,KSV Langen,KSV Grünstadt,FTG Pfungstadt,AC Altrip,AC Mutterstadt,AV 03 Speyer,KSC 07 Schifferstadt,TSG Haßloch,AC Weisenau,KSV Hostenbach,"</formula1>
    </dataValidation>
    <dataValidation type="list" allowBlank="1" showInputMessage="1" showErrorMessage="1" sqref="A1">
      <formula1>"Jugendliga Rheinland-Pfalz/Hessen,Pfalz-Meisterschaften (Mehrk.),Rheinl.-Pfalz Meisterschaft (Mehrk.)"</formula1>
    </dataValidation>
    <dataValidation type="list" allowBlank="1" showInputMessage="1" showErrorMessage="1" sqref="F1:H1">
      <formula1>"Jugendliga Rheinland-Pfalz,Pfalz-Meisterschaften (Mehrk.),Rheinl.-Pfalz Meisterschaft (Mehrk.)"</formula1>
    </dataValidation>
    <dataValidation type="list" allowBlank="1" showInputMessage="1" showErrorMessage="1" sqref="E86:E114 E52:E80 E27:E47 E6:E22">
      <formula1>" ,m,w, "</formula1>
    </dataValidation>
  </dataValidations>
  <hyperlinks>
    <hyperlink ref="AI1:AK1" location="Presse!A1" display="PRESSE"/>
  </hyperlinks>
  <printOptions horizontalCentered="1" verticalCentered="1"/>
  <pageMargins left="0" right="0" top="0.19685039370078741" bottom="0.19685039370078741" header="0.23622047244094491" footer="0.19685039370078741"/>
  <pageSetup paperSize="9" scale="69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95"/>
  <sheetViews>
    <sheetView topLeftCell="A34" workbookViewId="0">
      <selection activeCell="E40" sqref="E40"/>
    </sheetView>
  </sheetViews>
  <sheetFormatPr baseColWidth="10" defaultRowHeight="13.2" outlineLevelCol="1"/>
  <cols>
    <col min="1" max="1" width="11.44140625" style="136"/>
    <col min="2" max="3" width="11.44140625" customWidth="1" outlineLevel="1"/>
    <col min="5" max="5" width="14.88671875" bestFit="1" customWidth="1"/>
    <col min="6" max="6" width="9" bestFit="1" customWidth="1"/>
    <col min="7" max="8" width="14.109375" bestFit="1" customWidth="1"/>
    <col min="9" max="9" width="12.88671875" bestFit="1" customWidth="1"/>
    <col min="10" max="10" width="13.6640625" bestFit="1" customWidth="1"/>
    <col min="11" max="11" width="9.6640625" bestFit="1" customWidth="1"/>
    <col min="12" max="12" width="12.33203125" bestFit="1" customWidth="1"/>
    <col min="13" max="13" width="13.5546875" bestFit="1" customWidth="1"/>
    <col min="14" max="14" width="13.88671875" bestFit="1" customWidth="1"/>
    <col min="15" max="15" width="18.5546875" bestFit="1" customWidth="1"/>
    <col min="16" max="16" width="13.109375" bestFit="1" customWidth="1"/>
  </cols>
  <sheetData>
    <row r="2" spans="5:16">
      <c r="E2" s="138" t="s">
        <v>68</v>
      </c>
      <c r="F2" s="138" t="s">
        <v>69</v>
      </c>
      <c r="G2" s="138" t="s">
        <v>33</v>
      </c>
      <c r="H2" s="138" t="s">
        <v>34</v>
      </c>
      <c r="I2" s="138" t="s">
        <v>42</v>
      </c>
      <c r="J2" s="138" t="s">
        <v>70</v>
      </c>
      <c r="K2" s="138" t="s">
        <v>71</v>
      </c>
      <c r="L2" s="139" t="s">
        <v>66</v>
      </c>
      <c r="M2" s="139" t="s">
        <v>72</v>
      </c>
      <c r="N2" s="139" t="s">
        <v>73</v>
      </c>
      <c r="O2" s="139" t="s">
        <v>74</v>
      </c>
      <c r="P2" s="139" t="s">
        <v>75</v>
      </c>
    </row>
    <row r="3" spans="5:16">
      <c r="E3" s="140">
        <f>LARGE($E$21:$E$95,1)</f>
        <v>0</v>
      </c>
      <c r="F3" s="140">
        <f>LARGE($F$21:$F$95,1)</f>
        <v>0</v>
      </c>
      <c r="G3" s="140">
        <f>LARGE($G$21:$G$95,1)</f>
        <v>459.29721311475413</v>
      </c>
      <c r="H3" s="140">
        <f>LARGE($H$21:$H$95,1)</f>
        <v>534.93767123287671</v>
      </c>
      <c r="I3" s="140">
        <f>LARGE($I$21:$I$95,1)</f>
        <v>0</v>
      </c>
      <c r="J3" s="140">
        <f>LARGE($J$21:$J$95,1)</f>
        <v>0</v>
      </c>
      <c r="K3" s="140">
        <f>LARGE($K$21:$K$95,1)</f>
        <v>482.87780303030308</v>
      </c>
      <c r="L3" s="140">
        <f>LARGE($L$21:$L$95,1)</f>
        <v>0</v>
      </c>
      <c r="M3" s="140">
        <f>LARGE($L$21:$L$95,1)</f>
        <v>0</v>
      </c>
      <c r="N3" s="140">
        <f>LARGE($L$21:$L$95,1)</f>
        <v>0</v>
      </c>
      <c r="O3" s="140">
        <f>LARGE($L$21:$L$95,1)</f>
        <v>0</v>
      </c>
      <c r="P3" s="140">
        <f>LARGE($L$21:$L$95,1)</f>
        <v>0</v>
      </c>
    </row>
    <row r="4" spans="5:16">
      <c r="E4" s="140">
        <f>LARGE($E$21:$E$95,2)</f>
        <v>0</v>
      </c>
      <c r="F4" s="140">
        <f>LARGE($F$21:$F$95,2)</f>
        <v>0</v>
      </c>
      <c r="G4" s="140">
        <f>LARGE($G$21:$G$95,2)</f>
        <v>397.9591836734694</v>
      </c>
      <c r="H4" s="140">
        <f>LARGE($H$21:$H$95,2)</f>
        <v>515.34989690721648</v>
      </c>
      <c r="I4" s="140">
        <f>LARGE($I$21:$I$95,2)</f>
        <v>0</v>
      </c>
      <c r="J4" s="140">
        <f>LARGE($J$21:$J$95,2)</f>
        <v>0</v>
      </c>
      <c r="K4" s="140">
        <f>LARGE($K$21:$K$95,2)</f>
        <v>386.06039603960397</v>
      </c>
      <c r="L4" s="140">
        <f>LARGE($L$21:$L$95,2)</f>
        <v>0</v>
      </c>
      <c r="M4" s="140">
        <f>LARGE($L$21:$L$95,2)</f>
        <v>0</v>
      </c>
      <c r="N4" s="140">
        <f>LARGE($L$21:$L$95,2)</f>
        <v>0</v>
      </c>
      <c r="O4" s="140">
        <f>LARGE($L$21:$L$95,2)</f>
        <v>0</v>
      </c>
      <c r="P4" s="140">
        <f>LARGE($L$21:$L$95,2)</f>
        <v>0</v>
      </c>
    </row>
    <row r="5" spans="5:16">
      <c r="E5" s="140">
        <f>LARGE($E$21:$E$95,3)</f>
        <v>0</v>
      </c>
      <c r="F5" s="140">
        <f>LARGE($F$21:$F$95,3)</f>
        <v>0</v>
      </c>
      <c r="G5" s="140">
        <f>LARGE($G$21:$G$95,3)</f>
        <v>380.95215434083605</v>
      </c>
      <c r="H5" s="140">
        <f>LARGE($H$21:$H$95,3)</f>
        <v>457.84044642857145</v>
      </c>
      <c r="I5" s="140">
        <f>LARGE($I$21:$I$95,3)</f>
        <v>0</v>
      </c>
      <c r="J5" s="140">
        <f>LARGE($J$21:$J$95,3)</f>
        <v>0</v>
      </c>
      <c r="K5" s="140">
        <f>LARGE($K$21:$K$95,3)</f>
        <v>366.7969642857143</v>
      </c>
      <c r="L5" s="140">
        <f>LARGE($L$21:$L$95,3)</f>
        <v>0</v>
      </c>
      <c r="M5" s="140">
        <f>LARGE($L$21:$L$95,3)</f>
        <v>0</v>
      </c>
      <c r="N5" s="140">
        <f>LARGE($L$21:$L$95,3)</f>
        <v>0</v>
      </c>
      <c r="O5" s="140">
        <f>LARGE($L$21:$L$95,3)</f>
        <v>0</v>
      </c>
      <c r="P5" s="140">
        <f>LARGE($L$21:$L$95,3)</f>
        <v>0</v>
      </c>
    </row>
    <row r="6" spans="5:16">
      <c r="E6" s="140">
        <f>LARGE($E$21:$E$95,4)</f>
        <v>0</v>
      </c>
      <c r="F6" s="140">
        <f>LARGE($F$21:$F$95,4)</f>
        <v>0</v>
      </c>
      <c r="G6" s="140">
        <f>LARGE($G$21:$G$95,4)</f>
        <v>367.99910447761192</v>
      </c>
      <c r="H6" s="140">
        <f>LARGE($H$21:$H$95,4)</f>
        <v>441.58370577281192</v>
      </c>
      <c r="I6" s="140">
        <f>LARGE($I$21:$I$95,4)</f>
        <v>0</v>
      </c>
      <c r="J6" s="140">
        <f>LARGE($J$21:$J$95,4)</f>
        <v>0</v>
      </c>
      <c r="K6" s="140">
        <f>LARGE($K$21:$K$95,4)</f>
        <v>347.4405263157895</v>
      </c>
      <c r="L6" s="140">
        <f>LARGE($L$21:$L$95,4)</f>
        <v>0</v>
      </c>
      <c r="M6" s="140">
        <f>LARGE($L$21:$L$95,4)</f>
        <v>0</v>
      </c>
      <c r="N6" s="140">
        <f>LARGE($L$21:$L$95,4)</f>
        <v>0</v>
      </c>
      <c r="O6" s="140">
        <f>LARGE($L$21:$L$95,4)</f>
        <v>0</v>
      </c>
      <c r="P6" s="140">
        <f>LARGE($L$21:$L$95,4)</f>
        <v>0</v>
      </c>
    </row>
    <row r="7" spans="5:16">
      <c r="E7" s="141">
        <f t="shared" ref="E7:L7" si="0">COUNTIF(E3:E6,"&gt;0")</f>
        <v>0</v>
      </c>
      <c r="F7" s="141">
        <f t="shared" si="0"/>
        <v>0</v>
      </c>
      <c r="G7" s="141">
        <f t="shared" si="0"/>
        <v>4</v>
      </c>
      <c r="H7" s="141">
        <f t="shared" si="0"/>
        <v>4</v>
      </c>
      <c r="I7" s="141">
        <f t="shared" si="0"/>
        <v>0</v>
      </c>
      <c r="J7" s="141">
        <f t="shared" si="0"/>
        <v>0</v>
      </c>
      <c r="K7" s="141">
        <f t="shared" si="0"/>
        <v>4</v>
      </c>
      <c r="L7" s="141">
        <f t="shared" si="0"/>
        <v>0</v>
      </c>
      <c r="M7" s="141">
        <f t="shared" ref="M7:P7" si="1">COUNTIF(M3:M6,"&gt;0")</f>
        <v>0</v>
      </c>
      <c r="N7" s="141">
        <f t="shared" si="1"/>
        <v>0</v>
      </c>
      <c r="O7" s="141">
        <f t="shared" si="1"/>
        <v>0</v>
      </c>
      <c r="P7" s="141">
        <f t="shared" si="1"/>
        <v>0</v>
      </c>
    </row>
    <row r="8" spans="5:16" ht="13.8">
      <c r="E8" s="142" t="str">
        <f t="shared" ref="E8:L8" si="2">IF(E7&gt;2,SUM(E3:E6),"")</f>
        <v/>
      </c>
      <c r="F8" s="142" t="str">
        <f t="shared" si="2"/>
        <v/>
      </c>
      <c r="G8" s="142">
        <f t="shared" si="2"/>
        <v>1606.2076556066718</v>
      </c>
      <c r="H8" s="142">
        <f t="shared" si="2"/>
        <v>1949.7117203414766</v>
      </c>
      <c r="I8" s="142" t="str">
        <f t="shared" si="2"/>
        <v/>
      </c>
      <c r="J8" s="142" t="str">
        <f t="shared" si="2"/>
        <v/>
      </c>
      <c r="K8" s="142">
        <f t="shared" si="2"/>
        <v>1583.175689671411</v>
      </c>
      <c r="L8" s="142" t="str">
        <f t="shared" si="2"/>
        <v/>
      </c>
      <c r="M8" s="142" t="str">
        <f t="shared" ref="M8:P8" si="3">IF(M7&gt;2,SUM(M3:M6),"")</f>
        <v/>
      </c>
      <c r="N8" s="142" t="str">
        <f t="shared" si="3"/>
        <v/>
      </c>
      <c r="O8" s="142" t="str">
        <f t="shared" si="3"/>
        <v/>
      </c>
      <c r="P8" s="142" t="str">
        <f t="shared" si="3"/>
        <v/>
      </c>
    </row>
    <row r="9" spans="5:16">
      <c r="E9" s="140">
        <f>LARGE($E$21:$E$95,5)</f>
        <v>0</v>
      </c>
      <c r="F9" s="140">
        <f>LARGE($F$21:$F$95,5)</f>
        <v>0</v>
      </c>
      <c r="G9" s="140">
        <f>LARGE($G$21:$G$95,5)</f>
        <v>356.14008298755186</v>
      </c>
      <c r="H9" s="140">
        <f>LARGE($H$21:$H$95,5)</f>
        <v>401.55247295208659</v>
      </c>
      <c r="I9" s="140">
        <f>LARGE($I$21:$I$95,5)</f>
        <v>0</v>
      </c>
      <c r="J9" s="140">
        <f>LARGE($J$21:$J$95,5)</f>
        <v>0</v>
      </c>
      <c r="K9" s="140">
        <f>LARGE($K$21:$K$95,5)</f>
        <v>0</v>
      </c>
      <c r="L9" s="140">
        <f>LARGE($L$21:$L$95,5)</f>
        <v>0</v>
      </c>
      <c r="M9" s="140">
        <f>LARGE($L$21:$L$95,5)</f>
        <v>0</v>
      </c>
      <c r="N9" s="140">
        <f>LARGE($L$21:$L$95,5)</f>
        <v>0</v>
      </c>
      <c r="O9" s="140">
        <f>LARGE($L$21:$L$95,5)</f>
        <v>0</v>
      </c>
      <c r="P9" s="140">
        <f>LARGE($L$21:$L$95,5)</f>
        <v>0</v>
      </c>
    </row>
    <row r="10" spans="5:16">
      <c r="E10" s="140">
        <f>LARGE($E$21:$E$95,6)</f>
        <v>0</v>
      </c>
      <c r="F10" s="140">
        <f>LARGE($F$21:$F$95,6)</f>
        <v>0</v>
      </c>
      <c r="G10" s="140">
        <f>LARGE($G$21:$G$95,6)</f>
        <v>339.59333333333336</v>
      </c>
      <c r="H10" s="140">
        <f>LARGE($H$21:$H$95,6)</f>
        <v>392.06571428571431</v>
      </c>
      <c r="I10" s="140">
        <f>LARGE($I$21:$I$95,6)</f>
        <v>0</v>
      </c>
      <c r="J10" s="140">
        <f>LARGE($J$21:$J$95,6)</f>
        <v>0</v>
      </c>
      <c r="K10" s="140">
        <f>LARGE($K$21:$K$95,6)</f>
        <v>0</v>
      </c>
      <c r="L10" s="140">
        <f>LARGE($L$21:$L$95,6)</f>
        <v>0</v>
      </c>
      <c r="M10" s="140">
        <f>LARGE($L$21:$L$95,6)</f>
        <v>0</v>
      </c>
      <c r="N10" s="140">
        <f>LARGE($L$21:$L$95,6)</f>
        <v>0</v>
      </c>
      <c r="O10" s="140">
        <f>LARGE($L$21:$L$95,6)</f>
        <v>0</v>
      </c>
      <c r="P10" s="140">
        <f>LARGE($L$21:$L$95,6)</f>
        <v>0</v>
      </c>
    </row>
    <row r="11" spans="5:16">
      <c r="E11" s="140">
        <f>LARGE($E$21:$E$95,7)</f>
        <v>0</v>
      </c>
      <c r="F11" s="140">
        <f>LARGE($F$21:$F$95,7)</f>
        <v>0</v>
      </c>
      <c r="G11" s="140">
        <f>LARGE($G$21:$G$95,7)</f>
        <v>334.24969283276448</v>
      </c>
      <c r="H11" s="140">
        <f>LARGE($H$21:$H$95,7)</f>
        <v>373.41548872180454</v>
      </c>
      <c r="I11" s="140">
        <f>LARGE($I$21:$I$95,7)</f>
        <v>0</v>
      </c>
      <c r="J11" s="140">
        <f>LARGE($J$21:$J$95,7)</f>
        <v>0</v>
      </c>
      <c r="K11" s="140">
        <f>LARGE($K$21:$K$95,7)</f>
        <v>0</v>
      </c>
      <c r="L11" s="140">
        <f>LARGE($L$21:$L$95,7)</f>
        <v>0</v>
      </c>
      <c r="M11" s="140">
        <f>LARGE($L$21:$L$95,7)</f>
        <v>0</v>
      </c>
      <c r="N11" s="140">
        <f>LARGE($L$21:$L$95,7)</f>
        <v>0</v>
      </c>
      <c r="O11" s="140">
        <f>LARGE($L$21:$L$95,7)</f>
        <v>0</v>
      </c>
      <c r="P11" s="140">
        <f>LARGE($L$21:$L$95,7)</f>
        <v>0</v>
      </c>
    </row>
    <row r="12" spans="5:16">
      <c r="E12" s="140">
        <f>LARGE($E$21:$E$95,8)</f>
        <v>0</v>
      </c>
      <c r="F12" s="140">
        <f>LARGE($F$21:$F$95,8)</f>
        <v>0</v>
      </c>
      <c r="G12" s="140">
        <f>LARGE($G$21:$G$95,8)</f>
        <v>0</v>
      </c>
      <c r="H12" s="140">
        <f>LARGE($H$21:$H$95,8)</f>
        <v>342.16332225913618</v>
      </c>
      <c r="I12" s="140">
        <f>LARGE($I$21:$I$95,8)</f>
        <v>0</v>
      </c>
      <c r="J12" s="140">
        <f>LARGE($J$21:$J$95,8)</f>
        <v>0</v>
      </c>
      <c r="K12" s="140">
        <f>LARGE($K$21:$K$95,8)</f>
        <v>0</v>
      </c>
      <c r="L12" s="140">
        <f>LARGE($L$21:$L$95,8)</f>
        <v>0</v>
      </c>
      <c r="M12" s="140">
        <f>LARGE($L$21:$L$95,8)</f>
        <v>0</v>
      </c>
      <c r="N12" s="140">
        <f>LARGE($L$21:$L$95,8)</f>
        <v>0</v>
      </c>
      <c r="O12" s="140">
        <f>LARGE($L$21:$L$95,8)</f>
        <v>0</v>
      </c>
      <c r="P12" s="140">
        <f>LARGE($L$21:$L$95,8)</f>
        <v>0</v>
      </c>
    </row>
    <row r="13" spans="5:16">
      <c r="E13" s="141">
        <f t="shared" ref="E13:L13" si="4">COUNTIF(E9:E12,"&gt;0")</f>
        <v>0</v>
      </c>
      <c r="F13" s="141">
        <f t="shared" si="4"/>
        <v>0</v>
      </c>
      <c r="G13" s="141">
        <f t="shared" si="4"/>
        <v>3</v>
      </c>
      <c r="H13" s="141">
        <f t="shared" si="4"/>
        <v>4</v>
      </c>
      <c r="I13" s="141">
        <f t="shared" si="4"/>
        <v>0</v>
      </c>
      <c r="J13" s="141">
        <f t="shared" si="4"/>
        <v>0</v>
      </c>
      <c r="K13" s="141">
        <f t="shared" si="4"/>
        <v>0</v>
      </c>
      <c r="L13" s="141">
        <f t="shared" si="4"/>
        <v>0</v>
      </c>
      <c r="M13" s="141">
        <f t="shared" ref="M13:P13" si="5">COUNTIF(M9:M12,"&gt;0")</f>
        <v>0</v>
      </c>
      <c r="N13" s="141">
        <f t="shared" si="5"/>
        <v>0</v>
      </c>
      <c r="O13" s="141">
        <f t="shared" si="5"/>
        <v>0</v>
      </c>
      <c r="P13" s="141">
        <f t="shared" si="5"/>
        <v>0</v>
      </c>
    </row>
    <row r="14" spans="5:16" ht="13.8">
      <c r="E14" s="142" t="str">
        <f t="shared" ref="E14:L14" si="6">IF(E13&gt;2,SUM(E9:E12),"")</f>
        <v/>
      </c>
      <c r="F14" s="142" t="str">
        <f t="shared" si="6"/>
        <v/>
      </c>
      <c r="G14" s="142">
        <f t="shared" si="6"/>
        <v>1029.9831091536498</v>
      </c>
      <c r="H14" s="142">
        <f t="shared" si="6"/>
        <v>1509.1969982187416</v>
      </c>
      <c r="I14" s="142" t="str">
        <f t="shared" si="6"/>
        <v/>
      </c>
      <c r="J14" s="142" t="str">
        <f t="shared" si="6"/>
        <v/>
      </c>
      <c r="K14" s="142" t="str">
        <f t="shared" si="6"/>
        <v/>
      </c>
      <c r="L14" s="142" t="str">
        <f t="shared" si="6"/>
        <v/>
      </c>
      <c r="M14" s="142" t="str">
        <f t="shared" ref="M14:P14" si="7">IF(M13&gt;2,SUM(M9:M12),"")</f>
        <v/>
      </c>
      <c r="N14" s="142" t="str">
        <f t="shared" si="7"/>
        <v/>
      </c>
      <c r="O14" s="142" t="str">
        <f t="shared" si="7"/>
        <v/>
      </c>
      <c r="P14" s="142" t="str">
        <f t="shared" si="7"/>
        <v/>
      </c>
    </row>
    <row r="15" spans="5:16">
      <c r="E15" s="140">
        <f>LARGE($E$21:$E$95,9)</f>
        <v>0</v>
      </c>
      <c r="F15" s="140">
        <f>LARGE($F$21:$F$95,9)</f>
        <v>0</v>
      </c>
      <c r="G15" s="140">
        <f>LARGE($G$21:$G$95,9)</f>
        <v>0</v>
      </c>
      <c r="H15" s="140">
        <f>LARGE($H$21:$H$95,9)</f>
        <v>321.87576227390178</v>
      </c>
      <c r="I15" s="140">
        <f>LARGE($I$21:$I$95,9)</f>
        <v>0</v>
      </c>
      <c r="J15" s="140">
        <f>LARGE($J$21:$J$95,9)</f>
        <v>0</v>
      </c>
      <c r="K15" s="140">
        <f>LARGE($K$21:$K$95,9)</f>
        <v>0</v>
      </c>
      <c r="L15" s="140">
        <f>LARGE($L$21:$L$95,9)</f>
        <v>0</v>
      </c>
      <c r="M15" s="140">
        <f>LARGE($L$21:$L$95,9)</f>
        <v>0</v>
      </c>
      <c r="N15" s="140">
        <f>LARGE($L$21:$L$95,9)</f>
        <v>0</v>
      </c>
      <c r="O15" s="140">
        <f>LARGE($L$21:$L$95,9)</f>
        <v>0</v>
      </c>
      <c r="P15" s="140">
        <f>LARGE($L$21:$L$95,9)</f>
        <v>0</v>
      </c>
    </row>
    <row r="16" spans="5:16">
      <c r="E16" s="140">
        <f>LARGE($E$21:$E$95,10)</f>
        <v>0</v>
      </c>
      <c r="F16" s="140">
        <f>LARGE($F$21:$F$95,10)</f>
        <v>0</v>
      </c>
      <c r="G16" s="140">
        <f>LARGE($G$21:$G$95,10)</f>
        <v>0</v>
      </c>
      <c r="H16" s="140">
        <f>LARGE($H$21:$H$95,10)</f>
        <v>267.41434977578479</v>
      </c>
      <c r="I16" s="140">
        <f>LARGE($I$21:$I$95,10)</f>
        <v>0</v>
      </c>
      <c r="J16" s="140">
        <f>LARGE($J$21:$J$95,10)</f>
        <v>0</v>
      </c>
      <c r="K16" s="140">
        <f>LARGE($K$21:$K$95,10)</f>
        <v>0</v>
      </c>
      <c r="L16" s="140">
        <f>LARGE($L$21:$L$95,10)</f>
        <v>0</v>
      </c>
      <c r="M16" s="140">
        <f>LARGE($L$21:$L$95,10)</f>
        <v>0</v>
      </c>
      <c r="N16" s="140">
        <f>LARGE($L$21:$L$95,10)</f>
        <v>0</v>
      </c>
      <c r="O16" s="140">
        <f>LARGE($L$21:$L$95,10)</f>
        <v>0</v>
      </c>
      <c r="P16" s="140">
        <f>LARGE($L$21:$L$95,10)</f>
        <v>0</v>
      </c>
    </row>
    <row r="17" spans="1:16">
      <c r="E17" s="140">
        <f>LARGE($E$21:$E$95,11)</f>
        <v>0</v>
      </c>
      <c r="F17" s="140">
        <f>LARGE($F$21:$F$95,11)</f>
        <v>0</v>
      </c>
      <c r="G17" s="140">
        <f>LARGE($G$21:$G$95,11)</f>
        <v>0</v>
      </c>
      <c r="H17" s="140">
        <f>LARGE($H$21:$H$95,11)</f>
        <v>0</v>
      </c>
      <c r="I17" s="140">
        <f>LARGE($I$21:$I$95,11)</f>
        <v>0</v>
      </c>
      <c r="J17" s="140">
        <f>LARGE($J$21:$J$95,11)</f>
        <v>0</v>
      </c>
      <c r="K17" s="140">
        <f>LARGE($K$21:$K$95,11)</f>
        <v>0</v>
      </c>
      <c r="L17" s="140">
        <f>LARGE($L$21:$L$95,11)</f>
        <v>0</v>
      </c>
      <c r="M17" s="140">
        <f>LARGE($L$21:$L$95,11)</f>
        <v>0</v>
      </c>
      <c r="N17" s="140">
        <f>LARGE($L$21:$L$95,11)</f>
        <v>0</v>
      </c>
      <c r="O17" s="140">
        <f>LARGE($L$21:$L$95,11)</f>
        <v>0</v>
      </c>
      <c r="P17" s="140">
        <f>LARGE($L$21:$L$95,11)</f>
        <v>0</v>
      </c>
    </row>
    <row r="18" spans="1:16">
      <c r="E18" s="140">
        <f>LARGE($E$21:$E$95,12)</f>
        <v>0</v>
      </c>
      <c r="F18" s="140">
        <f>LARGE($F$21:$F$95,12)</f>
        <v>0</v>
      </c>
      <c r="G18" s="140">
        <f>LARGE($G$21:$G$95,12)</f>
        <v>0</v>
      </c>
      <c r="H18" s="140">
        <f>LARGE($H$21:$H$95,12)</f>
        <v>0</v>
      </c>
      <c r="I18" s="140">
        <f>LARGE($I$21:$I$95,12)</f>
        <v>0</v>
      </c>
      <c r="J18" s="140">
        <f>LARGE($J$21:$J$95,12)</f>
        <v>0</v>
      </c>
      <c r="K18" s="140">
        <f>LARGE($K$21:$K$95,12)</f>
        <v>0</v>
      </c>
      <c r="L18" s="140">
        <f>LARGE($L$21:$L$95,12)</f>
        <v>0</v>
      </c>
      <c r="M18" s="140">
        <f>LARGE($L$21:$L$95,12)</f>
        <v>0</v>
      </c>
      <c r="N18" s="140">
        <f>LARGE($L$21:$L$95,12)</f>
        <v>0</v>
      </c>
      <c r="O18" s="140">
        <f>LARGE($L$21:$L$95,12)</f>
        <v>0</v>
      </c>
      <c r="P18" s="140">
        <f>LARGE($L$21:$L$95,12)</f>
        <v>0</v>
      </c>
    </row>
    <row r="19" spans="1:16">
      <c r="E19" s="141">
        <f t="shared" ref="E19:L19" si="8">COUNTIF(E15:E18,"&gt;0")</f>
        <v>0</v>
      </c>
      <c r="F19" s="141">
        <f t="shared" si="8"/>
        <v>0</v>
      </c>
      <c r="G19" s="141">
        <f t="shared" si="8"/>
        <v>0</v>
      </c>
      <c r="H19" s="141">
        <f t="shared" si="8"/>
        <v>2</v>
      </c>
      <c r="I19" s="141">
        <f t="shared" si="8"/>
        <v>0</v>
      </c>
      <c r="J19" s="141">
        <f t="shared" si="8"/>
        <v>0</v>
      </c>
      <c r="K19" s="141">
        <f t="shared" si="8"/>
        <v>0</v>
      </c>
      <c r="L19" s="141">
        <f t="shared" si="8"/>
        <v>0</v>
      </c>
      <c r="M19" s="141">
        <f t="shared" ref="M19:P19" si="9">COUNTIF(M15:M18,"&gt;0")</f>
        <v>0</v>
      </c>
      <c r="N19" s="141">
        <f t="shared" si="9"/>
        <v>0</v>
      </c>
      <c r="O19" s="141">
        <f t="shared" si="9"/>
        <v>0</v>
      </c>
      <c r="P19" s="141">
        <f t="shared" si="9"/>
        <v>0</v>
      </c>
    </row>
    <row r="20" spans="1:16" ht="13.8">
      <c r="E20" s="142" t="str">
        <f t="shared" ref="E20:L20" si="10">IF(E19&gt;2,SUM(E15:E18),"")</f>
        <v/>
      </c>
      <c r="F20" s="142" t="str">
        <f t="shared" si="10"/>
        <v/>
      </c>
      <c r="G20" s="142" t="str">
        <f t="shared" si="10"/>
        <v/>
      </c>
      <c r="H20" s="142" t="str">
        <f t="shared" si="10"/>
        <v/>
      </c>
      <c r="I20" s="142" t="str">
        <f t="shared" si="10"/>
        <v/>
      </c>
      <c r="J20" s="142" t="str">
        <f t="shared" si="10"/>
        <v/>
      </c>
      <c r="K20" s="142" t="str">
        <f t="shared" si="10"/>
        <v/>
      </c>
      <c r="L20" s="142" t="str">
        <f t="shared" si="10"/>
        <v/>
      </c>
      <c r="M20" s="142" t="str">
        <f t="shared" ref="M20:P20" si="11">IF(M19&gt;2,SUM(M15:M18),"")</f>
        <v/>
      </c>
      <c r="N20" s="142" t="str">
        <f t="shared" si="11"/>
        <v/>
      </c>
      <c r="O20" s="142" t="str">
        <f t="shared" si="11"/>
        <v/>
      </c>
      <c r="P20" s="142" t="str">
        <f t="shared" si="11"/>
        <v/>
      </c>
    </row>
    <row r="21" spans="1:16">
      <c r="A21" s="66" t="str">
        <f>Jugendliga!B6</f>
        <v>AV 03 Speyer</v>
      </c>
      <c r="B21">
        <f>IF(A21="FTG Pfungstadt",1,IF(A21="AC Altrip",2,IF(A21="AC Mutterstadt",3,IF(A21="KSV Grünstadt",4,IF(A21="TSG Hassloch",5,IF(A21="KSC 07 Schifferstadt",6,IF(A21="AV 03 Speyer",7,IF(A21="KSV Langen",8,IF(A21="AC Kindsbach",9,IF(A21="VFL Rodalben",10,IF(A21="TSG Kaiserslautern",11,IF(A21="AC Weisenau",12,))))))))))))</f>
        <v>7</v>
      </c>
      <c r="C21" s="137">
        <f>Jugendliga!I6</f>
        <v>386.06039603960397</v>
      </c>
      <c r="E21" s="143">
        <f>IF(B21=1,C21,0)</f>
        <v>0</v>
      </c>
      <c r="F21" s="143">
        <f>IF(B21=2,C21,0)</f>
        <v>0</v>
      </c>
      <c r="G21" s="143">
        <f>IF(B21=3,C21,0)</f>
        <v>0</v>
      </c>
      <c r="H21" s="143">
        <f>IF(B21=4,C21,0)</f>
        <v>0</v>
      </c>
      <c r="I21" s="143">
        <f>IF(B21=5,C21,0)</f>
        <v>0</v>
      </c>
      <c r="J21" s="143">
        <f>IF(B21=6,C21,0)</f>
        <v>0</v>
      </c>
      <c r="K21" s="143">
        <f>IF(B21=7,C21,0)</f>
        <v>386.06039603960397</v>
      </c>
      <c r="L21" s="143">
        <f>IF(B21=8,C21,0)</f>
        <v>0</v>
      </c>
      <c r="M21" s="143">
        <f>IF(C21=9,D21,0)</f>
        <v>0</v>
      </c>
      <c r="N21" s="143">
        <f>IF(D21=10,E21,0)</f>
        <v>0</v>
      </c>
      <c r="O21" s="143">
        <f>IF(E21=11,F21,0)</f>
        <v>0</v>
      </c>
      <c r="P21" s="143">
        <f>IF(F21=12,G21,0)</f>
        <v>0</v>
      </c>
    </row>
    <row r="22" spans="1:16">
      <c r="A22" s="66" t="str">
        <f>Jugendliga!B7</f>
        <v>KSV Grünstadt</v>
      </c>
      <c r="B22">
        <f t="shared" ref="B22:B34" si="12">IF(A22="FTG Pfungstadt",1,IF(A22="AC Altrip",2,IF(A22="AC Mutterstadt",3,IF(A22="KSV Grünstadt",4,IF(A22="TSG Hassloch",5,IF(A22="KSC 07 Schifferstadt",6,IF(A22="AV 03 Speyer",7,IF(A22="KSV Langen",8,IF(A22="AC Kindsbach",9,IF(A22="VFL Rodalben",10,IF(A22="TSG Kaiserslautern",11,IF(A22="AC Weisenau",12,))))))))))))</f>
        <v>4</v>
      </c>
      <c r="C22" s="137">
        <f>Jugendliga!I7</f>
        <v>392.06571428571431</v>
      </c>
      <c r="E22" s="143">
        <f t="shared" ref="E22:E34" si="13">IF(B22=1,C22,0)</f>
        <v>0</v>
      </c>
      <c r="F22" s="143">
        <f t="shared" ref="F22:F34" si="14">IF(B22=2,C22,0)</f>
        <v>0</v>
      </c>
      <c r="G22" s="143">
        <f t="shared" ref="G22:G34" si="15">IF(B22=3,C22,0)</f>
        <v>0</v>
      </c>
      <c r="H22" s="143">
        <f t="shared" ref="H22:H34" si="16">IF(B22=4,C22,0)</f>
        <v>392.06571428571431</v>
      </c>
      <c r="I22" s="143">
        <f t="shared" ref="I22:I34" si="17">IF(B22=5,C22,0)</f>
        <v>0</v>
      </c>
      <c r="J22" s="143">
        <f t="shared" ref="J22:J34" si="18">IF(B22=6,C22,0)</f>
        <v>0</v>
      </c>
      <c r="K22" s="143">
        <f t="shared" ref="K22:K34" si="19">IF(B22=7,C22,0)</f>
        <v>0</v>
      </c>
      <c r="L22" s="143">
        <f t="shared" ref="L22:L34" si="20">IF(B22=8,C22,0)</f>
        <v>0</v>
      </c>
      <c r="M22" s="143">
        <f t="shared" ref="M22:M34" si="21">IF(C22=9,D22,0)</f>
        <v>0</v>
      </c>
      <c r="N22" s="143">
        <f t="shared" ref="N22:N34" si="22">IF(D22=10,E22,0)</f>
        <v>0</v>
      </c>
      <c r="O22" s="143">
        <f t="shared" ref="O22:O34" si="23">IF(E22=11,F22,0)</f>
        <v>0</v>
      </c>
      <c r="P22" s="143">
        <f t="shared" ref="P22:P34" si="24">IF(F22=12,G22,0)</f>
        <v>0</v>
      </c>
    </row>
    <row r="23" spans="1:16">
      <c r="A23" s="66" t="str">
        <f>Jugendliga!B8</f>
        <v>AC Mutterstadt</v>
      </c>
      <c r="B23">
        <f t="shared" si="12"/>
        <v>3</v>
      </c>
      <c r="C23" s="137">
        <f>Jugendliga!I8</f>
        <v>367.99910447761192</v>
      </c>
      <c r="E23" s="143">
        <f t="shared" si="13"/>
        <v>0</v>
      </c>
      <c r="F23" s="143">
        <f t="shared" si="14"/>
        <v>0</v>
      </c>
      <c r="G23" s="143">
        <f t="shared" si="15"/>
        <v>367.99910447761192</v>
      </c>
      <c r="H23" s="143">
        <f t="shared" si="16"/>
        <v>0</v>
      </c>
      <c r="I23" s="143">
        <f t="shared" si="17"/>
        <v>0</v>
      </c>
      <c r="J23" s="143">
        <f t="shared" si="18"/>
        <v>0</v>
      </c>
      <c r="K23" s="143">
        <f t="shared" si="19"/>
        <v>0</v>
      </c>
      <c r="L23" s="143">
        <f t="shared" si="20"/>
        <v>0</v>
      </c>
      <c r="M23" s="143">
        <f t="shared" si="21"/>
        <v>0</v>
      </c>
      <c r="N23" s="143">
        <f t="shared" si="22"/>
        <v>0</v>
      </c>
      <c r="O23" s="143">
        <f t="shared" si="23"/>
        <v>0</v>
      </c>
      <c r="P23" s="143">
        <f t="shared" si="24"/>
        <v>0</v>
      </c>
    </row>
    <row r="24" spans="1:16">
      <c r="A24" s="66" t="str">
        <f>Jugendliga!B9</f>
        <v>AC Mutterstadt</v>
      </c>
      <c r="B24">
        <f t="shared" si="12"/>
        <v>3</v>
      </c>
      <c r="C24" s="137">
        <f>Jugendliga!I9</f>
        <v>380.95215434083605</v>
      </c>
      <c r="E24" s="143">
        <f t="shared" si="13"/>
        <v>0</v>
      </c>
      <c r="F24" s="143">
        <f t="shared" si="14"/>
        <v>0</v>
      </c>
      <c r="G24" s="143">
        <f t="shared" si="15"/>
        <v>380.95215434083605</v>
      </c>
      <c r="H24" s="143">
        <f t="shared" si="16"/>
        <v>0</v>
      </c>
      <c r="I24" s="143">
        <f t="shared" si="17"/>
        <v>0</v>
      </c>
      <c r="J24" s="143">
        <f t="shared" si="18"/>
        <v>0</v>
      </c>
      <c r="K24" s="143">
        <f t="shared" si="19"/>
        <v>0</v>
      </c>
      <c r="L24" s="143">
        <f t="shared" si="20"/>
        <v>0</v>
      </c>
      <c r="M24" s="143">
        <f t="shared" si="21"/>
        <v>0</v>
      </c>
      <c r="N24" s="143">
        <f t="shared" si="22"/>
        <v>0</v>
      </c>
      <c r="O24" s="143">
        <f t="shared" si="23"/>
        <v>0</v>
      </c>
      <c r="P24" s="143">
        <f t="shared" si="24"/>
        <v>0</v>
      </c>
    </row>
    <row r="25" spans="1:16">
      <c r="A25" s="66" t="str">
        <f>Jugendliga!B10</f>
        <v>AC Mutterstadt</v>
      </c>
      <c r="B25">
        <f t="shared" ref="B25:B26" si="25">IF(A25="FTG Pfungstadt",1,IF(A25="AC Altrip",2,IF(A25="AC Mutterstadt",3,IF(A25="KSV Grünstadt",4,IF(A25="TSG Hassloch",5,IF(A25="KSC 07 Schifferstadt",6,IF(A25="AV 03 Speyer",7,IF(A25="KSV Langen",8,IF(A25="AC Kindsbach",9,IF(A25="VFL Rodalben",10,IF(A25="TSG Kaiserslautern",11,IF(A25="AC Weisenau",12,))))))))))))</f>
        <v>3</v>
      </c>
      <c r="C25" s="137">
        <f>Jugendliga!I10</f>
        <v>397.9591836734694</v>
      </c>
      <c r="E25" s="143">
        <f t="shared" ref="E25:E27" si="26">IF(B25=1,C25,0)</f>
        <v>0</v>
      </c>
      <c r="F25" s="143">
        <f t="shared" ref="F25:F27" si="27">IF(B25=2,C25,0)</f>
        <v>0</v>
      </c>
      <c r="G25" s="143">
        <f t="shared" ref="G25:G27" si="28">IF(B25=3,C25,0)</f>
        <v>397.9591836734694</v>
      </c>
      <c r="H25" s="143">
        <f t="shared" ref="H25:H27" si="29">IF(B25=4,C25,0)</f>
        <v>0</v>
      </c>
      <c r="I25" s="143">
        <f t="shared" ref="I25:I27" si="30">IF(B25=5,C25,0)</f>
        <v>0</v>
      </c>
      <c r="J25" s="143">
        <f t="shared" ref="J25:J27" si="31">IF(B25=6,C25,0)</f>
        <v>0</v>
      </c>
      <c r="K25" s="143">
        <f t="shared" ref="K25:K27" si="32">IF(B25=7,C25,0)</f>
        <v>0</v>
      </c>
      <c r="L25" s="143">
        <f t="shared" ref="L25:L27" si="33">IF(B25=8,C25,0)</f>
        <v>0</v>
      </c>
      <c r="M25" s="143">
        <f t="shared" ref="M25:M27" si="34">IF(C25=9,D25,0)</f>
        <v>0</v>
      </c>
      <c r="N25" s="143">
        <f t="shared" ref="N25:N27" si="35">IF(D25=10,E25,0)</f>
        <v>0</v>
      </c>
      <c r="O25" s="143">
        <f t="shared" ref="O25:O27" si="36">IF(E25=11,F25,0)</f>
        <v>0</v>
      </c>
      <c r="P25" s="143">
        <f t="shared" ref="P25:P27" si="37">IF(F25=12,G25,0)</f>
        <v>0</v>
      </c>
    </row>
    <row r="26" spans="1:16">
      <c r="A26" s="66" t="str">
        <f>Jugendliga!B11</f>
        <v>AV 03 Speyer</v>
      </c>
      <c r="B26">
        <f t="shared" si="25"/>
        <v>7</v>
      </c>
      <c r="C26" s="137">
        <f>Jugendliga!I11</f>
        <v>347.4405263157895</v>
      </c>
      <c r="E26" s="143">
        <f t="shared" si="26"/>
        <v>0</v>
      </c>
      <c r="F26" s="143">
        <f t="shared" si="27"/>
        <v>0</v>
      </c>
      <c r="G26" s="143">
        <f t="shared" si="28"/>
        <v>0</v>
      </c>
      <c r="H26" s="143">
        <f t="shared" si="29"/>
        <v>0</v>
      </c>
      <c r="I26" s="143">
        <f t="shared" si="30"/>
        <v>0</v>
      </c>
      <c r="J26" s="143">
        <f t="shared" si="31"/>
        <v>0</v>
      </c>
      <c r="K26" s="143">
        <f t="shared" si="32"/>
        <v>347.4405263157895</v>
      </c>
      <c r="L26" s="143">
        <f t="shared" si="33"/>
        <v>0</v>
      </c>
      <c r="M26" s="143">
        <f t="shared" si="34"/>
        <v>0</v>
      </c>
      <c r="N26" s="143">
        <f t="shared" si="35"/>
        <v>0</v>
      </c>
      <c r="O26" s="143">
        <f t="shared" si="36"/>
        <v>0</v>
      </c>
      <c r="P26" s="143">
        <f t="shared" si="37"/>
        <v>0</v>
      </c>
    </row>
    <row r="27" spans="1:16">
      <c r="A27" s="66" t="str">
        <f>Jugendliga!B12</f>
        <v>KSV Grünstadt</v>
      </c>
      <c r="B27">
        <f t="shared" si="12"/>
        <v>4</v>
      </c>
      <c r="C27" s="137">
        <f>Jugendliga!I12</f>
        <v>342.16332225913618</v>
      </c>
      <c r="E27" s="143">
        <f t="shared" si="26"/>
        <v>0</v>
      </c>
      <c r="F27" s="143">
        <f t="shared" si="27"/>
        <v>0</v>
      </c>
      <c r="G27" s="143">
        <f t="shared" si="28"/>
        <v>0</v>
      </c>
      <c r="H27" s="143">
        <f t="shared" si="29"/>
        <v>342.16332225913618</v>
      </c>
      <c r="I27" s="143">
        <f t="shared" si="30"/>
        <v>0</v>
      </c>
      <c r="J27" s="143">
        <f t="shared" si="31"/>
        <v>0</v>
      </c>
      <c r="K27" s="143">
        <f t="shared" si="32"/>
        <v>0</v>
      </c>
      <c r="L27" s="143">
        <f t="shared" si="33"/>
        <v>0</v>
      </c>
      <c r="M27" s="143">
        <f t="shared" si="34"/>
        <v>0</v>
      </c>
      <c r="N27" s="143">
        <f t="shared" si="35"/>
        <v>0</v>
      </c>
      <c r="O27" s="143">
        <f t="shared" si="36"/>
        <v>0</v>
      </c>
      <c r="P27" s="143">
        <f t="shared" si="37"/>
        <v>0</v>
      </c>
    </row>
    <row r="28" spans="1:16">
      <c r="A28" s="66" t="str">
        <f>Jugendliga!B13</f>
        <v>AC Mutterstadt</v>
      </c>
      <c r="B28">
        <f t="shared" si="12"/>
        <v>3</v>
      </c>
      <c r="C28" s="137">
        <f>Jugendliga!I13</f>
        <v>334.24969283276448</v>
      </c>
      <c r="E28" s="143">
        <f t="shared" si="13"/>
        <v>0</v>
      </c>
      <c r="F28" s="143">
        <f t="shared" si="14"/>
        <v>0</v>
      </c>
      <c r="G28" s="143">
        <f t="shared" si="15"/>
        <v>334.24969283276448</v>
      </c>
      <c r="H28" s="143">
        <f t="shared" si="16"/>
        <v>0</v>
      </c>
      <c r="I28" s="143">
        <f t="shared" si="17"/>
        <v>0</v>
      </c>
      <c r="J28" s="143">
        <f t="shared" si="18"/>
        <v>0</v>
      </c>
      <c r="K28" s="143">
        <f t="shared" si="19"/>
        <v>0</v>
      </c>
      <c r="L28" s="143">
        <f t="shared" si="20"/>
        <v>0</v>
      </c>
      <c r="M28" s="143">
        <f t="shared" si="21"/>
        <v>0</v>
      </c>
      <c r="N28" s="143">
        <f t="shared" si="22"/>
        <v>0</v>
      </c>
      <c r="O28" s="143">
        <f t="shared" si="23"/>
        <v>0</v>
      </c>
      <c r="P28" s="143">
        <f t="shared" si="24"/>
        <v>0</v>
      </c>
    </row>
    <row r="29" spans="1:16">
      <c r="A29" s="66" t="str">
        <f>Jugendliga!B14</f>
        <v>AC Mutterstadt</v>
      </c>
      <c r="B29">
        <f t="shared" si="12"/>
        <v>3</v>
      </c>
      <c r="C29" s="137">
        <f>Jugendliga!I14</f>
        <v>356.14008298755186</v>
      </c>
      <c r="E29" s="143">
        <f t="shared" si="13"/>
        <v>0</v>
      </c>
      <c r="F29" s="143">
        <f t="shared" si="14"/>
        <v>0</v>
      </c>
      <c r="G29" s="143">
        <f t="shared" si="15"/>
        <v>356.14008298755186</v>
      </c>
      <c r="H29" s="143">
        <f t="shared" si="16"/>
        <v>0</v>
      </c>
      <c r="I29" s="143">
        <f t="shared" si="17"/>
        <v>0</v>
      </c>
      <c r="J29" s="143">
        <f t="shared" si="18"/>
        <v>0</v>
      </c>
      <c r="K29" s="143">
        <f t="shared" si="19"/>
        <v>0</v>
      </c>
      <c r="L29" s="143">
        <f t="shared" si="20"/>
        <v>0</v>
      </c>
      <c r="M29" s="143">
        <f t="shared" si="21"/>
        <v>0</v>
      </c>
      <c r="N29" s="143">
        <f t="shared" si="22"/>
        <v>0</v>
      </c>
      <c r="O29" s="143">
        <f t="shared" si="23"/>
        <v>0</v>
      </c>
      <c r="P29" s="143">
        <f t="shared" si="24"/>
        <v>0</v>
      </c>
    </row>
    <row r="30" spans="1:16">
      <c r="A30" s="66" t="str">
        <f>Jugendliga!B15</f>
        <v>KSV Grünstadt</v>
      </c>
      <c r="B30">
        <f t="shared" si="12"/>
        <v>4</v>
      </c>
      <c r="C30" s="137">
        <f>Jugendliga!I15</f>
        <v>373.41548872180454</v>
      </c>
      <c r="E30" s="143">
        <f t="shared" si="13"/>
        <v>0</v>
      </c>
      <c r="F30" s="143">
        <f t="shared" si="14"/>
        <v>0</v>
      </c>
      <c r="G30" s="143">
        <f t="shared" si="15"/>
        <v>0</v>
      </c>
      <c r="H30" s="143">
        <f t="shared" si="16"/>
        <v>373.41548872180454</v>
      </c>
      <c r="I30" s="143">
        <f t="shared" si="17"/>
        <v>0</v>
      </c>
      <c r="J30" s="143">
        <f t="shared" si="18"/>
        <v>0</v>
      </c>
      <c r="K30" s="143">
        <f t="shared" si="19"/>
        <v>0</v>
      </c>
      <c r="L30" s="143">
        <f t="shared" si="20"/>
        <v>0</v>
      </c>
      <c r="M30" s="143">
        <f t="shared" si="21"/>
        <v>0</v>
      </c>
      <c r="N30" s="143">
        <f t="shared" si="22"/>
        <v>0</v>
      </c>
      <c r="O30" s="143">
        <f t="shared" si="23"/>
        <v>0</v>
      </c>
      <c r="P30" s="143">
        <f t="shared" si="24"/>
        <v>0</v>
      </c>
    </row>
    <row r="31" spans="1:16">
      <c r="A31" s="66" t="str">
        <f>Jugendliga!B16</f>
        <v>AC Mutterstadt</v>
      </c>
      <c r="B31">
        <f t="shared" si="12"/>
        <v>3</v>
      </c>
      <c r="C31" s="137">
        <f>Jugendliga!I16</f>
        <v>339.59333333333336</v>
      </c>
      <c r="E31" s="143">
        <f t="shared" si="13"/>
        <v>0</v>
      </c>
      <c r="F31" s="143">
        <f t="shared" si="14"/>
        <v>0</v>
      </c>
      <c r="G31" s="143">
        <f t="shared" si="15"/>
        <v>339.59333333333336</v>
      </c>
      <c r="H31" s="143">
        <f t="shared" si="16"/>
        <v>0</v>
      </c>
      <c r="I31" s="143">
        <f t="shared" si="17"/>
        <v>0</v>
      </c>
      <c r="J31" s="143">
        <f t="shared" si="18"/>
        <v>0</v>
      </c>
      <c r="K31" s="143">
        <f t="shared" si="19"/>
        <v>0</v>
      </c>
      <c r="L31" s="143">
        <f t="shared" si="20"/>
        <v>0</v>
      </c>
      <c r="M31" s="143">
        <f t="shared" si="21"/>
        <v>0</v>
      </c>
      <c r="N31" s="143">
        <f t="shared" si="22"/>
        <v>0</v>
      </c>
      <c r="O31" s="143">
        <f t="shared" si="23"/>
        <v>0</v>
      </c>
      <c r="P31" s="143">
        <f t="shared" si="24"/>
        <v>0</v>
      </c>
    </row>
    <row r="32" spans="1:16">
      <c r="A32" s="66" t="str">
        <f>Jugendliga!B17</f>
        <v>KSV Grünstadt</v>
      </c>
      <c r="B32">
        <f t="shared" si="12"/>
        <v>4</v>
      </c>
      <c r="C32" s="137">
        <f>Jugendliga!I17</f>
        <v>267.41434977578479</v>
      </c>
      <c r="E32" s="143">
        <f t="shared" si="13"/>
        <v>0</v>
      </c>
      <c r="F32" s="143">
        <f t="shared" si="14"/>
        <v>0</v>
      </c>
      <c r="G32" s="143">
        <f t="shared" si="15"/>
        <v>0</v>
      </c>
      <c r="H32" s="143">
        <f t="shared" si="16"/>
        <v>267.41434977578479</v>
      </c>
      <c r="I32" s="143">
        <f t="shared" si="17"/>
        <v>0</v>
      </c>
      <c r="J32" s="143">
        <f t="shared" si="18"/>
        <v>0</v>
      </c>
      <c r="K32" s="143">
        <f t="shared" si="19"/>
        <v>0</v>
      </c>
      <c r="L32" s="143">
        <f t="shared" si="20"/>
        <v>0</v>
      </c>
      <c r="M32" s="143">
        <f t="shared" si="21"/>
        <v>0</v>
      </c>
      <c r="N32" s="143">
        <f t="shared" si="22"/>
        <v>0</v>
      </c>
      <c r="O32" s="143">
        <f t="shared" si="23"/>
        <v>0</v>
      </c>
      <c r="P32" s="143">
        <f t="shared" si="24"/>
        <v>0</v>
      </c>
    </row>
    <row r="33" spans="1:16">
      <c r="A33" s="66">
        <f>Jugendliga!B18</f>
        <v>0</v>
      </c>
      <c r="B33">
        <f t="shared" si="12"/>
        <v>0</v>
      </c>
      <c r="C33" s="137">
        <f>Jugendliga!I18</f>
        <v>0</v>
      </c>
      <c r="E33" s="143">
        <f t="shared" si="13"/>
        <v>0</v>
      </c>
      <c r="F33" s="143">
        <f t="shared" si="14"/>
        <v>0</v>
      </c>
      <c r="G33" s="143">
        <f t="shared" si="15"/>
        <v>0</v>
      </c>
      <c r="H33" s="143">
        <f t="shared" si="16"/>
        <v>0</v>
      </c>
      <c r="I33" s="143">
        <f t="shared" si="17"/>
        <v>0</v>
      </c>
      <c r="J33" s="143">
        <f t="shared" si="18"/>
        <v>0</v>
      </c>
      <c r="K33" s="143">
        <f t="shared" si="19"/>
        <v>0</v>
      </c>
      <c r="L33" s="143">
        <f t="shared" si="20"/>
        <v>0</v>
      </c>
      <c r="M33" s="143">
        <f t="shared" si="21"/>
        <v>0</v>
      </c>
      <c r="N33" s="143">
        <f t="shared" si="22"/>
        <v>0</v>
      </c>
      <c r="O33" s="143">
        <f t="shared" si="23"/>
        <v>0</v>
      </c>
      <c r="P33" s="143">
        <f t="shared" si="24"/>
        <v>0</v>
      </c>
    </row>
    <row r="34" spans="1:16">
      <c r="A34" s="66">
        <f>Jugendliga!B19</f>
        <v>0</v>
      </c>
      <c r="B34">
        <f t="shared" si="12"/>
        <v>0</v>
      </c>
      <c r="C34" s="137">
        <f>Jugendliga!I19</f>
        <v>0</v>
      </c>
      <c r="E34" s="143">
        <f t="shared" si="13"/>
        <v>0</v>
      </c>
      <c r="F34" s="143">
        <f t="shared" si="14"/>
        <v>0</v>
      </c>
      <c r="G34" s="143">
        <f t="shared" si="15"/>
        <v>0</v>
      </c>
      <c r="H34" s="143">
        <f t="shared" si="16"/>
        <v>0</v>
      </c>
      <c r="I34" s="143">
        <f t="shared" si="17"/>
        <v>0</v>
      </c>
      <c r="J34" s="143">
        <f t="shared" si="18"/>
        <v>0</v>
      </c>
      <c r="K34" s="143">
        <f t="shared" si="19"/>
        <v>0</v>
      </c>
      <c r="L34" s="143">
        <f t="shared" si="20"/>
        <v>0</v>
      </c>
      <c r="M34" s="143">
        <f t="shared" si="21"/>
        <v>0</v>
      </c>
      <c r="N34" s="143">
        <f t="shared" si="22"/>
        <v>0</v>
      </c>
      <c r="O34" s="143">
        <f t="shared" si="23"/>
        <v>0</v>
      </c>
      <c r="P34" s="143">
        <f t="shared" si="24"/>
        <v>0</v>
      </c>
    </row>
    <row r="35" spans="1:16">
      <c r="A35" s="66">
        <f>Jugendliga!B20</f>
        <v>0</v>
      </c>
      <c r="B35">
        <f t="shared" ref="B35:B89" si="38">IF(A35="FTG Pfungstadt",1,IF(A35="AC Altrip",2,IF(A35="AC Mutterstadt",3,IF(A35="KSV Grünstadt",4,IF(A35="TSG Hassloch",5,IF(A35="KSC 07 Schifferstadt",6,IF(A35="AV 03 Speyer",7,IF(A35="KSV Langen",8,IF(A35="AC Kindsbach",9,IF(A35="VFL Rodalben",10,IF(A35="TSG Kaiserslautern",11,IF(A35="AC Weisenau",12,))))))))))))</f>
        <v>0</v>
      </c>
      <c r="C35" s="137">
        <f>Jugendliga!I20</f>
        <v>0</v>
      </c>
      <c r="E35" s="143">
        <f t="shared" ref="E35:E92" si="39">IF(B35=1,C35,0)</f>
        <v>0</v>
      </c>
      <c r="F35" s="143">
        <f t="shared" ref="F35:F92" si="40">IF(B35=2,C35,0)</f>
        <v>0</v>
      </c>
      <c r="G35" s="143">
        <f t="shared" ref="G35:G92" si="41">IF(B35=3,C35,0)</f>
        <v>0</v>
      </c>
      <c r="H35" s="143">
        <f t="shared" ref="H35:H92" si="42">IF(B35=4,C35,0)</f>
        <v>0</v>
      </c>
      <c r="I35" s="143">
        <f t="shared" ref="I35:I92" si="43">IF(B35=5,C35,0)</f>
        <v>0</v>
      </c>
      <c r="J35" s="143">
        <f t="shared" ref="J35:J92" si="44">IF(B35=6,C35,0)</f>
        <v>0</v>
      </c>
      <c r="K35" s="143">
        <f t="shared" ref="K35:K92" si="45">IF(B35=7,C35,0)</f>
        <v>0</v>
      </c>
      <c r="L35" s="143">
        <f t="shared" ref="L35:L92" si="46">IF(B35=8,C35,0)</f>
        <v>0</v>
      </c>
      <c r="M35" s="143">
        <f t="shared" ref="M35:M91" si="47">IF(C35=9,D35,0)</f>
        <v>0</v>
      </c>
      <c r="N35" s="143">
        <f t="shared" ref="N35:N91" si="48">IF(D35=10,E35,0)</f>
        <v>0</v>
      </c>
      <c r="O35" s="143">
        <f t="shared" ref="O35:O91" si="49">IF(E35=11,F35,0)</f>
        <v>0</v>
      </c>
      <c r="P35" s="143">
        <f t="shared" ref="P35:P91" si="50">IF(F35=12,G35,0)</f>
        <v>0</v>
      </c>
    </row>
    <row r="36" spans="1:16">
      <c r="A36" s="66">
        <f>Jugendliga!B21</f>
        <v>0</v>
      </c>
      <c r="B36">
        <f t="shared" si="38"/>
        <v>0</v>
      </c>
      <c r="C36" s="137">
        <f>Jugendliga!I21</f>
        <v>0</v>
      </c>
      <c r="E36" s="143">
        <f t="shared" si="39"/>
        <v>0</v>
      </c>
      <c r="F36" s="143">
        <f t="shared" si="40"/>
        <v>0</v>
      </c>
      <c r="G36" s="143">
        <f t="shared" si="41"/>
        <v>0</v>
      </c>
      <c r="H36" s="143">
        <f t="shared" si="42"/>
        <v>0</v>
      </c>
      <c r="I36" s="143">
        <f t="shared" si="43"/>
        <v>0</v>
      </c>
      <c r="J36" s="143">
        <f t="shared" si="44"/>
        <v>0</v>
      </c>
      <c r="K36" s="143">
        <f t="shared" si="45"/>
        <v>0</v>
      </c>
      <c r="L36" s="143">
        <f t="shared" si="46"/>
        <v>0</v>
      </c>
      <c r="M36" s="143">
        <f t="shared" si="47"/>
        <v>0</v>
      </c>
      <c r="N36" s="143">
        <f t="shared" si="48"/>
        <v>0</v>
      </c>
      <c r="O36" s="143">
        <f t="shared" si="49"/>
        <v>0</v>
      </c>
      <c r="P36" s="143">
        <f t="shared" si="50"/>
        <v>0</v>
      </c>
    </row>
    <row r="37" spans="1:16">
      <c r="A37" s="66">
        <f>Jugendliga!B22</f>
        <v>0</v>
      </c>
      <c r="B37">
        <f t="shared" si="38"/>
        <v>0</v>
      </c>
      <c r="C37" s="137">
        <f>Jugendliga!I22</f>
        <v>0</v>
      </c>
      <c r="E37" s="143">
        <f t="shared" si="39"/>
        <v>0</v>
      </c>
      <c r="F37" s="143">
        <f t="shared" si="40"/>
        <v>0</v>
      </c>
      <c r="G37" s="143">
        <f t="shared" si="41"/>
        <v>0</v>
      </c>
      <c r="H37" s="143">
        <f t="shared" si="42"/>
        <v>0</v>
      </c>
      <c r="I37" s="143">
        <f t="shared" si="43"/>
        <v>0</v>
      </c>
      <c r="J37" s="143">
        <f t="shared" si="44"/>
        <v>0</v>
      </c>
      <c r="K37" s="143">
        <f t="shared" si="45"/>
        <v>0</v>
      </c>
      <c r="L37" s="143">
        <f t="shared" si="46"/>
        <v>0</v>
      </c>
      <c r="M37" s="143">
        <f t="shared" si="47"/>
        <v>0</v>
      </c>
      <c r="N37" s="143">
        <f t="shared" si="48"/>
        <v>0</v>
      </c>
      <c r="O37" s="143">
        <f t="shared" si="49"/>
        <v>0</v>
      </c>
      <c r="P37" s="143">
        <f t="shared" si="50"/>
        <v>0</v>
      </c>
    </row>
    <row r="38" spans="1:16">
      <c r="A38" s="66">
        <f>Jugendliga!B23</f>
        <v>0</v>
      </c>
      <c r="B38">
        <f t="shared" si="38"/>
        <v>0</v>
      </c>
      <c r="C38" s="137">
        <f>Jugendliga!I23</f>
        <v>0</v>
      </c>
      <c r="E38" s="143">
        <f t="shared" si="39"/>
        <v>0</v>
      </c>
      <c r="F38" s="143">
        <f t="shared" si="40"/>
        <v>0</v>
      </c>
      <c r="G38" s="143">
        <f t="shared" si="41"/>
        <v>0</v>
      </c>
      <c r="H38" s="143">
        <f t="shared" si="42"/>
        <v>0</v>
      </c>
      <c r="I38" s="143">
        <f t="shared" si="43"/>
        <v>0</v>
      </c>
      <c r="J38" s="143">
        <f t="shared" si="44"/>
        <v>0</v>
      </c>
      <c r="K38" s="143">
        <f t="shared" si="45"/>
        <v>0</v>
      </c>
      <c r="L38" s="143">
        <f t="shared" si="46"/>
        <v>0</v>
      </c>
      <c r="M38" s="143">
        <f t="shared" si="47"/>
        <v>0</v>
      </c>
      <c r="N38" s="143">
        <f t="shared" si="48"/>
        <v>0</v>
      </c>
      <c r="O38" s="143">
        <f t="shared" si="49"/>
        <v>0</v>
      </c>
      <c r="P38" s="143">
        <f t="shared" si="50"/>
        <v>0</v>
      </c>
    </row>
    <row r="39" spans="1:16">
      <c r="A39" s="66" t="str">
        <f>Jugendliga!B27</f>
        <v>KSV Grünstadt</v>
      </c>
      <c r="B39">
        <f t="shared" si="38"/>
        <v>4</v>
      </c>
      <c r="C39" s="137">
        <f>Jugendliga!I27</f>
        <v>534.93767123287671</v>
      </c>
      <c r="E39" s="143">
        <f t="shared" si="39"/>
        <v>0</v>
      </c>
      <c r="F39" s="143">
        <f t="shared" si="40"/>
        <v>0</v>
      </c>
      <c r="G39" s="143">
        <f t="shared" si="41"/>
        <v>0</v>
      </c>
      <c r="H39" s="143">
        <f t="shared" si="42"/>
        <v>534.93767123287671</v>
      </c>
      <c r="I39" s="143">
        <f t="shared" si="43"/>
        <v>0</v>
      </c>
      <c r="J39" s="143">
        <f t="shared" si="44"/>
        <v>0</v>
      </c>
      <c r="K39" s="143">
        <f t="shared" si="45"/>
        <v>0</v>
      </c>
      <c r="L39" s="143">
        <f t="shared" si="46"/>
        <v>0</v>
      </c>
      <c r="M39" s="143">
        <f t="shared" si="47"/>
        <v>0</v>
      </c>
      <c r="N39" s="143">
        <f t="shared" si="48"/>
        <v>0</v>
      </c>
      <c r="O39" s="143">
        <f t="shared" si="49"/>
        <v>0</v>
      </c>
      <c r="P39" s="143">
        <f t="shared" si="50"/>
        <v>0</v>
      </c>
    </row>
    <row r="40" spans="1:16">
      <c r="A40" s="66" t="str">
        <f>Jugendliga!B28</f>
        <v>KSV Grünstadt</v>
      </c>
      <c r="B40">
        <f t="shared" si="38"/>
        <v>4</v>
      </c>
      <c r="C40" s="137">
        <f>Jugendliga!I28</f>
        <v>515.34989690721648</v>
      </c>
      <c r="E40" s="143">
        <f t="shared" si="39"/>
        <v>0</v>
      </c>
      <c r="F40" s="143">
        <f t="shared" si="40"/>
        <v>0</v>
      </c>
      <c r="G40" s="143">
        <f t="shared" si="41"/>
        <v>0</v>
      </c>
      <c r="H40" s="143">
        <f t="shared" si="42"/>
        <v>515.34989690721648</v>
      </c>
      <c r="I40" s="143">
        <f t="shared" si="43"/>
        <v>0</v>
      </c>
      <c r="J40" s="143">
        <f t="shared" si="44"/>
        <v>0</v>
      </c>
      <c r="K40" s="143">
        <f t="shared" si="45"/>
        <v>0</v>
      </c>
      <c r="L40" s="143">
        <f t="shared" si="46"/>
        <v>0</v>
      </c>
      <c r="M40" s="143">
        <f t="shared" si="47"/>
        <v>0</v>
      </c>
      <c r="N40" s="143">
        <f t="shared" si="48"/>
        <v>0</v>
      </c>
      <c r="O40" s="143">
        <f t="shared" si="49"/>
        <v>0</v>
      </c>
      <c r="P40" s="143">
        <f t="shared" si="50"/>
        <v>0</v>
      </c>
    </row>
    <row r="41" spans="1:16">
      <c r="A41" s="66">
        <f>Jugendliga!B29</f>
        <v>0</v>
      </c>
      <c r="B41">
        <f t="shared" si="38"/>
        <v>0</v>
      </c>
      <c r="C41" s="137">
        <f>Jugendliga!I29</f>
        <v>0</v>
      </c>
      <c r="E41" s="143">
        <f t="shared" si="39"/>
        <v>0</v>
      </c>
      <c r="F41" s="143">
        <f t="shared" si="40"/>
        <v>0</v>
      </c>
      <c r="G41" s="143">
        <f t="shared" si="41"/>
        <v>0</v>
      </c>
      <c r="H41" s="143">
        <f t="shared" si="42"/>
        <v>0</v>
      </c>
      <c r="I41" s="143">
        <f t="shared" si="43"/>
        <v>0</v>
      </c>
      <c r="J41" s="143">
        <f t="shared" si="44"/>
        <v>0</v>
      </c>
      <c r="K41" s="143">
        <f t="shared" si="45"/>
        <v>0</v>
      </c>
      <c r="L41" s="143">
        <f t="shared" si="46"/>
        <v>0</v>
      </c>
      <c r="M41" s="143">
        <f t="shared" si="47"/>
        <v>0</v>
      </c>
      <c r="N41" s="143">
        <f t="shared" si="48"/>
        <v>0</v>
      </c>
      <c r="O41" s="143">
        <f t="shared" si="49"/>
        <v>0</v>
      </c>
      <c r="P41" s="143">
        <f t="shared" si="50"/>
        <v>0</v>
      </c>
    </row>
    <row r="42" spans="1:16">
      <c r="A42" s="66">
        <f>Jugendliga!B30</f>
        <v>0</v>
      </c>
      <c r="B42">
        <f t="shared" si="38"/>
        <v>0</v>
      </c>
      <c r="C42" s="137">
        <f>Jugendliga!I30</f>
        <v>0</v>
      </c>
      <c r="E42" s="143">
        <f t="shared" si="39"/>
        <v>0</v>
      </c>
      <c r="F42" s="143">
        <f t="shared" si="40"/>
        <v>0</v>
      </c>
      <c r="G42" s="143">
        <f t="shared" si="41"/>
        <v>0</v>
      </c>
      <c r="H42" s="143">
        <f t="shared" si="42"/>
        <v>0</v>
      </c>
      <c r="I42" s="143">
        <f t="shared" si="43"/>
        <v>0</v>
      </c>
      <c r="J42" s="143">
        <f t="shared" si="44"/>
        <v>0</v>
      </c>
      <c r="K42" s="143">
        <f t="shared" si="45"/>
        <v>0</v>
      </c>
      <c r="L42" s="143">
        <f t="shared" si="46"/>
        <v>0</v>
      </c>
      <c r="M42" s="143">
        <f t="shared" si="47"/>
        <v>0</v>
      </c>
      <c r="N42" s="143">
        <f t="shared" si="48"/>
        <v>0</v>
      </c>
      <c r="O42" s="143">
        <f t="shared" si="49"/>
        <v>0</v>
      </c>
      <c r="P42" s="143">
        <f t="shared" si="50"/>
        <v>0</v>
      </c>
    </row>
    <row r="43" spans="1:16">
      <c r="A43" s="66">
        <f>Jugendliga!B31</f>
        <v>0</v>
      </c>
      <c r="B43">
        <f t="shared" si="38"/>
        <v>0</v>
      </c>
      <c r="C43" s="137">
        <f>Jugendliga!I31</f>
        <v>0</v>
      </c>
      <c r="E43" s="143">
        <f t="shared" si="39"/>
        <v>0</v>
      </c>
      <c r="F43" s="143">
        <f t="shared" si="40"/>
        <v>0</v>
      </c>
      <c r="G43" s="143">
        <f t="shared" si="41"/>
        <v>0</v>
      </c>
      <c r="H43" s="143">
        <f t="shared" si="42"/>
        <v>0</v>
      </c>
      <c r="I43" s="143">
        <f t="shared" si="43"/>
        <v>0</v>
      </c>
      <c r="J43" s="143">
        <f t="shared" si="44"/>
        <v>0</v>
      </c>
      <c r="K43" s="143">
        <f t="shared" si="45"/>
        <v>0</v>
      </c>
      <c r="L43" s="143">
        <f t="shared" si="46"/>
        <v>0</v>
      </c>
      <c r="M43" s="143">
        <f t="shared" si="47"/>
        <v>0</v>
      </c>
      <c r="N43" s="143">
        <f t="shared" si="48"/>
        <v>0</v>
      </c>
      <c r="O43" s="143">
        <f t="shared" si="49"/>
        <v>0</v>
      </c>
      <c r="P43" s="143">
        <f t="shared" si="50"/>
        <v>0</v>
      </c>
    </row>
    <row r="44" spans="1:16">
      <c r="A44" s="66">
        <f>Jugendliga!B32</f>
        <v>0</v>
      </c>
      <c r="B44">
        <f t="shared" si="38"/>
        <v>0</v>
      </c>
      <c r="C44" s="137">
        <f>Jugendliga!I32</f>
        <v>0</v>
      </c>
      <c r="E44" s="143">
        <f t="shared" si="39"/>
        <v>0</v>
      </c>
      <c r="F44" s="143">
        <f t="shared" si="40"/>
        <v>0</v>
      </c>
      <c r="G44" s="143">
        <f t="shared" si="41"/>
        <v>0</v>
      </c>
      <c r="H44" s="143">
        <f t="shared" si="42"/>
        <v>0</v>
      </c>
      <c r="I44" s="143">
        <f t="shared" si="43"/>
        <v>0</v>
      </c>
      <c r="J44" s="143">
        <f t="shared" si="44"/>
        <v>0</v>
      </c>
      <c r="K44" s="143">
        <f t="shared" si="45"/>
        <v>0</v>
      </c>
      <c r="L44" s="143">
        <f t="shared" si="46"/>
        <v>0</v>
      </c>
      <c r="M44" s="143">
        <f t="shared" si="47"/>
        <v>0</v>
      </c>
      <c r="N44" s="143">
        <f t="shared" si="48"/>
        <v>0</v>
      </c>
      <c r="O44" s="143">
        <f t="shared" si="49"/>
        <v>0</v>
      </c>
      <c r="P44" s="143">
        <f t="shared" si="50"/>
        <v>0</v>
      </c>
    </row>
    <row r="45" spans="1:16">
      <c r="A45" s="66">
        <f>Jugendliga!B33</f>
        <v>0</v>
      </c>
      <c r="B45">
        <f t="shared" si="38"/>
        <v>0</v>
      </c>
      <c r="C45" s="137">
        <f>Jugendliga!I33</f>
        <v>0</v>
      </c>
      <c r="E45" s="143">
        <f t="shared" si="39"/>
        <v>0</v>
      </c>
      <c r="F45" s="143">
        <f t="shared" si="40"/>
        <v>0</v>
      </c>
      <c r="G45" s="143">
        <f t="shared" si="41"/>
        <v>0</v>
      </c>
      <c r="H45" s="143">
        <f t="shared" si="42"/>
        <v>0</v>
      </c>
      <c r="I45" s="143">
        <f t="shared" si="43"/>
        <v>0</v>
      </c>
      <c r="J45" s="143">
        <f t="shared" si="44"/>
        <v>0</v>
      </c>
      <c r="K45" s="143">
        <f t="shared" si="45"/>
        <v>0</v>
      </c>
      <c r="L45" s="143">
        <f t="shared" si="46"/>
        <v>0</v>
      </c>
      <c r="M45" s="143">
        <f t="shared" si="47"/>
        <v>0</v>
      </c>
      <c r="N45" s="143">
        <f t="shared" si="48"/>
        <v>0</v>
      </c>
      <c r="O45" s="143">
        <f t="shared" si="49"/>
        <v>0</v>
      </c>
      <c r="P45" s="143">
        <f t="shared" si="50"/>
        <v>0</v>
      </c>
    </row>
    <row r="46" spans="1:16">
      <c r="A46" s="66">
        <f>Jugendliga!B34</f>
        <v>0</v>
      </c>
      <c r="B46">
        <f t="shared" si="38"/>
        <v>0</v>
      </c>
      <c r="C46" s="137">
        <f>Jugendliga!I34</f>
        <v>0</v>
      </c>
      <c r="E46" s="143">
        <f t="shared" si="39"/>
        <v>0</v>
      </c>
      <c r="F46" s="143">
        <f t="shared" si="40"/>
        <v>0</v>
      </c>
      <c r="G46" s="143">
        <f t="shared" si="41"/>
        <v>0</v>
      </c>
      <c r="H46" s="143">
        <f t="shared" si="42"/>
        <v>0</v>
      </c>
      <c r="I46" s="143">
        <f t="shared" si="43"/>
        <v>0</v>
      </c>
      <c r="J46" s="143">
        <f t="shared" si="44"/>
        <v>0</v>
      </c>
      <c r="K46" s="143">
        <f t="shared" si="45"/>
        <v>0</v>
      </c>
      <c r="L46" s="143">
        <f t="shared" si="46"/>
        <v>0</v>
      </c>
      <c r="M46" s="143">
        <f t="shared" si="47"/>
        <v>0</v>
      </c>
      <c r="N46" s="143">
        <f t="shared" si="48"/>
        <v>0</v>
      </c>
      <c r="O46" s="143">
        <f t="shared" si="49"/>
        <v>0</v>
      </c>
      <c r="P46" s="143">
        <f t="shared" si="50"/>
        <v>0</v>
      </c>
    </row>
    <row r="47" spans="1:16">
      <c r="A47" s="66">
        <f>Jugendliga!B35</f>
        <v>0</v>
      </c>
      <c r="B47">
        <f t="shared" si="38"/>
        <v>0</v>
      </c>
      <c r="C47" s="137">
        <f>Jugendliga!I35</f>
        <v>0</v>
      </c>
      <c r="E47" s="143">
        <f t="shared" si="39"/>
        <v>0</v>
      </c>
      <c r="F47" s="143">
        <f t="shared" si="40"/>
        <v>0</v>
      </c>
      <c r="G47" s="143">
        <f t="shared" si="41"/>
        <v>0</v>
      </c>
      <c r="H47" s="143">
        <f t="shared" si="42"/>
        <v>0</v>
      </c>
      <c r="I47" s="143">
        <f t="shared" si="43"/>
        <v>0</v>
      </c>
      <c r="J47" s="143">
        <f t="shared" si="44"/>
        <v>0</v>
      </c>
      <c r="K47" s="143">
        <f t="shared" si="45"/>
        <v>0</v>
      </c>
      <c r="L47" s="143">
        <f t="shared" si="46"/>
        <v>0</v>
      </c>
      <c r="M47" s="143">
        <f t="shared" si="47"/>
        <v>0</v>
      </c>
      <c r="N47" s="143">
        <f t="shared" si="48"/>
        <v>0</v>
      </c>
      <c r="O47" s="143">
        <f t="shared" si="49"/>
        <v>0</v>
      </c>
      <c r="P47" s="143">
        <f t="shared" si="50"/>
        <v>0</v>
      </c>
    </row>
    <row r="48" spans="1:16">
      <c r="A48" s="66">
        <f>Jugendliga!B36</f>
        <v>0</v>
      </c>
      <c r="B48">
        <f t="shared" si="38"/>
        <v>0</v>
      </c>
      <c r="C48" s="137">
        <f>Jugendliga!I36</f>
        <v>0</v>
      </c>
      <c r="E48" s="143">
        <f t="shared" si="39"/>
        <v>0</v>
      </c>
      <c r="F48" s="143">
        <f t="shared" si="40"/>
        <v>0</v>
      </c>
      <c r="G48" s="143">
        <f t="shared" si="41"/>
        <v>0</v>
      </c>
      <c r="H48" s="143">
        <f t="shared" si="42"/>
        <v>0</v>
      </c>
      <c r="I48" s="143">
        <f t="shared" si="43"/>
        <v>0</v>
      </c>
      <c r="J48" s="143">
        <f t="shared" si="44"/>
        <v>0</v>
      </c>
      <c r="K48" s="143">
        <f t="shared" si="45"/>
        <v>0</v>
      </c>
      <c r="L48" s="143">
        <f t="shared" si="46"/>
        <v>0</v>
      </c>
      <c r="M48" s="143">
        <f t="shared" si="47"/>
        <v>0</v>
      </c>
      <c r="N48" s="143">
        <f t="shared" si="48"/>
        <v>0</v>
      </c>
      <c r="O48" s="143">
        <f t="shared" si="49"/>
        <v>0</v>
      </c>
      <c r="P48" s="143">
        <f t="shared" si="50"/>
        <v>0</v>
      </c>
    </row>
    <row r="49" spans="1:16">
      <c r="A49" s="66">
        <f>Jugendliga!B37</f>
        <v>0</v>
      </c>
      <c r="B49">
        <f t="shared" si="38"/>
        <v>0</v>
      </c>
      <c r="C49" s="137">
        <f>Jugendliga!I37</f>
        <v>0</v>
      </c>
      <c r="E49" s="143">
        <f t="shared" si="39"/>
        <v>0</v>
      </c>
      <c r="F49" s="143">
        <f t="shared" si="40"/>
        <v>0</v>
      </c>
      <c r="G49" s="143">
        <f t="shared" si="41"/>
        <v>0</v>
      </c>
      <c r="H49" s="143">
        <f t="shared" si="42"/>
        <v>0</v>
      </c>
      <c r="I49" s="143">
        <f t="shared" si="43"/>
        <v>0</v>
      </c>
      <c r="J49" s="143">
        <f t="shared" si="44"/>
        <v>0</v>
      </c>
      <c r="K49" s="143">
        <f t="shared" si="45"/>
        <v>0</v>
      </c>
      <c r="L49" s="143">
        <f t="shared" si="46"/>
        <v>0</v>
      </c>
      <c r="M49" s="143">
        <f t="shared" si="47"/>
        <v>0</v>
      </c>
      <c r="N49" s="143">
        <f t="shared" si="48"/>
        <v>0</v>
      </c>
      <c r="O49" s="143">
        <f t="shared" si="49"/>
        <v>0</v>
      </c>
      <c r="P49" s="143">
        <f t="shared" si="50"/>
        <v>0</v>
      </c>
    </row>
    <row r="50" spans="1:16">
      <c r="A50" s="66">
        <f>Jugendliga!B38</f>
        <v>0</v>
      </c>
      <c r="B50">
        <f t="shared" si="38"/>
        <v>0</v>
      </c>
      <c r="C50" s="137">
        <f>Jugendliga!I38</f>
        <v>0</v>
      </c>
      <c r="E50" s="143">
        <f t="shared" si="39"/>
        <v>0</v>
      </c>
      <c r="F50" s="143">
        <f t="shared" si="40"/>
        <v>0</v>
      </c>
      <c r="G50" s="143">
        <f t="shared" si="41"/>
        <v>0</v>
      </c>
      <c r="H50" s="143">
        <f t="shared" si="42"/>
        <v>0</v>
      </c>
      <c r="I50" s="143">
        <f t="shared" si="43"/>
        <v>0</v>
      </c>
      <c r="J50" s="143">
        <f t="shared" si="44"/>
        <v>0</v>
      </c>
      <c r="K50" s="143">
        <f t="shared" si="45"/>
        <v>0</v>
      </c>
      <c r="L50" s="143">
        <f t="shared" si="46"/>
        <v>0</v>
      </c>
      <c r="M50" s="143">
        <f t="shared" si="47"/>
        <v>0</v>
      </c>
      <c r="N50" s="143">
        <f t="shared" si="48"/>
        <v>0</v>
      </c>
      <c r="O50" s="143">
        <f t="shared" si="49"/>
        <v>0</v>
      </c>
      <c r="P50" s="143">
        <f t="shared" si="50"/>
        <v>0</v>
      </c>
    </row>
    <row r="51" spans="1:16">
      <c r="A51" s="66">
        <f>Jugendliga!B39</f>
        <v>0</v>
      </c>
      <c r="B51">
        <f t="shared" si="38"/>
        <v>0</v>
      </c>
      <c r="C51" s="137">
        <f>Jugendliga!I39</f>
        <v>0</v>
      </c>
      <c r="E51" s="143">
        <f t="shared" si="39"/>
        <v>0</v>
      </c>
      <c r="F51" s="143">
        <f t="shared" si="40"/>
        <v>0</v>
      </c>
      <c r="G51" s="143">
        <f t="shared" si="41"/>
        <v>0</v>
      </c>
      <c r="H51" s="143">
        <f t="shared" si="42"/>
        <v>0</v>
      </c>
      <c r="I51" s="143">
        <f t="shared" si="43"/>
        <v>0</v>
      </c>
      <c r="J51" s="143">
        <f t="shared" si="44"/>
        <v>0</v>
      </c>
      <c r="K51" s="143">
        <f t="shared" si="45"/>
        <v>0</v>
      </c>
      <c r="L51" s="143">
        <f t="shared" si="46"/>
        <v>0</v>
      </c>
      <c r="M51" s="143">
        <f t="shared" si="47"/>
        <v>0</v>
      </c>
      <c r="N51" s="143">
        <f t="shared" si="48"/>
        <v>0</v>
      </c>
      <c r="O51" s="143">
        <f t="shared" si="49"/>
        <v>0</v>
      </c>
      <c r="P51" s="143">
        <f t="shared" si="50"/>
        <v>0</v>
      </c>
    </row>
    <row r="52" spans="1:16">
      <c r="A52" s="66">
        <f>Jugendliga!B40</f>
        <v>0</v>
      </c>
      <c r="B52">
        <f t="shared" si="38"/>
        <v>0</v>
      </c>
      <c r="C52" s="137">
        <f>Jugendliga!I40</f>
        <v>0</v>
      </c>
      <c r="E52" s="143">
        <f t="shared" si="39"/>
        <v>0</v>
      </c>
      <c r="F52" s="143">
        <f t="shared" si="40"/>
        <v>0</v>
      </c>
      <c r="G52" s="143">
        <f t="shared" si="41"/>
        <v>0</v>
      </c>
      <c r="H52" s="143">
        <f t="shared" si="42"/>
        <v>0</v>
      </c>
      <c r="I52" s="143">
        <f t="shared" si="43"/>
        <v>0</v>
      </c>
      <c r="J52" s="143">
        <f t="shared" si="44"/>
        <v>0</v>
      </c>
      <c r="K52" s="143">
        <f t="shared" si="45"/>
        <v>0</v>
      </c>
      <c r="L52" s="143">
        <f t="shared" si="46"/>
        <v>0</v>
      </c>
      <c r="M52" s="143">
        <f t="shared" si="47"/>
        <v>0</v>
      </c>
      <c r="N52" s="143">
        <f t="shared" si="48"/>
        <v>0</v>
      </c>
      <c r="O52" s="143">
        <f t="shared" si="49"/>
        <v>0</v>
      </c>
      <c r="P52" s="143">
        <f t="shared" si="50"/>
        <v>0</v>
      </c>
    </row>
    <row r="53" spans="1:16">
      <c r="A53" s="66">
        <f>Jugendliga!B41</f>
        <v>0</v>
      </c>
      <c r="B53">
        <f t="shared" si="38"/>
        <v>0</v>
      </c>
      <c r="C53" s="137">
        <f>Jugendliga!I41</f>
        <v>0</v>
      </c>
      <c r="E53" s="143">
        <f t="shared" si="39"/>
        <v>0</v>
      </c>
      <c r="F53" s="143">
        <f t="shared" si="40"/>
        <v>0</v>
      </c>
      <c r="G53" s="143">
        <f t="shared" si="41"/>
        <v>0</v>
      </c>
      <c r="H53" s="143">
        <f t="shared" si="42"/>
        <v>0</v>
      </c>
      <c r="I53" s="143">
        <f t="shared" si="43"/>
        <v>0</v>
      </c>
      <c r="J53" s="143">
        <f t="shared" si="44"/>
        <v>0</v>
      </c>
      <c r="K53" s="143">
        <f t="shared" si="45"/>
        <v>0</v>
      </c>
      <c r="L53" s="143">
        <f t="shared" si="46"/>
        <v>0</v>
      </c>
      <c r="M53" s="143">
        <f t="shared" si="47"/>
        <v>0</v>
      </c>
      <c r="N53" s="143">
        <f t="shared" si="48"/>
        <v>0</v>
      </c>
      <c r="O53" s="143">
        <f t="shared" si="49"/>
        <v>0</v>
      </c>
      <c r="P53" s="143">
        <f t="shared" si="50"/>
        <v>0</v>
      </c>
    </row>
    <row r="54" spans="1:16">
      <c r="A54" s="66">
        <f>Jugendliga!B42</f>
        <v>0</v>
      </c>
      <c r="B54">
        <f t="shared" si="38"/>
        <v>0</v>
      </c>
      <c r="C54" s="137">
        <f>Jugendliga!I42</f>
        <v>0</v>
      </c>
      <c r="E54" s="143">
        <f t="shared" si="39"/>
        <v>0</v>
      </c>
      <c r="F54" s="143">
        <f t="shared" si="40"/>
        <v>0</v>
      </c>
      <c r="G54" s="143">
        <f t="shared" si="41"/>
        <v>0</v>
      </c>
      <c r="H54" s="143">
        <f t="shared" si="42"/>
        <v>0</v>
      </c>
      <c r="I54" s="143">
        <f t="shared" si="43"/>
        <v>0</v>
      </c>
      <c r="J54" s="143">
        <f t="shared" si="44"/>
        <v>0</v>
      </c>
      <c r="K54" s="143">
        <f t="shared" si="45"/>
        <v>0</v>
      </c>
      <c r="L54" s="143">
        <f t="shared" si="46"/>
        <v>0</v>
      </c>
      <c r="M54" s="143">
        <f t="shared" si="47"/>
        <v>0</v>
      </c>
      <c r="N54" s="143">
        <f t="shared" si="48"/>
        <v>0</v>
      </c>
      <c r="O54" s="143">
        <f t="shared" si="49"/>
        <v>0</v>
      </c>
      <c r="P54" s="143">
        <f t="shared" si="50"/>
        <v>0</v>
      </c>
    </row>
    <row r="55" spans="1:16">
      <c r="A55" s="66">
        <f>Jugendliga!B43</f>
        <v>0</v>
      </c>
      <c r="B55">
        <f t="shared" si="38"/>
        <v>0</v>
      </c>
      <c r="C55" s="137">
        <f>Jugendliga!I43</f>
        <v>0</v>
      </c>
      <c r="E55" s="143">
        <f t="shared" si="39"/>
        <v>0</v>
      </c>
      <c r="F55" s="143">
        <f t="shared" si="40"/>
        <v>0</v>
      </c>
      <c r="G55" s="143">
        <f t="shared" si="41"/>
        <v>0</v>
      </c>
      <c r="H55" s="143">
        <f t="shared" si="42"/>
        <v>0</v>
      </c>
      <c r="I55" s="143">
        <f t="shared" si="43"/>
        <v>0</v>
      </c>
      <c r="J55" s="143">
        <f t="shared" si="44"/>
        <v>0</v>
      </c>
      <c r="K55" s="143">
        <f t="shared" si="45"/>
        <v>0</v>
      </c>
      <c r="L55" s="143">
        <f t="shared" si="46"/>
        <v>0</v>
      </c>
      <c r="M55" s="143">
        <f t="shared" si="47"/>
        <v>0</v>
      </c>
      <c r="N55" s="143">
        <f t="shared" si="48"/>
        <v>0</v>
      </c>
      <c r="O55" s="143">
        <f t="shared" si="49"/>
        <v>0</v>
      </c>
      <c r="P55" s="143">
        <f t="shared" si="50"/>
        <v>0</v>
      </c>
    </row>
    <row r="56" spans="1:16">
      <c r="A56" s="66">
        <f>Jugendliga!B44</f>
        <v>0</v>
      </c>
      <c r="B56">
        <f t="shared" si="38"/>
        <v>0</v>
      </c>
      <c r="C56" s="137">
        <f>Jugendliga!I44</f>
        <v>0</v>
      </c>
      <c r="E56" s="143">
        <f t="shared" si="39"/>
        <v>0</v>
      </c>
      <c r="F56" s="143">
        <f t="shared" si="40"/>
        <v>0</v>
      </c>
      <c r="G56" s="143">
        <f t="shared" si="41"/>
        <v>0</v>
      </c>
      <c r="H56" s="143">
        <f t="shared" si="42"/>
        <v>0</v>
      </c>
      <c r="I56" s="143">
        <f t="shared" si="43"/>
        <v>0</v>
      </c>
      <c r="J56" s="143">
        <f t="shared" si="44"/>
        <v>0</v>
      </c>
      <c r="K56" s="143">
        <f t="shared" si="45"/>
        <v>0</v>
      </c>
      <c r="L56" s="143">
        <f t="shared" si="46"/>
        <v>0</v>
      </c>
      <c r="M56" s="143">
        <f t="shared" si="47"/>
        <v>0</v>
      </c>
      <c r="N56" s="143">
        <f t="shared" si="48"/>
        <v>0</v>
      </c>
      <c r="O56" s="143">
        <f t="shared" si="49"/>
        <v>0</v>
      </c>
      <c r="P56" s="143">
        <f t="shared" si="50"/>
        <v>0</v>
      </c>
    </row>
    <row r="57" spans="1:16">
      <c r="A57" s="66">
        <f>Jugendliga!B45</f>
        <v>0</v>
      </c>
      <c r="B57">
        <f t="shared" si="38"/>
        <v>0</v>
      </c>
      <c r="C57" s="137">
        <f>Jugendliga!I45</f>
        <v>0</v>
      </c>
      <c r="E57" s="143">
        <f t="shared" si="39"/>
        <v>0</v>
      </c>
      <c r="F57" s="143">
        <f t="shared" si="40"/>
        <v>0</v>
      </c>
      <c r="G57" s="143">
        <f t="shared" si="41"/>
        <v>0</v>
      </c>
      <c r="H57" s="143">
        <f t="shared" si="42"/>
        <v>0</v>
      </c>
      <c r="I57" s="143">
        <f t="shared" si="43"/>
        <v>0</v>
      </c>
      <c r="J57" s="143">
        <f t="shared" si="44"/>
        <v>0</v>
      </c>
      <c r="K57" s="143">
        <f t="shared" si="45"/>
        <v>0</v>
      </c>
      <c r="L57" s="143">
        <f t="shared" si="46"/>
        <v>0</v>
      </c>
      <c r="M57" s="143">
        <f t="shared" si="47"/>
        <v>0</v>
      </c>
      <c r="N57" s="143">
        <f t="shared" si="48"/>
        <v>0</v>
      </c>
      <c r="O57" s="143">
        <f t="shared" si="49"/>
        <v>0</v>
      </c>
      <c r="P57" s="143">
        <f t="shared" si="50"/>
        <v>0</v>
      </c>
    </row>
    <row r="58" spans="1:16">
      <c r="A58" s="66">
        <f>Jugendliga!B46</f>
        <v>0</v>
      </c>
      <c r="B58">
        <f t="shared" si="38"/>
        <v>0</v>
      </c>
      <c r="C58" s="137">
        <f>Jugendliga!I46</f>
        <v>0</v>
      </c>
      <c r="E58" s="143">
        <f t="shared" si="39"/>
        <v>0</v>
      </c>
      <c r="F58" s="143">
        <f t="shared" si="40"/>
        <v>0</v>
      </c>
      <c r="G58" s="143">
        <f t="shared" si="41"/>
        <v>0</v>
      </c>
      <c r="H58" s="143">
        <f t="shared" si="42"/>
        <v>0</v>
      </c>
      <c r="I58" s="143">
        <f t="shared" si="43"/>
        <v>0</v>
      </c>
      <c r="J58" s="143">
        <f t="shared" si="44"/>
        <v>0</v>
      </c>
      <c r="K58" s="143">
        <f t="shared" si="45"/>
        <v>0</v>
      </c>
      <c r="L58" s="143">
        <f t="shared" si="46"/>
        <v>0</v>
      </c>
      <c r="M58" s="143">
        <f t="shared" si="47"/>
        <v>0</v>
      </c>
      <c r="N58" s="143">
        <f t="shared" si="48"/>
        <v>0</v>
      </c>
      <c r="O58" s="143">
        <f t="shared" si="49"/>
        <v>0</v>
      </c>
      <c r="P58" s="143">
        <f t="shared" si="50"/>
        <v>0</v>
      </c>
    </row>
    <row r="59" spans="1:16">
      <c r="A59" s="66">
        <f>Jugendliga!B47</f>
        <v>0</v>
      </c>
      <c r="B59">
        <f t="shared" si="38"/>
        <v>0</v>
      </c>
      <c r="C59" s="137">
        <f>Jugendliga!I47</f>
        <v>0</v>
      </c>
      <c r="E59" s="143">
        <f t="shared" si="39"/>
        <v>0</v>
      </c>
      <c r="F59" s="143">
        <f t="shared" si="40"/>
        <v>0</v>
      </c>
      <c r="G59" s="143">
        <f t="shared" si="41"/>
        <v>0</v>
      </c>
      <c r="H59" s="143">
        <f t="shared" si="42"/>
        <v>0</v>
      </c>
      <c r="I59" s="143">
        <f t="shared" si="43"/>
        <v>0</v>
      </c>
      <c r="J59" s="143">
        <f t="shared" si="44"/>
        <v>0</v>
      </c>
      <c r="K59" s="143">
        <f t="shared" si="45"/>
        <v>0</v>
      </c>
      <c r="L59" s="143">
        <f t="shared" si="46"/>
        <v>0</v>
      </c>
      <c r="M59" s="143">
        <f t="shared" si="47"/>
        <v>0</v>
      </c>
      <c r="N59" s="143">
        <f t="shared" si="48"/>
        <v>0</v>
      </c>
      <c r="O59" s="143">
        <f t="shared" si="49"/>
        <v>0</v>
      </c>
      <c r="P59" s="143">
        <f t="shared" si="50"/>
        <v>0</v>
      </c>
    </row>
    <row r="60" spans="1:16">
      <c r="A60" s="66">
        <f>Jugendliga!B48</f>
        <v>0</v>
      </c>
      <c r="B60">
        <f t="shared" si="38"/>
        <v>0</v>
      </c>
      <c r="C60" s="137">
        <f>Jugendliga!I48</f>
        <v>0</v>
      </c>
      <c r="E60" s="143">
        <f t="shared" si="39"/>
        <v>0</v>
      </c>
      <c r="F60" s="143">
        <f t="shared" si="40"/>
        <v>0</v>
      </c>
      <c r="G60" s="143">
        <f t="shared" si="41"/>
        <v>0</v>
      </c>
      <c r="H60" s="143">
        <f t="shared" si="42"/>
        <v>0</v>
      </c>
      <c r="I60" s="143">
        <f t="shared" si="43"/>
        <v>0</v>
      </c>
      <c r="J60" s="143">
        <f t="shared" si="44"/>
        <v>0</v>
      </c>
      <c r="K60" s="143">
        <f t="shared" si="45"/>
        <v>0</v>
      </c>
      <c r="L60" s="143">
        <f t="shared" si="46"/>
        <v>0</v>
      </c>
      <c r="M60" s="143">
        <f t="shared" si="47"/>
        <v>0</v>
      </c>
      <c r="N60" s="143">
        <f t="shared" si="48"/>
        <v>0</v>
      </c>
      <c r="O60" s="143">
        <f t="shared" si="49"/>
        <v>0</v>
      </c>
      <c r="P60" s="143">
        <f t="shared" si="50"/>
        <v>0</v>
      </c>
    </row>
    <row r="61" spans="1:16">
      <c r="A61" s="66" t="str">
        <f>Jugendliga!B52</f>
        <v>AV 03 Speyer</v>
      </c>
      <c r="B61">
        <f t="shared" si="38"/>
        <v>7</v>
      </c>
      <c r="C61" s="137">
        <f>Jugendliga!I52</f>
        <v>482.87780303030308</v>
      </c>
      <c r="E61" s="143">
        <f t="shared" si="39"/>
        <v>0</v>
      </c>
      <c r="F61" s="143">
        <f t="shared" si="40"/>
        <v>0</v>
      </c>
      <c r="G61" s="143">
        <f t="shared" si="41"/>
        <v>0</v>
      </c>
      <c r="H61" s="143">
        <f t="shared" si="42"/>
        <v>0</v>
      </c>
      <c r="I61" s="143">
        <f t="shared" si="43"/>
        <v>0</v>
      </c>
      <c r="J61" s="143">
        <f t="shared" si="44"/>
        <v>0</v>
      </c>
      <c r="K61" s="143">
        <f t="shared" si="45"/>
        <v>482.87780303030308</v>
      </c>
      <c r="L61" s="143">
        <f t="shared" si="46"/>
        <v>0</v>
      </c>
      <c r="M61" s="143">
        <f t="shared" si="47"/>
        <v>0</v>
      </c>
      <c r="N61" s="143">
        <f t="shared" si="48"/>
        <v>0</v>
      </c>
      <c r="O61" s="143">
        <f t="shared" si="49"/>
        <v>0</v>
      </c>
      <c r="P61" s="143">
        <f t="shared" si="50"/>
        <v>0</v>
      </c>
    </row>
    <row r="62" spans="1:16">
      <c r="A62" s="66" t="str">
        <f>Jugendliga!B53</f>
        <v>AV 03 Speyer</v>
      </c>
      <c r="B62">
        <f t="shared" si="38"/>
        <v>7</v>
      </c>
      <c r="C62" s="137">
        <f>Jugendliga!I53</f>
        <v>366.7969642857143</v>
      </c>
      <c r="E62" s="143">
        <f t="shared" si="39"/>
        <v>0</v>
      </c>
      <c r="F62" s="143">
        <f t="shared" si="40"/>
        <v>0</v>
      </c>
      <c r="G62" s="143">
        <f t="shared" si="41"/>
        <v>0</v>
      </c>
      <c r="H62" s="143">
        <f t="shared" si="42"/>
        <v>0</v>
      </c>
      <c r="I62" s="143">
        <f t="shared" si="43"/>
        <v>0</v>
      </c>
      <c r="J62" s="143">
        <f t="shared" si="44"/>
        <v>0</v>
      </c>
      <c r="K62" s="143">
        <f t="shared" si="45"/>
        <v>366.7969642857143</v>
      </c>
      <c r="L62" s="143">
        <f t="shared" si="46"/>
        <v>0</v>
      </c>
      <c r="M62" s="143">
        <f t="shared" si="47"/>
        <v>0</v>
      </c>
      <c r="N62" s="143">
        <f t="shared" si="48"/>
        <v>0</v>
      </c>
      <c r="O62" s="143">
        <f t="shared" si="49"/>
        <v>0</v>
      </c>
      <c r="P62" s="143">
        <f t="shared" si="50"/>
        <v>0</v>
      </c>
    </row>
    <row r="63" spans="1:16">
      <c r="A63" s="66" t="str">
        <f>Jugendliga!B54</f>
        <v>AC Mutterstadt</v>
      </c>
      <c r="B63">
        <f t="shared" si="38"/>
        <v>3</v>
      </c>
      <c r="C63" s="137">
        <f>Jugendliga!I54</f>
        <v>459.29721311475413</v>
      </c>
      <c r="E63" s="143">
        <f t="shared" si="39"/>
        <v>0</v>
      </c>
      <c r="F63" s="143">
        <f t="shared" si="40"/>
        <v>0</v>
      </c>
      <c r="G63" s="143">
        <f t="shared" si="41"/>
        <v>459.29721311475413</v>
      </c>
      <c r="H63" s="143">
        <f t="shared" si="42"/>
        <v>0</v>
      </c>
      <c r="I63" s="143">
        <f t="shared" si="43"/>
        <v>0</v>
      </c>
      <c r="J63" s="143">
        <f t="shared" si="44"/>
        <v>0</v>
      </c>
      <c r="K63" s="143">
        <f t="shared" si="45"/>
        <v>0</v>
      </c>
      <c r="L63" s="143">
        <f t="shared" si="46"/>
        <v>0</v>
      </c>
      <c r="M63" s="143">
        <f t="shared" si="47"/>
        <v>0</v>
      </c>
      <c r="N63" s="143">
        <f t="shared" si="48"/>
        <v>0</v>
      </c>
      <c r="O63" s="143">
        <f t="shared" si="49"/>
        <v>0</v>
      </c>
      <c r="P63" s="143">
        <f t="shared" si="50"/>
        <v>0</v>
      </c>
    </row>
    <row r="64" spans="1:16">
      <c r="A64" s="66">
        <f>Jugendliga!B55</f>
        <v>0</v>
      </c>
      <c r="B64">
        <f t="shared" si="38"/>
        <v>0</v>
      </c>
      <c r="C64" s="137">
        <f>Jugendliga!I55</f>
        <v>0</v>
      </c>
      <c r="E64" s="143">
        <f t="shared" si="39"/>
        <v>0</v>
      </c>
      <c r="F64" s="143">
        <f t="shared" si="40"/>
        <v>0</v>
      </c>
      <c r="G64" s="143">
        <f t="shared" si="41"/>
        <v>0</v>
      </c>
      <c r="H64" s="143">
        <f t="shared" si="42"/>
        <v>0</v>
      </c>
      <c r="I64" s="143">
        <f t="shared" si="43"/>
        <v>0</v>
      </c>
      <c r="J64" s="143">
        <f t="shared" si="44"/>
        <v>0</v>
      </c>
      <c r="K64" s="143">
        <f t="shared" si="45"/>
        <v>0</v>
      </c>
      <c r="L64" s="143">
        <f t="shared" si="46"/>
        <v>0</v>
      </c>
      <c r="M64" s="143">
        <f t="shared" si="47"/>
        <v>0</v>
      </c>
      <c r="N64" s="143">
        <f t="shared" si="48"/>
        <v>0</v>
      </c>
      <c r="O64" s="143">
        <f t="shared" si="49"/>
        <v>0</v>
      </c>
      <c r="P64" s="143">
        <f t="shared" si="50"/>
        <v>0</v>
      </c>
    </row>
    <row r="65" spans="1:16">
      <c r="A65" s="66">
        <f>Jugendliga!B56</f>
        <v>0</v>
      </c>
      <c r="B65">
        <f t="shared" si="38"/>
        <v>0</v>
      </c>
      <c r="C65" s="137">
        <f>Jugendliga!I56</f>
        <v>0</v>
      </c>
      <c r="E65" s="143">
        <f t="shared" si="39"/>
        <v>0</v>
      </c>
      <c r="F65" s="143">
        <f t="shared" si="40"/>
        <v>0</v>
      </c>
      <c r="G65" s="143">
        <f t="shared" si="41"/>
        <v>0</v>
      </c>
      <c r="H65" s="143">
        <f t="shared" si="42"/>
        <v>0</v>
      </c>
      <c r="I65" s="143">
        <f t="shared" si="43"/>
        <v>0</v>
      </c>
      <c r="J65" s="143">
        <f t="shared" si="44"/>
        <v>0</v>
      </c>
      <c r="K65" s="143">
        <f t="shared" si="45"/>
        <v>0</v>
      </c>
      <c r="L65" s="143">
        <f t="shared" si="46"/>
        <v>0</v>
      </c>
      <c r="M65" s="143">
        <f t="shared" si="47"/>
        <v>0</v>
      </c>
      <c r="N65" s="143">
        <f t="shared" si="48"/>
        <v>0</v>
      </c>
      <c r="O65" s="143">
        <f t="shared" si="49"/>
        <v>0</v>
      </c>
      <c r="P65" s="143">
        <f t="shared" si="50"/>
        <v>0</v>
      </c>
    </row>
    <row r="66" spans="1:16">
      <c r="A66" s="66" t="str">
        <f>Jugendliga!B57</f>
        <v>KSV Grünstadt</v>
      </c>
      <c r="B66">
        <f t="shared" si="38"/>
        <v>4</v>
      </c>
      <c r="C66" s="137">
        <f>Jugendliga!I57</f>
        <v>441.58370577281192</v>
      </c>
      <c r="E66" s="143">
        <f t="shared" si="39"/>
        <v>0</v>
      </c>
      <c r="F66" s="143">
        <f t="shared" si="40"/>
        <v>0</v>
      </c>
      <c r="G66" s="143">
        <f t="shared" si="41"/>
        <v>0</v>
      </c>
      <c r="H66" s="143">
        <f t="shared" si="42"/>
        <v>441.58370577281192</v>
      </c>
      <c r="I66" s="143">
        <f t="shared" si="43"/>
        <v>0</v>
      </c>
      <c r="J66" s="143">
        <f t="shared" si="44"/>
        <v>0</v>
      </c>
      <c r="K66" s="143">
        <f t="shared" si="45"/>
        <v>0</v>
      </c>
      <c r="L66" s="143">
        <f t="shared" si="46"/>
        <v>0</v>
      </c>
      <c r="M66" s="143">
        <f t="shared" si="47"/>
        <v>0</v>
      </c>
      <c r="N66" s="143">
        <f t="shared" si="48"/>
        <v>0</v>
      </c>
      <c r="O66" s="143">
        <f t="shared" si="49"/>
        <v>0</v>
      </c>
      <c r="P66" s="143">
        <f t="shared" si="50"/>
        <v>0</v>
      </c>
    </row>
    <row r="67" spans="1:16">
      <c r="A67" s="66" t="str">
        <f>Jugendliga!B58</f>
        <v>KSV Grünstadt</v>
      </c>
      <c r="B67">
        <f t="shared" si="38"/>
        <v>4</v>
      </c>
      <c r="C67" s="137">
        <f>Jugendliga!I58</f>
        <v>457.84044642857145</v>
      </c>
      <c r="E67" s="143">
        <f t="shared" si="39"/>
        <v>0</v>
      </c>
      <c r="F67" s="143">
        <f t="shared" si="40"/>
        <v>0</v>
      </c>
      <c r="G67" s="143">
        <f t="shared" si="41"/>
        <v>0</v>
      </c>
      <c r="H67" s="143">
        <f t="shared" si="42"/>
        <v>457.84044642857145</v>
      </c>
      <c r="I67" s="143">
        <f t="shared" si="43"/>
        <v>0</v>
      </c>
      <c r="J67" s="143">
        <f t="shared" si="44"/>
        <v>0</v>
      </c>
      <c r="K67" s="143">
        <f t="shared" si="45"/>
        <v>0</v>
      </c>
      <c r="L67" s="143">
        <f t="shared" si="46"/>
        <v>0</v>
      </c>
      <c r="M67" s="143">
        <f t="shared" si="47"/>
        <v>0</v>
      </c>
      <c r="N67" s="143">
        <f t="shared" si="48"/>
        <v>0</v>
      </c>
      <c r="O67" s="143">
        <f t="shared" si="49"/>
        <v>0</v>
      </c>
      <c r="P67" s="143">
        <f t="shared" si="50"/>
        <v>0</v>
      </c>
    </row>
    <row r="68" spans="1:16">
      <c r="A68" s="66" t="str">
        <f>Jugendliga!B59</f>
        <v>KSV Grünstadt</v>
      </c>
      <c r="B68">
        <f t="shared" si="38"/>
        <v>4</v>
      </c>
      <c r="C68" s="137">
        <f>Jugendliga!I59</f>
        <v>401.55247295208659</v>
      </c>
      <c r="E68" s="143">
        <f t="shared" si="39"/>
        <v>0</v>
      </c>
      <c r="F68" s="143">
        <f t="shared" si="40"/>
        <v>0</v>
      </c>
      <c r="G68" s="143">
        <f t="shared" si="41"/>
        <v>0</v>
      </c>
      <c r="H68" s="143">
        <f t="shared" si="42"/>
        <v>401.55247295208659</v>
      </c>
      <c r="I68" s="143">
        <f t="shared" si="43"/>
        <v>0</v>
      </c>
      <c r="J68" s="143">
        <f t="shared" si="44"/>
        <v>0</v>
      </c>
      <c r="K68" s="143">
        <f t="shared" si="45"/>
        <v>0</v>
      </c>
      <c r="L68" s="143">
        <f t="shared" si="46"/>
        <v>0</v>
      </c>
      <c r="M68" s="143">
        <f t="shared" si="47"/>
        <v>0</v>
      </c>
      <c r="N68" s="143">
        <f t="shared" si="48"/>
        <v>0</v>
      </c>
      <c r="O68" s="143">
        <f t="shared" si="49"/>
        <v>0</v>
      </c>
      <c r="P68" s="143">
        <f t="shared" si="50"/>
        <v>0</v>
      </c>
    </row>
    <row r="69" spans="1:16">
      <c r="A69" s="66" t="str">
        <f>Jugendliga!B60</f>
        <v>KSV Grünstadt</v>
      </c>
      <c r="B69">
        <f t="shared" si="38"/>
        <v>4</v>
      </c>
      <c r="C69" s="137">
        <f>Jugendliga!I60</f>
        <v>321.87576227390178</v>
      </c>
      <c r="E69" s="143">
        <f t="shared" si="39"/>
        <v>0</v>
      </c>
      <c r="F69" s="143">
        <f t="shared" si="40"/>
        <v>0</v>
      </c>
      <c r="G69" s="143">
        <f t="shared" si="41"/>
        <v>0</v>
      </c>
      <c r="H69" s="143">
        <f t="shared" si="42"/>
        <v>321.87576227390178</v>
      </c>
      <c r="I69" s="143">
        <f t="shared" si="43"/>
        <v>0</v>
      </c>
      <c r="J69" s="143">
        <f t="shared" si="44"/>
        <v>0</v>
      </c>
      <c r="K69" s="143">
        <f t="shared" si="45"/>
        <v>0</v>
      </c>
      <c r="L69" s="143">
        <f t="shared" si="46"/>
        <v>0</v>
      </c>
      <c r="M69" s="143">
        <f t="shared" si="47"/>
        <v>0</v>
      </c>
      <c r="N69" s="143">
        <f t="shared" si="48"/>
        <v>0</v>
      </c>
      <c r="O69" s="143">
        <f t="shared" si="49"/>
        <v>0</v>
      </c>
      <c r="P69" s="143">
        <f t="shared" si="50"/>
        <v>0</v>
      </c>
    </row>
    <row r="70" spans="1:16">
      <c r="A70" s="66">
        <f>Jugendliga!B61</f>
        <v>0</v>
      </c>
      <c r="B70">
        <f t="shared" si="38"/>
        <v>0</v>
      </c>
      <c r="C70" s="137">
        <f>Jugendliga!I61</f>
        <v>0</v>
      </c>
      <c r="E70" s="143">
        <f t="shared" si="39"/>
        <v>0</v>
      </c>
      <c r="F70" s="143">
        <f t="shared" si="40"/>
        <v>0</v>
      </c>
      <c r="G70" s="143">
        <f t="shared" si="41"/>
        <v>0</v>
      </c>
      <c r="H70" s="143">
        <f t="shared" si="42"/>
        <v>0</v>
      </c>
      <c r="I70" s="143">
        <f t="shared" si="43"/>
        <v>0</v>
      </c>
      <c r="J70" s="143">
        <f t="shared" si="44"/>
        <v>0</v>
      </c>
      <c r="K70" s="143">
        <f t="shared" si="45"/>
        <v>0</v>
      </c>
      <c r="L70" s="143">
        <f t="shared" si="46"/>
        <v>0</v>
      </c>
      <c r="M70" s="143">
        <f t="shared" si="47"/>
        <v>0</v>
      </c>
      <c r="N70" s="143">
        <f t="shared" si="48"/>
        <v>0</v>
      </c>
      <c r="O70" s="143">
        <f t="shared" si="49"/>
        <v>0</v>
      </c>
      <c r="P70" s="143">
        <f t="shared" si="50"/>
        <v>0</v>
      </c>
    </row>
    <row r="71" spans="1:16">
      <c r="A71" s="66">
        <f>Jugendliga!B62</f>
        <v>0</v>
      </c>
      <c r="B71">
        <f t="shared" si="38"/>
        <v>0</v>
      </c>
      <c r="C71" s="137">
        <f>Jugendliga!I62</f>
        <v>0</v>
      </c>
      <c r="E71" s="143">
        <f t="shared" si="39"/>
        <v>0</v>
      </c>
      <c r="F71" s="143">
        <f t="shared" si="40"/>
        <v>0</v>
      </c>
      <c r="G71" s="143">
        <f t="shared" si="41"/>
        <v>0</v>
      </c>
      <c r="H71" s="143">
        <f t="shared" si="42"/>
        <v>0</v>
      </c>
      <c r="I71" s="143">
        <f t="shared" si="43"/>
        <v>0</v>
      </c>
      <c r="J71" s="143">
        <f t="shared" si="44"/>
        <v>0</v>
      </c>
      <c r="K71" s="143">
        <f t="shared" si="45"/>
        <v>0</v>
      </c>
      <c r="L71" s="143">
        <f t="shared" si="46"/>
        <v>0</v>
      </c>
      <c r="M71" s="143">
        <f t="shared" si="47"/>
        <v>0</v>
      </c>
      <c r="N71" s="143">
        <f t="shared" si="48"/>
        <v>0</v>
      </c>
      <c r="O71" s="143">
        <f t="shared" si="49"/>
        <v>0</v>
      </c>
      <c r="P71" s="143">
        <f t="shared" si="50"/>
        <v>0</v>
      </c>
    </row>
    <row r="72" spans="1:16">
      <c r="A72" s="66">
        <f>Jugendliga!B63</f>
        <v>0</v>
      </c>
      <c r="B72">
        <f t="shared" si="38"/>
        <v>0</v>
      </c>
      <c r="C72" s="137">
        <f>Jugendliga!I63</f>
        <v>0</v>
      </c>
      <c r="E72" s="143">
        <f t="shared" si="39"/>
        <v>0</v>
      </c>
      <c r="F72" s="143">
        <f t="shared" si="40"/>
        <v>0</v>
      </c>
      <c r="G72" s="143">
        <f t="shared" si="41"/>
        <v>0</v>
      </c>
      <c r="H72" s="143">
        <f t="shared" si="42"/>
        <v>0</v>
      </c>
      <c r="I72" s="143">
        <f t="shared" si="43"/>
        <v>0</v>
      </c>
      <c r="J72" s="143">
        <f t="shared" si="44"/>
        <v>0</v>
      </c>
      <c r="K72" s="143">
        <f t="shared" si="45"/>
        <v>0</v>
      </c>
      <c r="L72" s="143">
        <f t="shared" si="46"/>
        <v>0</v>
      </c>
      <c r="M72" s="143">
        <f t="shared" si="47"/>
        <v>0</v>
      </c>
      <c r="N72" s="143">
        <f t="shared" si="48"/>
        <v>0</v>
      </c>
      <c r="O72" s="143">
        <f t="shared" si="49"/>
        <v>0</v>
      </c>
      <c r="P72" s="143">
        <f t="shared" si="50"/>
        <v>0</v>
      </c>
    </row>
    <row r="73" spans="1:16">
      <c r="A73" s="66">
        <f>Jugendliga!B64</f>
        <v>0</v>
      </c>
      <c r="B73">
        <f t="shared" si="38"/>
        <v>0</v>
      </c>
      <c r="C73" s="137">
        <f>Jugendliga!I64</f>
        <v>0</v>
      </c>
      <c r="E73" s="143">
        <f t="shared" si="39"/>
        <v>0</v>
      </c>
      <c r="F73" s="143">
        <f t="shared" si="40"/>
        <v>0</v>
      </c>
      <c r="G73" s="143">
        <f t="shared" si="41"/>
        <v>0</v>
      </c>
      <c r="H73" s="143">
        <f t="shared" si="42"/>
        <v>0</v>
      </c>
      <c r="I73" s="143">
        <f t="shared" si="43"/>
        <v>0</v>
      </c>
      <c r="J73" s="143">
        <f t="shared" si="44"/>
        <v>0</v>
      </c>
      <c r="K73" s="143">
        <f t="shared" si="45"/>
        <v>0</v>
      </c>
      <c r="L73" s="143">
        <f t="shared" si="46"/>
        <v>0</v>
      </c>
      <c r="M73" s="143">
        <f t="shared" si="47"/>
        <v>0</v>
      </c>
      <c r="N73" s="143">
        <f t="shared" si="48"/>
        <v>0</v>
      </c>
      <c r="O73" s="143">
        <f t="shared" si="49"/>
        <v>0</v>
      </c>
      <c r="P73" s="143">
        <f t="shared" si="50"/>
        <v>0</v>
      </c>
    </row>
    <row r="74" spans="1:16">
      <c r="A74" s="66">
        <f>Jugendliga!B65</f>
        <v>0</v>
      </c>
      <c r="B74">
        <f t="shared" si="38"/>
        <v>0</v>
      </c>
      <c r="C74" s="137">
        <f>Jugendliga!I65</f>
        <v>0</v>
      </c>
      <c r="E74" s="143">
        <f t="shared" si="39"/>
        <v>0</v>
      </c>
      <c r="F74" s="143">
        <f t="shared" si="40"/>
        <v>0</v>
      </c>
      <c r="G74" s="143">
        <f t="shared" si="41"/>
        <v>0</v>
      </c>
      <c r="H74" s="143">
        <f t="shared" si="42"/>
        <v>0</v>
      </c>
      <c r="I74" s="143">
        <f t="shared" si="43"/>
        <v>0</v>
      </c>
      <c r="J74" s="143">
        <f t="shared" si="44"/>
        <v>0</v>
      </c>
      <c r="K74" s="143">
        <f t="shared" si="45"/>
        <v>0</v>
      </c>
      <c r="L74" s="143">
        <f t="shared" si="46"/>
        <v>0</v>
      </c>
      <c r="M74" s="143">
        <f t="shared" si="47"/>
        <v>0</v>
      </c>
      <c r="N74" s="143">
        <f t="shared" si="48"/>
        <v>0</v>
      </c>
      <c r="O74" s="143">
        <f t="shared" si="49"/>
        <v>0</v>
      </c>
      <c r="P74" s="143">
        <f t="shared" si="50"/>
        <v>0</v>
      </c>
    </row>
    <row r="75" spans="1:16">
      <c r="A75" s="66">
        <f>Jugendliga!B66</f>
        <v>0</v>
      </c>
      <c r="B75">
        <f t="shared" si="38"/>
        <v>0</v>
      </c>
      <c r="C75" s="137">
        <f>Jugendliga!I66</f>
        <v>0</v>
      </c>
      <c r="E75" s="143">
        <f t="shared" si="39"/>
        <v>0</v>
      </c>
      <c r="F75" s="143">
        <f t="shared" si="40"/>
        <v>0</v>
      </c>
      <c r="G75" s="143">
        <f t="shared" si="41"/>
        <v>0</v>
      </c>
      <c r="H75" s="143">
        <f t="shared" si="42"/>
        <v>0</v>
      </c>
      <c r="I75" s="143">
        <f t="shared" si="43"/>
        <v>0</v>
      </c>
      <c r="J75" s="143">
        <f t="shared" si="44"/>
        <v>0</v>
      </c>
      <c r="K75" s="143">
        <f t="shared" si="45"/>
        <v>0</v>
      </c>
      <c r="L75" s="143">
        <f t="shared" si="46"/>
        <v>0</v>
      </c>
      <c r="M75" s="143">
        <f t="shared" si="47"/>
        <v>0</v>
      </c>
      <c r="N75" s="143">
        <f t="shared" si="48"/>
        <v>0</v>
      </c>
      <c r="O75" s="143">
        <f t="shared" si="49"/>
        <v>0</v>
      </c>
      <c r="P75" s="143">
        <f t="shared" si="50"/>
        <v>0</v>
      </c>
    </row>
    <row r="76" spans="1:16">
      <c r="A76" s="66">
        <f>Jugendliga!B67</f>
        <v>0</v>
      </c>
      <c r="B76">
        <f t="shared" si="38"/>
        <v>0</v>
      </c>
      <c r="C76" s="137">
        <f>Jugendliga!I67</f>
        <v>0</v>
      </c>
      <c r="E76" s="143">
        <f t="shared" si="39"/>
        <v>0</v>
      </c>
      <c r="F76" s="143">
        <f t="shared" si="40"/>
        <v>0</v>
      </c>
      <c r="G76" s="143">
        <f t="shared" si="41"/>
        <v>0</v>
      </c>
      <c r="H76" s="143">
        <f t="shared" si="42"/>
        <v>0</v>
      </c>
      <c r="I76" s="143">
        <f t="shared" si="43"/>
        <v>0</v>
      </c>
      <c r="J76" s="143">
        <f t="shared" si="44"/>
        <v>0</v>
      </c>
      <c r="K76" s="143">
        <f t="shared" si="45"/>
        <v>0</v>
      </c>
      <c r="L76" s="143">
        <f t="shared" si="46"/>
        <v>0</v>
      </c>
      <c r="M76" s="143">
        <f t="shared" si="47"/>
        <v>0</v>
      </c>
      <c r="N76" s="143">
        <f t="shared" si="48"/>
        <v>0</v>
      </c>
      <c r="O76" s="143">
        <f t="shared" si="49"/>
        <v>0</v>
      </c>
      <c r="P76" s="143">
        <f t="shared" si="50"/>
        <v>0</v>
      </c>
    </row>
    <row r="77" spans="1:16">
      <c r="A77" s="66">
        <f>Jugendliga!B68</f>
        <v>0</v>
      </c>
      <c r="B77">
        <f t="shared" si="38"/>
        <v>0</v>
      </c>
      <c r="C77" s="137">
        <f>Jugendliga!I68</f>
        <v>0</v>
      </c>
      <c r="E77" s="143">
        <f t="shared" si="39"/>
        <v>0</v>
      </c>
      <c r="F77" s="143">
        <f t="shared" si="40"/>
        <v>0</v>
      </c>
      <c r="G77" s="143">
        <f t="shared" si="41"/>
        <v>0</v>
      </c>
      <c r="H77" s="143">
        <f t="shared" si="42"/>
        <v>0</v>
      </c>
      <c r="I77" s="143">
        <f t="shared" si="43"/>
        <v>0</v>
      </c>
      <c r="J77" s="143">
        <f t="shared" si="44"/>
        <v>0</v>
      </c>
      <c r="K77" s="143">
        <f t="shared" si="45"/>
        <v>0</v>
      </c>
      <c r="L77" s="143">
        <f t="shared" si="46"/>
        <v>0</v>
      </c>
      <c r="M77" s="143">
        <f t="shared" si="47"/>
        <v>0</v>
      </c>
      <c r="N77" s="143">
        <f t="shared" si="48"/>
        <v>0</v>
      </c>
      <c r="O77" s="143">
        <f t="shared" si="49"/>
        <v>0</v>
      </c>
      <c r="P77" s="143">
        <f t="shared" si="50"/>
        <v>0</v>
      </c>
    </row>
    <row r="78" spans="1:16">
      <c r="A78" s="66">
        <f>Jugendliga!B69</f>
        <v>0</v>
      </c>
      <c r="B78">
        <f t="shared" si="38"/>
        <v>0</v>
      </c>
      <c r="C78" s="137">
        <f>Jugendliga!I69</f>
        <v>0</v>
      </c>
      <c r="E78" s="143">
        <f t="shared" si="39"/>
        <v>0</v>
      </c>
      <c r="F78" s="143">
        <f t="shared" si="40"/>
        <v>0</v>
      </c>
      <c r="G78" s="143">
        <f t="shared" si="41"/>
        <v>0</v>
      </c>
      <c r="H78" s="143">
        <f t="shared" si="42"/>
        <v>0</v>
      </c>
      <c r="I78" s="143">
        <f t="shared" si="43"/>
        <v>0</v>
      </c>
      <c r="J78" s="143">
        <f t="shared" si="44"/>
        <v>0</v>
      </c>
      <c r="K78" s="143">
        <f t="shared" si="45"/>
        <v>0</v>
      </c>
      <c r="L78" s="143">
        <f t="shared" si="46"/>
        <v>0</v>
      </c>
      <c r="M78" s="143">
        <f t="shared" si="47"/>
        <v>0</v>
      </c>
      <c r="N78" s="143">
        <f t="shared" si="48"/>
        <v>0</v>
      </c>
      <c r="O78" s="143">
        <f t="shared" si="49"/>
        <v>0</v>
      </c>
      <c r="P78" s="143">
        <f t="shared" si="50"/>
        <v>0</v>
      </c>
    </row>
    <row r="79" spans="1:16">
      <c r="A79" s="66">
        <f>Jugendliga!B70</f>
        <v>0</v>
      </c>
      <c r="B79">
        <f t="shared" si="38"/>
        <v>0</v>
      </c>
      <c r="C79" s="137">
        <f>Jugendliga!I70</f>
        <v>0</v>
      </c>
      <c r="E79" s="143">
        <f t="shared" si="39"/>
        <v>0</v>
      </c>
      <c r="F79" s="143">
        <f t="shared" si="40"/>
        <v>0</v>
      </c>
      <c r="G79" s="143">
        <f t="shared" si="41"/>
        <v>0</v>
      </c>
      <c r="H79" s="143">
        <f t="shared" si="42"/>
        <v>0</v>
      </c>
      <c r="I79" s="143">
        <f t="shared" si="43"/>
        <v>0</v>
      </c>
      <c r="J79" s="143">
        <f t="shared" si="44"/>
        <v>0</v>
      </c>
      <c r="K79" s="143">
        <f t="shared" si="45"/>
        <v>0</v>
      </c>
      <c r="L79" s="143">
        <f t="shared" si="46"/>
        <v>0</v>
      </c>
      <c r="M79" s="143">
        <f t="shared" si="47"/>
        <v>0</v>
      </c>
      <c r="N79" s="143">
        <f t="shared" si="48"/>
        <v>0</v>
      </c>
      <c r="O79" s="143">
        <f t="shared" si="49"/>
        <v>0</v>
      </c>
      <c r="P79" s="143">
        <f t="shared" si="50"/>
        <v>0</v>
      </c>
    </row>
    <row r="80" spans="1:16">
      <c r="A80" s="66">
        <f>Jugendliga!B71</f>
        <v>0</v>
      </c>
      <c r="B80">
        <f t="shared" si="38"/>
        <v>0</v>
      </c>
      <c r="C80" s="137">
        <f>Jugendliga!I71</f>
        <v>0</v>
      </c>
      <c r="E80" s="143">
        <f t="shared" si="39"/>
        <v>0</v>
      </c>
      <c r="F80" s="143">
        <f t="shared" si="40"/>
        <v>0</v>
      </c>
      <c r="G80" s="143">
        <f t="shared" si="41"/>
        <v>0</v>
      </c>
      <c r="H80" s="143">
        <f t="shared" si="42"/>
        <v>0</v>
      </c>
      <c r="I80" s="143">
        <f t="shared" si="43"/>
        <v>0</v>
      </c>
      <c r="J80" s="143">
        <f t="shared" si="44"/>
        <v>0</v>
      </c>
      <c r="K80" s="143">
        <f t="shared" si="45"/>
        <v>0</v>
      </c>
      <c r="L80" s="143">
        <f t="shared" si="46"/>
        <v>0</v>
      </c>
      <c r="M80" s="143">
        <f t="shared" si="47"/>
        <v>0</v>
      </c>
      <c r="N80" s="143">
        <f t="shared" si="48"/>
        <v>0</v>
      </c>
      <c r="O80" s="143">
        <f t="shared" si="49"/>
        <v>0</v>
      </c>
      <c r="P80" s="143">
        <f t="shared" si="50"/>
        <v>0</v>
      </c>
    </row>
    <row r="81" spans="1:16">
      <c r="A81" s="66">
        <f>Jugendliga!B72</f>
        <v>0</v>
      </c>
      <c r="B81">
        <f t="shared" si="38"/>
        <v>0</v>
      </c>
      <c r="C81" s="137">
        <f>Jugendliga!I72</f>
        <v>0</v>
      </c>
      <c r="E81" s="143">
        <f t="shared" si="39"/>
        <v>0</v>
      </c>
      <c r="F81" s="143">
        <f t="shared" si="40"/>
        <v>0</v>
      </c>
      <c r="G81" s="143">
        <f t="shared" si="41"/>
        <v>0</v>
      </c>
      <c r="H81" s="143">
        <f t="shared" si="42"/>
        <v>0</v>
      </c>
      <c r="I81" s="143">
        <f t="shared" si="43"/>
        <v>0</v>
      </c>
      <c r="J81" s="143">
        <f t="shared" si="44"/>
        <v>0</v>
      </c>
      <c r="K81" s="143">
        <f t="shared" si="45"/>
        <v>0</v>
      </c>
      <c r="L81" s="143">
        <f t="shared" si="46"/>
        <v>0</v>
      </c>
      <c r="M81" s="143">
        <f t="shared" si="47"/>
        <v>0</v>
      </c>
      <c r="N81" s="143">
        <f t="shared" si="48"/>
        <v>0</v>
      </c>
      <c r="O81" s="143">
        <f t="shared" si="49"/>
        <v>0</v>
      </c>
      <c r="P81" s="143">
        <f t="shared" si="50"/>
        <v>0</v>
      </c>
    </row>
    <row r="82" spans="1:16">
      <c r="A82" s="66">
        <f>Jugendliga!B73</f>
        <v>0</v>
      </c>
      <c r="B82">
        <f t="shared" si="38"/>
        <v>0</v>
      </c>
      <c r="C82" s="137">
        <f>Jugendliga!I73</f>
        <v>0</v>
      </c>
      <c r="E82" s="143">
        <f t="shared" si="39"/>
        <v>0</v>
      </c>
      <c r="F82" s="143">
        <f t="shared" si="40"/>
        <v>0</v>
      </c>
      <c r="G82" s="143">
        <f t="shared" si="41"/>
        <v>0</v>
      </c>
      <c r="H82" s="143">
        <f t="shared" si="42"/>
        <v>0</v>
      </c>
      <c r="I82" s="143">
        <f t="shared" si="43"/>
        <v>0</v>
      </c>
      <c r="J82" s="143">
        <f t="shared" si="44"/>
        <v>0</v>
      </c>
      <c r="K82" s="143">
        <f t="shared" si="45"/>
        <v>0</v>
      </c>
      <c r="L82" s="143">
        <f t="shared" si="46"/>
        <v>0</v>
      </c>
      <c r="M82" s="143">
        <f t="shared" si="47"/>
        <v>0</v>
      </c>
      <c r="N82" s="143">
        <f t="shared" si="48"/>
        <v>0</v>
      </c>
      <c r="O82" s="143">
        <f t="shared" si="49"/>
        <v>0</v>
      </c>
      <c r="P82" s="143">
        <f t="shared" si="50"/>
        <v>0</v>
      </c>
    </row>
    <row r="83" spans="1:16">
      <c r="A83" s="66">
        <f>Jugendliga!B74</f>
        <v>0</v>
      </c>
      <c r="B83">
        <f t="shared" si="38"/>
        <v>0</v>
      </c>
      <c r="C83" s="137">
        <f>Jugendliga!I74</f>
        <v>0</v>
      </c>
      <c r="E83" s="143">
        <f t="shared" si="39"/>
        <v>0</v>
      </c>
      <c r="F83" s="143">
        <f t="shared" si="40"/>
        <v>0</v>
      </c>
      <c r="G83" s="143">
        <f t="shared" si="41"/>
        <v>0</v>
      </c>
      <c r="H83" s="143">
        <f t="shared" si="42"/>
        <v>0</v>
      </c>
      <c r="I83" s="143">
        <f t="shared" si="43"/>
        <v>0</v>
      </c>
      <c r="J83" s="143">
        <f t="shared" si="44"/>
        <v>0</v>
      </c>
      <c r="K83" s="143">
        <f t="shared" si="45"/>
        <v>0</v>
      </c>
      <c r="L83" s="143">
        <f t="shared" si="46"/>
        <v>0</v>
      </c>
      <c r="M83" s="143">
        <f t="shared" si="47"/>
        <v>0</v>
      </c>
      <c r="N83" s="143">
        <f t="shared" si="48"/>
        <v>0</v>
      </c>
      <c r="O83" s="143">
        <f t="shared" si="49"/>
        <v>0</v>
      </c>
      <c r="P83" s="143">
        <f t="shared" si="50"/>
        <v>0</v>
      </c>
    </row>
    <row r="84" spans="1:16">
      <c r="A84" s="66">
        <f>Jugendliga!B75</f>
        <v>0</v>
      </c>
      <c r="B84">
        <f t="shared" si="38"/>
        <v>0</v>
      </c>
      <c r="C84" s="137">
        <f>Jugendliga!I75</f>
        <v>0</v>
      </c>
      <c r="E84" s="143">
        <f t="shared" si="39"/>
        <v>0</v>
      </c>
      <c r="F84" s="143">
        <f t="shared" si="40"/>
        <v>0</v>
      </c>
      <c r="G84" s="143">
        <f t="shared" si="41"/>
        <v>0</v>
      </c>
      <c r="H84" s="143">
        <f t="shared" si="42"/>
        <v>0</v>
      </c>
      <c r="I84" s="143">
        <f t="shared" si="43"/>
        <v>0</v>
      </c>
      <c r="J84" s="143">
        <f t="shared" si="44"/>
        <v>0</v>
      </c>
      <c r="K84" s="143">
        <f t="shared" si="45"/>
        <v>0</v>
      </c>
      <c r="L84" s="143">
        <f t="shared" si="46"/>
        <v>0</v>
      </c>
      <c r="M84" s="143">
        <f t="shared" si="47"/>
        <v>0</v>
      </c>
      <c r="N84" s="143">
        <f t="shared" si="48"/>
        <v>0</v>
      </c>
      <c r="O84" s="143">
        <f t="shared" si="49"/>
        <v>0</v>
      </c>
      <c r="P84" s="143">
        <f t="shared" si="50"/>
        <v>0</v>
      </c>
    </row>
    <row r="85" spans="1:16">
      <c r="A85" s="66">
        <f>Jugendliga!B76</f>
        <v>0</v>
      </c>
      <c r="B85">
        <f t="shared" si="38"/>
        <v>0</v>
      </c>
      <c r="C85" s="137">
        <f>Jugendliga!I76</f>
        <v>0</v>
      </c>
      <c r="E85" s="143">
        <f t="shared" si="39"/>
        <v>0</v>
      </c>
      <c r="F85" s="143">
        <f t="shared" si="40"/>
        <v>0</v>
      </c>
      <c r="G85" s="143">
        <f t="shared" si="41"/>
        <v>0</v>
      </c>
      <c r="H85" s="143">
        <f t="shared" si="42"/>
        <v>0</v>
      </c>
      <c r="I85" s="143">
        <f t="shared" si="43"/>
        <v>0</v>
      </c>
      <c r="J85" s="143">
        <f t="shared" si="44"/>
        <v>0</v>
      </c>
      <c r="K85" s="143">
        <f t="shared" si="45"/>
        <v>0</v>
      </c>
      <c r="L85" s="143">
        <f t="shared" si="46"/>
        <v>0</v>
      </c>
      <c r="M85" s="143">
        <f t="shared" si="47"/>
        <v>0</v>
      </c>
      <c r="N85" s="143">
        <f t="shared" si="48"/>
        <v>0</v>
      </c>
      <c r="O85" s="143">
        <f t="shared" si="49"/>
        <v>0</v>
      </c>
      <c r="P85" s="143">
        <f t="shared" si="50"/>
        <v>0</v>
      </c>
    </row>
    <row r="86" spans="1:16">
      <c r="A86" s="66">
        <f>Jugendliga!B77</f>
        <v>0</v>
      </c>
      <c r="B86">
        <f t="shared" si="38"/>
        <v>0</v>
      </c>
      <c r="C86" s="137">
        <f>Jugendliga!I77</f>
        <v>0</v>
      </c>
      <c r="E86" s="143">
        <f t="shared" si="39"/>
        <v>0</v>
      </c>
      <c r="F86" s="143">
        <f t="shared" si="40"/>
        <v>0</v>
      </c>
      <c r="G86" s="143">
        <f t="shared" si="41"/>
        <v>0</v>
      </c>
      <c r="H86" s="143">
        <f t="shared" si="42"/>
        <v>0</v>
      </c>
      <c r="I86" s="143">
        <f t="shared" si="43"/>
        <v>0</v>
      </c>
      <c r="J86" s="143">
        <f t="shared" si="44"/>
        <v>0</v>
      </c>
      <c r="K86" s="143">
        <f t="shared" si="45"/>
        <v>0</v>
      </c>
      <c r="L86" s="143">
        <f t="shared" si="46"/>
        <v>0</v>
      </c>
      <c r="M86" s="143">
        <f t="shared" si="47"/>
        <v>0</v>
      </c>
      <c r="N86" s="143">
        <f t="shared" si="48"/>
        <v>0</v>
      </c>
      <c r="O86" s="143">
        <f t="shared" si="49"/>
        <v>0</v>
      </c>
      <c r="P86" s="143">
        <f t="shared" si="50"/>
        <v>0</v>
      </c>
    </row>
    <row r="87" spans="1:16">
      <c r="A87" s="66">
        <f>Jugendliga!B78</f>
        <v>0</v>
      </c>
      <c r="B87">
        <f t="shared" si="38"/>
        <v>0</v>
      </c>
      <c r="C87" s="137">
        <f>Jugendliga!I78</f>
        <v>0</v>
      </c>
      <c r="E87" s="143">
        <f t="shared" si="39"/>
        <v>0</v>
      </c>
      <c r="F87" s="143">
        <f t="shared" si="40"/>
        <v>0</v>
      </c>
      <c r="G87" s="143">
        <f t="shared" si="41"/>
        <v>0</v>
      </c>
      <c r="H87" s="143">
        <f t="shared" si="42"/>
        <v>0</v>
      </c>
      <c r="I87" s="143">
        <f t="shared" si="43"/>
        <v>0</v>
      </c>
      <c r="J87" s="143">
        <f t="shared" si="44"/>
        <v>0</v>
      </c>
      <c r="K87" s="143">
        <f t="shared" si="45"/>
        <v>0</v>
      </c>
      <c r="L87" s="143">
        <f t="shared" si="46"/>
        <v>0</v>
      </c>
      <c r="M87" s="143">
        <f t="shared" si="47"/>
        <v>0</v>
      </c>
      <c r="N87" s="143">
        <f t="shared" si="48"/>
        <v>0</v>
      </c>
      <c r="O87" s="143">
        <f t="shared" si="49"/>
        <v>0</v>
      </c>
      <c r="P87" s="143">
        <f t="shared" si="50"/>
        <v>0</v>
      </c>
    </row>
    <row r="88" spans="1:16">
      <c r="A88" s="66">
        <f>Jugendliga!B79</f>
        <v>0</v>
      </c>
      <c r="B88">
        <f t="shared" si="38"/>
        <v>0</v>
      </c>
      <c r="C88" s="137">
        <f>Jugendliga!I79</f>
        <v>0</v>
      </c>
      <c r="E88" s="143">
        <f t="shared" si="39"/>
        <v>0</v>
      </c>
      <c r="F88" s="143">
        <f t="shared" si="40"/>
        <v>0</v>
      </c>
      <c r="G88" s="143">
        <f t="shared" si="41"/>
        <v>0</v>
      </c>
      <c r="H88" s="143">
        <f t="shared" si="42"/>
        <v>0</v>
      </c>
      <c r="I88" s="143">
        <f t="shared" si="43"/>
        <v>0</v>
      </c>
      <c r="J88" s="143">
        <f t="shared" si="44"/>
        <v>0</v>
      </c>
      <c r="K88" s="143">
        <f t="shared" si="45"/>
        <v>0</v>
      </c>
      <c r="L88" s="143">
        <f t="shared" si="46"/>
        <v>0</v>
      </c>
      <c r="M88" s="143">
        <f t="shared" si="47"/>
        <v>0</v>
      </c>
      <c r="N88" s="143">
        <f t="shared" si="48"/>
        <v>0</v>
      </c>
      <c r="O88" s="143">
        <f t="shared" si="49"/>
        <v>0</v>
      </c>
      <c r="P88" s="143">
        <f t="shared" si="50"/>
        <v>0</v>
      </c>
    </row>
    <row r="89" spans="1:16">
      <c r="A89" s="66">
        <f>Jugendliga!B80</f>
        <v>0</v>
      </c>
      <c r="B89">
        <f t="shared" si="38"/>
        <v>0</v>
      </c>
      <c r="C89" s="137">
        <f>Jugendliga!I80</f>
        <v>0</v>
      </c>
      <c r="E89" s="143">
        <f t="shared" si="39"/>
        <v>0</v>
      </c>
      <c r="F89" s="143">
        <f t="shared" si="40"/>
        <v>0</v>
      </c>
      <c r="G89" s="143">
        <f t="shared" si="41"/>
        <v>0</v>
      </c>
      <c r="H89" s="143">
        <f t="shared" si="42"/>
        <v>0</v>
      </c>
      <c r="I89" s="143">
        <f t="shared" si="43"/>
        <v>0</v>
      </c>
      <c r="J89" s="143">
        <f t="shared" si="44"/>
        <v>0</v>
      </c>
      <c r="K89" s="143">
        <f t="shared" si="45"/>
        <v>0</v>
      </c>
      <c r="L89" s="143">
        <f t="shared" si="46"/>
        <v>0</v>
      </c>
      <c r="M89" s="143">
        <f t="shared" si="47"/>
        <v>0</v>
      </c>
      <c r="N89" s="143">
        <f t="shared" si="48"/>
        <v>0</v>
      </c>
      <c r="O89" s="143">
        <f t="shared" si="49"/>
        <v>0</v>
      </c>
      <c r="P89" s="143">
        <f t="shared" si="50"/>
        <v>0</v>
      </c>
    </row>
    <row r="90" spans="1:16">
      <c r="E90" s="143">
        <f t="shared" si="39"/>
        <v>0</v>
      </c>
      <c r="F90" s="143">
        <f t="shared" si="40"/>
        <v>0</v>
      </c>
      <c r="G90" s="143">
        <f t="shared" si="41"/>
        <v>0</v>
      </c>
      <c r="H90" s="143">
        <f t="shared" si="42"/>
        <v>0</v>
      </c>
      <c r="I90" s="143">
        <f t="shared" si="43"/>
        <v>0</v>
      </c>
      <c r="J90" s="143">
        <f t="shared" si="44"/>
        <v>0</v>
      </c>
      <c r="K90" s="143">
        <f t="shared" si="45"/>
        <v>0</v>
      </c>
      <c r="L90" s="143">
        <f t="shared" si="46"/>
        <v>0</v>
      </c>
      <c r="M90" s="143">
        <f t="shared" si="47"/>
        <v>0</v>
      </c>
      <c r="N90" s="143">
        <f t="shared" si="48"/>
        <v>0</v>
      </c>
      <c r="O90" s="143">
        <f t="shared" si="49"/>
        <v>0</v>
      </c>
      <c r="P90" s="143">
        <f t="shared" si="50"/>
        <v>0</v>
      </c>
    </row>
    <row r="91" spans="1:16">
      <c r="E91" s="143">
        <f t="shared" si="39"/>
        <v>0</v>
      </c>
      <c r="F91" s="143">
        <f t="shared" si="40"/>
        <v>0</v>
      </c>
      <c r="G91" s="143">
        <f t="shared" si="41"/>
        <v>0</v>
      </c>
      <c r="H91" s="143">
        <f t="shared" si="42"/>
        <v>0</v>
      </c>
      <c r="I91" s="143">
        <f t="shared" si="43"/>
        <v>0</v>
      </c>
      <c r="J91" s="143">
        <f t="shared" si="44"/>
        <v>0</v>
      </c>
      <c r="K91" s="143">
        <f t="shared" si="45"/>
        <v>0</v>
      </c>
      <c r="L91" s="143">
        <f t="shared" si="46"/>
        <v>0</v>
      </c>
      <c r="M91" s="143">
        <f t="shared" si="47"/>
        <v>0</v>
      </c>
      <c r="N91" s="143">
        <f t="shared" si="48"/>
        <v>0</v>
      </c>
      <c r="O91" s="143">
        <f t="shared" si="49"/>
        <v>0</v>
      </c>
      <c r="P91" s="143">
        <f t="shared" si="50"/>
        <v>0</v>
      </c>
    </row>
    <row r="92" spans="1:16">
      <c r="E92" s="143">
        <f t="shared" si="39"/>
        <v>0</v>
      </c>
      <c r="F92" s="143">
        <f t="shared" si="40"/>
        <v>0</v>
      </c>
      <c r="G92" s="143">
        <f t="shared" si="41"/>
        <v>0</v>
      </c>
      <c r="H92" s="143">
        <f t="shared" si="42"/>
        <v>0</v>
      </c>
      <c r="I92" s="143">
        <f t="shared" si="43"/>
        <v>0</v>
      </c>
      <c r="J92" s="143">
        <f t="shared" si="44"/>
        <v>0</v>
      </c>
      <c r="K92" s="143">
        <f t="shared" si="45"/>
        <v>0</v>
      </c>
      <c r="L92" s="143">
        <f t="shared" si="46"/>
        <v>0</v>
      </c>
      <c r="M92" s="143">
        <f t="shared" ref="M92:M95" si="51">IF(C92=9,D92,0)</f>
        <v>0</v>
      </c>
      <c r="N92" s="143">
        <f t="shared" ref="N92:N95" si="52">IF(D92=10,E92,0)</f>
        <v>0</v>
      </c>
      <c r="O92" s="143">
        <f t="shared" ref="O92:O95" si="53">IF(E92=11,F92,0)</f>
        <v>0</v>
      </c>
      <c r="P92" s="143">
        <f t="shared" ref="P92:P95" si="54">IF(F92=12,G92,0)</f>
        <v>0</v>
      </c>
    </row>
    <row r="93" spans="1:16">
      <c r="E93" s="143">
        <f>IF(B93=1,C93,0)</f>
        <v>0</v>
      </c>
      <c r="F93" s="143">
        <f>IF(B93=2,C93,0)</f>
        <v>0</v>
      </c>
      <c r="G93" s="143">
        <f>IF(B93=3,C93,0)</f>
        <v>0</v>
      </c>
      <c r="H93" s="143">
        <f>IF(B93=4,C93,0)</f>
        <v>0</v>
      </c>
      <c r="I93" s="143">
        <f>IF(B93=5,C93,0)</f>
        <v>0</v>
      </c>
      <c r="J93" s="143">
        <f>IF(B93=6,C93,0)</f>
        <v>0</v>
      </c>
      <c r="K93" s="143">
        <f>IF(B93=7,C93,0)</f>
        <v>0</v>
      </c>
      <c r="L93" s="143">
        <f>IF(B93=8,C93,0)</f>
        <v>0</v>
      </c>
      <c r="M93" s="143">
        <f t="shared" si="51"/>
        <v>0</v>
      </c>
      <c r="N93" s="143">
        <f t="shared" si="52"/>
        <v>0</v>
      </c>
      <c r="O93" s="143">
        <f t="shared" si="53"/>
        <v>0</v>
      </c>
      <c r="P93" s="143">
        <f t="shared" si="54"/>
        <v>0</v>
      </c>
    </row>
    <row r="94" spans="1:16">
      <c r="E94" s="143">
        <f>IF(B94=1,C94,0)</f>
        <v>0</v>
      </c>
      <c r="F94" s="143">
        <f>IF(B94=2,C94,0)</f>
        <v>0</v>
      </c>
      <c r="G94" s="143">
        <f>IF(B94=3,C94,0)</f>
        <v>0</v>
      </c>
      <c r="H94" s="143">
        <f>IF(B94=4,C94,0)</f>
        <v>0</v>
      </c>
      <c r="I94" s="143">
        <f>IF(B94=5,C94,0)</f>
        <v>0</v>
      </c>
      <c r="J94" s="143">
        <f>IF(B94=6,C94,0)</f>
        <v>0</v>
      </c>
      <c r="K94" s="143">
        <f>IF(B94=7,C94,0)</f>
        <v>0</v>
      </c>
      <c r="L94" s="143">
        <f>IF(B94=8,C94,0)</f>
        <v>0</v>
      </c>
      <c r="M94" s="143">
        <f t="shared" si="51"/>
        <v>0</v>
      </c>
      <c r="N94" s="143">
        <f t="shared" si="52"/>
        <v>0</v>
      </c>
      <c r="O94" s="143">
        <f t="shared" si="53"/>
        <v>0</v>
      </c>
      <c r="P94" s="143">
        <f t="shared" si="54"/>
        <v>0</v>
      </c>
    </row>
    <row r="95" spans="1:16">
      <c r="E95" s="143">
        <f>IF(B95=1,C95,0)</f>
        <v>0</v>
      </c>
      <c r="F95" s="143">
        <f>IF(B95=2,C95,0)</f>
        <v>0</v>
      </c>
      <c r="G95" s="143">
        <f>IF(B95=3,C95,0)</f>
        <v>0</v>
      </c>
      <c r="H95" s="143">
        <f>IF(B95=4,C95,0)</f>
        <v>0</v>
      </c>
      <c r="I95" s="143">
        <f>IF(B95=5,C95,0)</f>
        <v>0</v>
      </c>
      <c r="J95" s="143">
        <f>IF(B95=6,C95,0)</f>
        <v>0</v>
      </c>
      <c r="K95" s="143">
        <f>IF(B95=7,C95,0)</f>
        <v>0</v>
      </c>
      <c r="L95" s="143">
        <f>IF(B95=8,C95,0)</f>
        <v>0</v>
      </c>
      <c r="M95" s="143">
        <f t="shared" si="51"/>
        <v>0</v>
      </c>
      <c r="N95" s="143">
        <f t="shared" si="52"/>
        <v>0</v>
      </c>
      <c r="O95" s="143">
        <f t="shared" si="53"/>
        <v>0</v>
      </c>
      <c r="P95" s="143">
        <f t="shared" si="54"/>
        <v>0</v>
      </c>
    </row>
  </sheetData>
  <conditionalFormatting sqref="A21:A89 E3:P95">
    <cfRule type="cellIs" dxfId="1" priority="24" stopIfTrue="1" operator="equal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8"/>
  <sheetViews>
    <sheetView topLeftCell="A21" workbookViewId="0">
      <selection activeCell="E51" sqref="E51:E80"/>
    </sheetView>
  </sheetViews>
  <sheetFormatPr baseColWidth="10" defaultRowHeight="13.2" outlineLevelRow="1"/>
  <cols>
    <col min="1" max="1" width="27.6640625" bestFit="1" customWidth="1"/>
    <col min="2" max="2" width="13.5546875" bestFit="1" customWidth="1"/>
    <col min="3" max="4" width="7.88671875" bestFit="1" customWidth="1"/>
    <col min="5" max="5" width="5.33203125" bestFit="1" customWidth="1"/>
  </cols>
  <sheetData>
    <row r="1" spans="1:7" ht="17.399999999999999">
      <c r="A1" s="144" t="str">
        <f>[1]Jugendliga!A1</f>
        <v>Jugendliga Rheinland-Pfalz/Hessen</v>
      </c>
      <c r="B1" s="145"/>
      <c r="C1" s="146"/>
      <c r="D1" s="272">
        <f>Jugendliga!L1</f>
        <v>43029</v>
      </c>
      <c r="E1" s="273"/>
      <c r="F1" s="273"/>
      <c r="G1" s="145"/>
    </row>
    <row r="2" spans="1:7" ht="17.399999999999999">
      <c r="A2" s="147" t="str">
        <f>[1]Jugendliga!A3</f>
        <v>E-Jugend</v>
      </c>
      <c r="C2" s="148"/>
      <c r="D2" s="272" t="str">
        <f>Jugendliga!AA1</f>
        <v>Mutterstadt</v>
      </c>
      <c r="E2" s="274"/>
      <c r="F2" s="274"/>
    </row>
    <row r="3" spans="1:7">
      <c r="A3" s="149">
        <f>[1]Jugendliga!A4</f>
        <v>0</v>
      </c>
      <c r="C3" s="148"/>
      <c r="D3" s="148"/>
      <c r="E3" s="148"/>
    </row>
    <row r="4" spans="1:7">
      <c r="A4" s="149" t="str">
        <f>[1]Jugendliga!A5</f>
        <v>Name</v>
      </c>
      <c r="B4" t="str">
        <f>[1]Jugendliga!B5</f>
        <v>Verein</v>
      </c>
      <c r="C4" s="150" t="s">
        <v>76</v>
      </c>
      <c r="D4" s="148" t="str">
        <f>[1]Jugendliga!C4</f>
        <v>Alterskl.</v>
      </c>
      <c r="E4" s="148" t="str">
        <f>[1]Jugendliga!J5</f>
        <v>Platz</v>
      </c>
    </row>
    <row r="5" spans="1:7">
      <c r="A5" s="149" t="str">
        <f>Jugendliga!A6</f>
        <v>Kihm, Jaron</v>
      </c>
      <c r="B5" t="str">
        <f>Jugendliga!B6</f>
        <v>AV 03 Speyer</v>
      </c>
      <c r="C5" s="148" t="str">
        <f>Jugendliga!E6</f>
        <v>m</v>
      </c>
      <c r="D5" s="148">
        <f>Jugendliga!C6</f>
        <v>2007</v>
      </c>
      <c r="E5" s="148">
        <f>Jugendliga!J6</f>
        <v>2</v>
      </c>
    </row>
    <row r="6" spans="1:7">
      <c r="A6" s="149" t="str">
        <f>Jugendliga!A7</f>
        <v>Hammer, Falk</v>
      </c>
      <c r="B6" t="str">
        <f>Jugendliga!B7</f>
        <v>KSV Grünstadt</v>
      </c>
      <c r="C6" s="148" t="str">
        <f>Jugendliga!E7</f>
        <v>m</v>
      </c>
      <c r="D6" s="148">
        <f>Jugendliga!C7</f>
        <v>2007</v>
      </c>
      <c r="E6" s="148">
        <f>Jugendliga!J7</f>
        <v>1</v>
      </c>
    </row>
    <row r="7" spans="1:7">
      <c r="A7" s="149" t="str">
        <f>Jugendliga!A8</f>
        <v>Mattern, Elias</v>
      </c>
      <c r="B7" t="str">
        <f>Jugendliga!B8</f>
        <v>AC Mutterstadt</v>
      </c>
      <c r="C7" s="148" t="str">
        <f>Jugendliga!E8</f>
        <v>m</v>
      </c>
      <c r="D7" s="148">
        <f>Jugendliga!C8</f>
        <v>2007</v>
      </c>
      <c r="E7" s="148">
        <f>Jugendliga!J8</f>
        <v>4</v>
      </c>
    </row>
    <row r="8" spans="1:7">
      <c r="A8" s="149" t="str">
        <f>Jugendliga!A9</f>
        <v>Thomsen, Luca</v>
      </c>
      <c r="B8" t="str">
        <f>Jugendliga!B9</f>
        <v>AC Mutterstadt</v>
      </c>
      <c r="C8" s="148" t="str">
        <f>Jugendliga!E9</f>
        <v>m</v>
      </c>
      <c r="D8" s="148">
        <f>Jugendliga!C9</f>
        <v>2007</v>
      </c>
      <c r="E8" s="148">
        <f>Jugendliga!J9</f>
        <v>3</v>
      </c>
    </row>
    <row r="9" spans="1:7">
      <c r="A9" s="149" t="str">
        <f>Jugendliga!A10</f>
        <v>Mutter, Jannik</v>
      </c>
      <c r="B9" t="str">
        <f>Jugendliga!B10</f>
        <v>AC Mutterstadt</v>
      </c>
      <c r="C9" s="148" t="str">
        <f>Jugendliga!E10</f>
        <v>m</v>
      </c>
      <c r="D9" s="148">
        <f>Jugendliga!C10</f>
        <v>2009</v>
      </c>
      <c r="E9" s="148">
        <f>Jugendliga!J10</f>
        <v>1</v>
      </c>
    </row>
    <row r="10" spans="1:7">
      <c r="A10" s="149" t="str">
        <f>Jugendliga!A11</f>
        <v>Kihm, Mattis</v>
      </c>
      <c r="B10" t="str">
        <f>Jugendliga!B11</f>
        <v>AV 03 Speyer</v>
      </c>
      <c r="C10" s="148" t="str">
        <f>Jugendliga!E11</f>
        <v>m</v>
      </c>
      <c r="D10" s="148">
        <f>Jugendliga!C11</f>
        <v>2010</v>
      </c>
      <c r="E10" s="148">
        <f>Jugendliga!J11</f>
        <v>2</v>
      </c>
    </row>
    <row r="11" spans="1:7">
      <c r="A11" s="149" t="str">
        <f>Jugendliga!A12</f>
        <v>Wenz, Johannes</v>
      </c>
      <c r="B11" t="str">
        <f>Jugendliga!B12</f>
        <v>KSV Grünstadt</v>
      </c>
      <c r="C11" s="148" t="str">
        <f>Jugendliga!E12</f>
        <v>m</v>
      </c>
      <c r="D11" s="148">
        <f>Jugendliga!C12</f>
        <v>2010</v>
      </c>
      <c r="E11" s="148">
        <f>Jugendliga!J12</f>
        <v>3</v>
      </c>
    </row>
    <row r="12" spans="1:7">
      <c r="A12" s="149" t="str">
        <f>Jugendliga!A13</f>
        <v>Rach, Simon</v>
      </c>
      <c r="B12" t="str">
        <f>Jugendliga!B13</f>
        <v>AC Mutterstadt</v>
      </c>
      <c r="C12" s="148" t="str">
        <f>Jugendliga!E13</f>
        <v>m</v>
      </c>
      <c r="D12" s="148">
        <f>Jugendliga!C13</f>
        <v>2010</v>
      </c>
      <c r="E12" s="148">
        <f>Jugendliga!J13</f>
        <v>4</v>
      </c>
    </row>
    <row r="13" spans="1:7">
      <c r="A13" s="149" t="str">
        <f>Jugendliga!A14</f>
        <v>Rach, Lukas</v>
      </c>
      <c r="B13" t="str">
        <f>Jugendliga!B14</f>
        <v>AC Mutterstadt</v>
      </c>
      <c r="C13" s="148" t="str">
        <f>Jugendliga!E14</f>
        <v>m</v>
      </c>
      <c r="D13" s="148">
        <f>Jugendliga!C14</f>
        <v>2010</v>
      </c>
      <c r="E13" s="148">
        <f>Jugendliga!J14</f>
        <v>1</v>
      </c>
    </row>
    <row r="14" spans="1:7">
      <c r="A14" s="149" t="str">
        <f>Jugendliga!A15</f>
        <v>Asbach, Kaatje</v>
      </c>
      <c r="B14" t="str">
        <f>Jugendliga!B15</f>
        <v>KSV Grünstadt</v>
      </c>
      <c r="C14" s="148" t="str">
        <f>Jugendliga!E15</f>
        <v>w</v>
      </c>
      <c r="D14" s="148">
        <f>Jugendliga!C15</f>
        <v>2007</v>
      </c>
      <c r="E14" s="148">
        <f>Jugendliga!J15</f>
        <v>1</v>
      </c>
    </row>
    <row r="15" spans="1:7">
      <c r="A15" s="149" t="str">
        <f>Jugendliga!A16</f>
        <v>Rach, Sarah</v>
      </c>
      <c r="B15" t="str">
        <f>Jugendliga!B16</f>
        <v>AC Mutterstadt</v>
      </c>
      <c r="C15" s="148" t="str">
        <f>Jugendliga!E16</f>
        <v>w</v>
      </c>
      <c r="D15" s="148">
        <f>Jugendliga!C16</f>
        <v>2008</v>
      </c>
      <c r="E15" s="148">
        <f>Jugendliga!J16</f>
        <v>1</v>
      </c>
    </row>
    <row r="16" spans="1:7">
      <c r="A16" s="149" t="str">
        <f>Jugendliga!A17</f>
        <v>Schlee, Wibke</v>
      </c>
      <c r="B16" t="str">
        <f>Jugendliga!B17</f>
        <v>KSV Grünstadt</v>
      </c>
      <c r="C16" s="148" t="str">
        <f>Jugendliga!E17</f>
        <v>w</v>
      </c>
      <c r="D16" s="148">
        <f>Jugendliga!C17</f>
        <v>2009</v>
      </c>
      <c r="E16" s="148">
        <f>Jugendliga!J17</f>
        <v>1</v>
      </c>
    </row>
    <row r="17" spans="1:5">
      <c r="A17" s="149">
        <f>Jugendliga!A18</f>
        <v>0</v>
      </c>
      <c r="B17">
        <f>Jugendliga!B18</f>
        <v>0</v>
      </c>
      <c r="C17" s="148">
        <f>Jugendliga!E18</f>
        <v>0</v>
      </c>
      <c r="D17" s="148">
        <f>Jugendliga!C18</f>
        <v>0</v>
      </c>
      <c r="E17" s="148">
        <f>Jugendliga!J18</f>
        <v>0</v>
      </c>
    </row>
    <row r="18" spans="1:5">
      <c r="A18" s="149">
        <f>Jugendliga!A19</f>
        <v>0</v>
      </c>
      <c r="B18">
        <f>Jugendliga!B19</f>
        <v>0</v>
      </c>
      <c r="C18" s="148">
        <f>Jugendliga!E19</f>
        <v>0</v>
      </c>
      <c r="D18" s="148">
        <f>Jugendliga!C19</f>
        <v>0</v>
      </c>
      <c r="E18" s="148">
        <f>Jugendliga!J19</f>
        <v>0</v>
      </c>
    </row>
    <row r="19" spans="1:5">
      <c r="A19" s="149">
        <f>Jugendliga!A20</f>
        <v>0</v>
      </c>
      <c r="B19">
        <f>Jugendliga!B20</f>
        <v>0</v>
      </c>
      <c r="C19" s="148">
        <f>Jugendliga!E20</f>
        <v>0</v>
      </c>
      <c r="D19" s="148">
        <f>Jugendliga!C20</f>
        <v>0</v>
      </c>
      <c r="E19" s="148">
        <f>Jugendliga!J20</f>
        <v>0</v>
      </c>
    </row>
    <row r="20" spans="1:5">
      <c r="A20" s="149">
        <f>Jugendliga!A21</f>
        <v>0</v>
      </c>
      <c r="B20">
        <f>Jugendliga!B21</f>
        <v>0</v>
      </c>
      <c r="C20" s="148">
        <f>Jugendliga!E21</f>
        <v>0</v>
      </c>
      <c r="D20" s="148">
        <f>Jugendliga!C21</f>
        <v>0</v>
      </c>
      <c r="E20" s="148">
        <f>Jugendliga!J21</f>
        <v>0</v>
      </c>
    </row>
    <row r="21" spans="1:5">
      <c r="A21" s="149">
        <f>Jugendliga!A22</f>
        <v>0</v>
      </c>
      <c r="B21">
        <f>Jugendliga!B22</f>
        <v>0</v>
      </c>
      <c r="C21" s="148">
        <f>Jugendliga!E22</f>
        <v>0</v>
      </c>
      <c r="D21" s="148">
        <f>Jugendliga!C22</f>
        <v>0</v>
      </c>
      <c r="E21" s="148">
        <f>Jugendliga!J22</f>
        <v>0</v>
      </c>
    </row>
    <row r="22" spans="1:5">
      <c r="A22" s="149">
        <f>Jugendliga!A23</f>
        <v>0</v>
      </c>
      <c r="B22">
        <f>Jugendliga!B23</f>
        <v>0</v>
      </c>
      <c r="C22" s="148">
        <f>Jugendliga!E23</f>
        <v>0</v>
      </c>
      <c r="D22" s="148">
        <f>Jugendliga!C23</f>
        <v>0</v>
      </c>
      <c r="E22" s="148">
        <f>Jugendliga!J23</f>
        <v>0</v>
      </c>
    </row>
    <row r="23" spans="1:5" ht="17.399999999999999">
      <c r="A23" s="147" t="str">
        <f>[1]Jugendliga!A18</f>
        <v>D-Jugend</v>
      </c>
      <c r="C23" s="148">
        <f>[1]Jugendliga!E18</f>
        <v>0</v>
      </c>
      <c r="D23" s="148"/>
      <c r="E23" s="148">
        <f>[1]Jugendliga!J18</f>
        <v>0</v>
      </c>
    </row>
    <row r="24" spans="1:5">
      <c r="A24" s="149"/>
      <c r="C24" s="148"/>
      <c r="D24" s="148"/>
      <c r="E24" s="148"/>
    </row>
    <row r="25" spans="1:5">
      <c r="A25" s="149" t="str">
        <f>[1]Jugendliga!A20</f>
        <v>Name</v>
      </c>
      <c r="B25" t="str">
        <f>[1]Jugendliga!B20</f>
        <v>Verein</v>
      </c>
      <c r="C25" s="150" t="s">
        <v>76</v>
      </c>
      <c r="D25" s="148" t="str">
        <f>[1]Jugendliga!D19</f>
        <v>Klasse</v>
      </c>
      <c r="E25" s="148" t="str">
        <f>[1]Jugendliga!J20</f>
        <v>Platz</v>
      </c>
    </row>
    <row r="26" spans="1:5">
      <c r="A26" s="205" t="str">
        <f>Jugendliga!A27</f>
        <v>Keßler, Moritz</v>
      </c>
      <c r="B26" t="str">
        <f>Jugendliga!B27</f>
        <v>KSV Grünstadt</v>
      </c>
      <c r="C26" s="148" t="str">
        <f>Jugendliga!E27</f>
        <v>m</v>
      </c>
      <c r="D26" s="148">
        <f>Jugendliga!D27</f>
        <v>-148</v>
      </c>
      <c r="E26" s="148">
        <f>Jugendliga!J27</f>
        <v>1</v>
      </c>
    </row>
    <row r="27" spans="1:5">
      <c r="A27" s="205" t="str">
        <f>Jugendliga!A28</f>
        <v>Kessler, Ben</v>
      </c>
      <c r="B27" t="str">
        <f>Jugendliga!B28</f>
        <v>KSV Grünstadt</v>
      </c>
      <c r="C27" s="148" t="str">
        <f>Jugendliga!E28</f>
        <v>m</v>
      </c>
      <c r="D27" s="148">
        <f>Jugendliga!D28</f>
        <v>-158</v>
      </c>
      <c r="E27" s="148">
        <f>Jugendliga!J28</f>
        <v>1</v>
      </c>
    </row>
    <row r="28" spans="1:5">
      <c r="A28" s="205">
        <f>Jugendliga!A29</f>
        <v>0</v>
      </c>
      <c r="B28">
        <f>Jugendliga!B29</f>
        <v>0</v>
      </c>
      <c r="C28" s="148">
        <f>Jugendliga!E29</f>
        <v>0</v>
      </c>
      <c r="D28" s="148" t="str">
        <f>Jugendliga!D29</f>
        <v/>
      </c>
      <c r="E28" s="148">
        <f>Jugendliga!J29</f>
        <v>0</v>
      </c>
    </row>
    <row r="29" spans="1:5">
      <c r="A29" s="205">
        <f>Jugendliga!A30</f>
        <v>0</v>
      </c>
      <c r="B29">
        <f>Jugendliga!B30</f>
        <v>0</v>
      </c>
      <c r="C29" s="148">
        <f>Jugendliga!E30</f>
        <v>0</v>
      </c>
      <c r="D29" s="148" t="str">
        <f>Jugendliga!D30</f>
        <v/>
      </c>
      <c r="E29" s="148">
        <f>Jugendliga!J30</f>
        <v>0</v>
      </c>
    </row>
    <row r="30" spans="1:5">
      <c r="A30" s="205">
        <f>Jugendliga!A31</f>
        <v>0</v>
      </c>
      <c r="B30">
        <f>Jugendliga!B31</f>
        <v>0</v>
      </c>
      <c r="C30" s="148">
        <f>Jugendliga!E31</f>
        <v>0</v>
      </c>
      <c r="D30" s="148" t="str">
        <f>Jugendliga!D31</f>
        <v/>
      </c>
      <c r="E30" s="148">
        <f>Jugendliga!J31</f>
        <v>0</v>
      </c>
    </row>
    <row r="31" spans="1:5">
      <c r="A31" s="205">
        <f>Jugendliga!A32</f>
        <v>0</v>
      </c>
      <c r="B31">
        <f>Jugendliga!B32</f>
        <v>0</v>
      </c>
      <c r="C31" s="148">
        <f>Jugendliga!E32</f>
        <v>0</v>
      </c>
      <c r="D31" s="148" t="str">
        <f>Jugendliga!D32</f>
        <v/>
      </c>
      <c r="E31" s="148">
        <f>Jugendliga!J32</f>
        <v>0</v>
      </c>
    </row>
    <row r="32" spans="1:5">
      <c r="A32" s="205">
        <f>Jugendliga!A33</f>
        <v>0</v>
      </c>
      <c r="B32">
        <f>Jugendliga!B33</f>
        <v>0</v>
      </c>
      <c r="C32" s="148">
        <f>Jugendliga!E33</f>
        <v>0</v>
      </c>
      <c r="D32" s="148">
        <f>Jugendliga!D33</f>
        <v>0</v>
      </c>
      <c r="E32" s="148">
        <f>Jugendliga!J33</f>
        <v>0</v>
      </c>
    </row>
    <row r="33" spans="1:5">
      <c r="A33" s="205">
        <f>Jugendliga!A34</f>
        <v>0</v>
      </c>
      <c r="B33">
        <f>Jugendliga!B34</f>
        <v>0</v>
      </c>
      <c r="C33" s="148">
        <f>Jugendliga!E34</f>
        <v>0</v>
      </c>
      <c r="D33" s="148">
        <f>Jugendliga!D34</f>
        <v>0</v>
      </c>
      <c r="E33" s="148">
        <f>Jugendliga!J34</f>
        <v>0</v>
      </c>
    </row>
    <row r="34" spans="1:5">
      <c r="A34" s="205">
        <f>Jugendliga!A35</f>
        <v>0</v>
      </c>
      <c r="B34">
        <f>Jugendliga!B35</f>
        <v>0</v>
      </c>
      <c r="C34" s="148">
        <f>Jugendliga!E35</f>
        <v>0</v>
      </c>
      <c r="D34" s="148">
        <f>Jugendliga!D35</f>
        <v>0</v>
      </c>
      <c r="E34" s="148">
        <f>Jugendliga!J35</f>
        <v>0</v>
      </c>
    </row>
    <row r="35" spans="1:5">
      <c r="A35" s="205">
        <f>Jugendliga!A36</f>
        <v>0</v>
      </c>
      <c r="B35">
        <f>Jugendliga!B36</f>
        <v>0</v>
      </c>
      <c r="C35" s="148">
        <f>Jugendliga!E36</f>
        <v>0</v>
      </c>
      <c r="D35" s="148">
        <f>Jugendliga!D36</f>
        <v>0</v>
      </c>
      <c r="E35" s="148">
        <f>Jugendliga!J36</f>
        <v>0</v>
      </c>
    </row>
    <row r="36" spans="1:5">
      <c r="A36" s="205">
        <f>Jugendliga!A37</f>
        <v>0</v>
      </c>
      <c r="B36">
        <f>Jugendliga!B37</f>
        <v>0</v>
      </c>
      <c r="C36" s="148">
        <f>Jugendliga!E37</f>
        <v>0</v>
      </c>
      <c r="D36" s="148">
        <f>Jugendliga!D37</f>
        <v>0</v>
      </c>
      <c r="E36" s="148">
        <f>Jugendliga!J37</f>
        <v>0</v>
      </c>
    </row>
    <row r="37" spans="1:5">
      <c r="A37" s="205">
        <f>Jugendliga!A38</f>
        <v>0</v>
      </c>
      <c r="B37">
        <f>Jugendliga!B38</f>
        <v>0</v>
      </c>
      <c r="C37" s="148">
        <f>Jugendliga!E38</f>
        <v>0</v>
      </c>
      <c r="D37" s="148" t="str">
        <f>Jugendliga!D38</f>
        <v/>
      </c>
      <c r="E37" s="148">
        <f>Jugendliga!J38</f>
        <v>0</v>
      </c>
    </row>
    <row r="38" spans="1:5">
      <c r="A38" s="205">
        <f>Jugendliga!A39</f>
        <v>0</v>
      </c>
      <c r="B38">
        <f>Jugendliga!B39</f>
        <v>0</v>
      </c>
      <c r="C38" s="148">
        <f>Jugendliga!E39</f>
        <v>0</v>
      </c>
      <c r="D38" s="148" t="str">
        <f>Jugendliga!D39</f>
        <v/>
      </c>
      <c r="E38" s="148">
        <f>Jugendliga!J39</f>
        <v>0</v>
      </c>
    </row>
    <row r="39" spans="1:5">
      <c r="A39" s="205">
        <f>Jugendliga!A40</f>
        <v>0</v>
      </c>
      <c r="B39">
        <f>Jugendliga!B40</f>
        <v>0</v>
      </c>
      <c r="C39" s="148">
        <f>Jugendliga!E40</f>
        <v>0</v>
      </c>
      <c r="D39" s="148" t="str">
        <f>Jugendliga!D40</f>
        <v/>
      </c>
      <c r="E39" s="148">
        <f>Jugendliga!J40</f>
        <v>0</v>
      </c>
    </row>
    <row r="40" spans="1:5">
      <c r="A40" s="205">
        <f>Jugendliga!A41</f>
        <v>0</v>
      </c>
      <c r="B40">
        <f>Jugendliga!B41</f>
        <v>0</v>
      </c>
      <c r="C40" s="148">
        <f>Jugendliga!E41</f>
        <v>0</v>
      </c>
      <c r="D40" s="148" t="str">
        <f>Jugendliga!D41</f>
        <v/>
      </c>
      <c r="E40" s="148">
        <f>Jugendliga!J41</f>
        <v>0</v>
      </c>
    </row>
    <row r="41" spans="1:5">
      <c r="A41" s="205">
        <f>Jugendliga!A42</f>
        <v>0</v>
      </c>
      <c r="B41">
        <f>Jugendliga!B42</f>
        <v>0</v>
      </c>
      <c r="C41" s="148">
        <f>Jugendliga!E42</f>
        <v>0</v>
      </c>
      <c r="D41" s="148" t="str">
        <f>Jugendliga!D42</f>
        <v/>
      </c>
      <c r="E41" s="148">
        <f>Jugendliga!J42</f>
        <v>0</v>
      </c>
    </row>
    <row r="42" spans="1:5">
      <c r="A42" s="205">
        <f>Jugendliga!A43</f>
        <v>0</v>
      </c>
      <c r="B42">
        <f>Jugendliga!B43</f>
        <v>0</v>
      </c>
      <c r="C42" s="148">
        <f>Jugendliga!E43</f>
        <v>0</v>
      </c>
      <c r="D42" s="148" t="str">
        <f>Jugendliga!D43</f>
        <v/>
      </c>
      <c r="E42" s="148">
        <f>Jugendliga!J43</f>
        <v>0</v>
      </c>
    </row>
    <row r="43" spans="1:5">
      <c r="A43" s="205">
        <f>Jugendliga!A44</f>
        <v>0</v>
      </c>
      <c r="B43">
        <f>Jugendliga!B44</f>
        <v>0</v>
      </c>
      <c r="C43" s="148">
        <f>Jugendliga!E44</f>
        <v>0</v>
      </c>
      <c r="D43" s="148" t="str">
        <f>Jugendliga!D44</f>
        <v/>
      </c>
      <c r="E43" s="148">
        <f>Jugendliga!J44</f>
        <v>0</v>
      </c>
    </row>
    <row r="44" spans="1:5">
      <c r="A44" s="205">
        <f>Jugendliga!A45</f>
        <v>0</v>
      </c>
      <c r="B44">
        <f>Jugendliga!B45</f>
        <v>0</v>
      </c>
      <c r="C44" s="148">
        <f>Jugendliga!E45</f>
        <v>0</v>
      </c>
      <c r="D44" s="148" t="str">
        <f>Jugendliga!D45</f>
        <v/>
      </c>
      <c r="E44" s="148">
        <f>Jugendliga!J45</f>
        <v>0</v>
      </c>
    </row>
    <row r="45" spans="1:5">
      <c r="A45" s="205">
        <f>Jugendliga!A46</f>
        <v>0</v>
      </c>
      <c r="B45">
        <f>Jugendliga!B46</f>
        <v>0</v>
      </c>
      <c r="C45" s="148">
        <f>Jugendliga!E46</f>
        <v>0</v>
      </c>
      <c r="D45" s="148" t="str">
        <f>Jugendliga!D46</f>
        <v/>
      </c>
      <c r="E45" s="148">
        <f>Jugendliga!J46</f>
        <v>0</v>
      </c>
    </row>
    <row r="46" spans="1:5">
      <c r="A46" s="205">
        <f>Jugendliga!A47</f>
        <v>0</v>
      </c>
      <c r="B46">
        <f>Jugendliga!B47</f>
        <v>0</v>
      </c>
      <c r="C46" s="148">
        <f>Jugendliga!E47</f>
        <v>0</v>
      </c>
      <c r="D46" s="148" t="str">
        <f>Jugendliga!D47</f>
        <v/>
      </c>
      <c r="E46" s="148">
        <f>Jugendliga!J47</f>
        <v>0</v>
      </c>
    </row>
    <row r="47" spans="1:5">
      <c r="A47" s="205">
        <f>Jugendliga!A48</f>
        <v>0</v>
      </c>
      <c r="B47">
        <f>Jugendliga!B48</f>
        <v>0</v>
      </c>
      <c r="C47" s="148">
        <f>Jugendliga!E48</f>
        <v>0</v>
      </c>
      <c r="D47" s="148">
        <f>Jugendliga!D48</f>
        <v>0</v>
      </c>
      <c r="E47" s="148">
        <f>Jugendliga!J48</f>
        <v>0</v>
      </c>
    </row>
    <row r="48" spans="1:5" ht="17.399999999999999">
      <c r="A48" s="147" t="str">
        <f>[1]Jugendliga!A43</f>
        <v>Schüler</v>
      </c>
      <c r="C48" s="148">
        <f>[1]Jugendliga!E43</f>
        <v>0</v>
      </c>
      <c r="D48" s="148">
        <f>[1]Jugendliga!D43</f>
        <v>0</v>
      </c>
      <c r="E48" s="148">
        <f>[1]Jugendliga!J43</f>
        <v>0</v>
      </c>
    </row>
    <row r="49" spans="1:5">
      <c r="A49" s="149"/>
      <c r="C49" s="148"/>
      <c r="D49" s="148"/>
      <c r="E49" s="148"/>
    </row>
    <row r="50" spans="1:5">
      <c r="A50" s="149" t="str">
        <f>[1]Jugendliga!A45</f>
        <v>Name</v>
      </c>
      <c r="B50" t="str">
        <f>[1]Jugendliga!B45</f>
        <v>Verein</v>
      </c>
      <c r="C50" s="150" t="s">
        <v>76</v>
      </c>
      <c r="D50" s="148" t="str">
        <f>[1]Jugendliga!D44</f>
        <v>Klasse</v>
      </c>
      <c r="E50" s="148" t="str">
        <f>[1]Jugendliga!J44</f>
        <v>Platz</v>
      </c>
    </row>
    <row r="51" spans="1:5">
      <c r="A51" s="205" t="str">
        <f>Jugendliga!A52</f>
        <v>Hinderberger, Tim</v>
      </c>
      <c r="B51" t="str">
        <f>Jugendliga!B52</f>
        <v>AV 03 Speyer</v>
      </c>
      <c r="C51" s="148" t="str">
        <f>Jugendliga!E52</f>
        <v>m</v>
      </c>
      <c r="D51" s="148">
        <f>Jugendliga!D52</f>
        <v>-158</v>
      </c>
      <c r="E51" s="148">
        <f>Jugendliga!J52</f>
        <v>1</v>
      </c>
    </row>
    <row r="52" spans="1:5">
      <c r="A52" s="205" t="str">
        <f>Jugendliga!A53</f>
        <v>Löffler, Nils</v>
      </c>
      <c r="B52" t="str">
        <f>Jugendliga!B53</f>
        <v>AV 03 Speyer</v>
      </c>
      <c r="C52" s="148" t="str">
        <f>Jugendliga!E53</f>
        <v>m</v>
      </c>
      <c r="D52" s="148">
        <f>Jugendliga!D53</f>
        <v>-158</v>
      </c>
      <c r="E52" s="148">
        <f>Jugendliga!J53</f>
        <v>3</v>
      </c>
    </row>
    <row r="53" spans="1:5">
      <c r="A53" s="205" t="str">
        <f>Jugendliga!A54</f>
        <v>Mattern, Lucas</v>
      </c>
      <c r="B53" t="str">
        <f>Jugendliga!B54</f>
        <v>AC Mutterstadt</v>
      </c>
      <c r="C53" s="148" t="str">
        <f>Jugendliga!E54</f>
        <v>m</v>
      </c>
      <c r="D53" s="148">
        <f>Jugendliga!D54</f>
        <v>-158</v>
      </c>
      <c r="E53" s="148">
        <f>Jugendliga!J54</f>
        <v>2</v>
      </c>
    </row>
    <row r="54" spans="1:5">
      <c r="A54" s="205">
        <f>Jugendliga!A55</f>
        <v>0</v>
      </c>
      <c r="B54">
        <f>Jugendliga!B55</f>
        <v>0</v>
      </c>
      <c r="C54" s="148">
        <f>Jugendliga!E55</f>
        <v>0</v>
      </c>
      <c r="D54" s="148" t="str">
        <f>Jugendliga!D55</f>
        <v/>
      </c>
      <c r="E54" s="148">
        <f>Jugendliga!J55</f>
        <v>0</v>
      </c>
    </row>
    <row r="55" spans="1:5">
      <c r="A55" s="205">
        <f>Jugendliga!A56</f>
        <v>0</v>
      </c>
      <c r="B55">
        <f>Jugendliga!B56</f>
        <v>0</v>
      </c>
      <c r="C55" s="148">
        <f>Jugendliga!E56</f>
        <v>0</v>
      </c>
      <c r="D55" s="148" t="str">
        <f>Jugendliga!D56</f>
        <v/>
      </c>
      <c r="E55" s="148">
        <f>Jugendliga!J56</f>
        <v>0</v>
      </c>
    </row>
    <row r="56" spans="1:5">
      <c r="A56" s="205" t="str">
        <f>Jugendliga!A57</f>
        <v>Kessler, Pia</v>
      </c>
      <c r="B56" t="str">
        <f>Jugendliga!B57</f>
        <v>KSV Grünstadt</v>
      </c>
      <c r="C56" s="148" t="str">
        <f>Jugendliga!E57</f>
        <v>w</v>
      </c>
      <c r="D56" s="148">
        <f>Jugendliga!D57</f>
        <v>-158</v>
      </c>
      <c r="E56" s="148">
        <f>Jugendliga!J57</f>
        <v>2</v>
      </c>
    </row>
    <row r="57" spans="1:5">
      <c r="A57" s="205" t="str">
        <f>Jugendliga!A58</f>
        <v>Tas, Sinem</v>
      </c>
      <c r="B57" t="str">
        <f>Jugendliga!B58</f>
        <v>KSV Grünstadt</v>
      </c>
      <c r="C57" s="148" t="str">
        <f>Jugendliga!E58</f>
        <v>w</v>
      </c>
      <c r="D57" s="148">
        <f>Jugendliga!D58</f>
        <v>-158</v>
      </c>
      <c r="E57" s="148">
        <f>Jugendliga!J58</f>
        <v>1</v>
      </c>
    </row>
    <row r="58" spans="1:5">
      <c r="A58" s="205" t="str">
        <f>Jugendliga!A59</f>
        <v>Tas, Simge</v>
      </c>
      <c r="B58" t="str">
        <f>Jugendliga!B59</f>
        <v>KSV Grünstadt</v>
      </c>
      <c r="C58" s="148" t="str">
        <f>Jugendliga!E59</f>
        <v>w</v>
      </c>
      <c r="D58" s="148">
        <f>Jugendliga!D59</f>
        <v>-168</v>
      </c>
      <c r="E58" s="148">
        <f>Jugendliga!J59</f>
        <v>1</v>
      </c>
    </row>
    <row r="59" spans="1:5">
      <c r="A59" s="205" t="str">
        <f>Jugendliga!A60</f>
        <v>Engels, Mara</v>
      </c>
      <c r="B59" t="str">
        <f>Jugendliga!B60</f>
        <v>KSV Grünstadt</v>
      </c>
      <c r="C59" s="148" t="str">
        <f>Jugendliga!E60</f>
        <v>w</v>
      </c>
      <c r="D59" s="148">
        <f>Jugendliga!D60</f>
        <v>-168</v>
      </c>
      <c r="E59" s="148">
        <f>Jugendliga!J60</f>
        <v>2</v>
      </c>
    </row>
    <row r="60" spans="1:5">
      <c r="A60" s="205">
        <f>Jugendliga!A61</f>
        <v>0</v>
      </c>
      <c r="B60">
        <f>Jugendliga!B61</f>
        <v>0</v>
      </c>
      <c r="C60" s="148">
        <f>Jugendliga!E61</f>
        <v>0</v>
      </c>
      <c r="D60" s="148" t="str">
        <f>Jugendliga!D61</f>
        <v/>
      </c>
      <c r="E60" s="148">
        <f>Jugendliga!J61</f>
        <v>0</v>
      </c>
    </row>
    <row r="61" spans="1:5">
      <c r="A61" s="205">
        <f>Jugendliga!A62</f>
        <v>0</v>
      </c>
      <c r="B61">
        <f>Jugendliga!B62</f>
        <v>0</v>
      </c>
      <c r="C61" s="148">
        <f>Jugendliga!E62</f>
        <v>0</v>
      </c>
      <c r="D61" s="148" t="str">
        <f>Jugendliga!D62</f>
        <v/>
      </c>
      <c r="E61" s="148">
        <f>Jugendliga!J62</f>
        <v>0</v>
      </c>
    </row>
    <row r="62" spans="1:5">
      <c r="A62" s="205">
        <f>Jugendliga!A63</f>
        <v>0</v>
      </c>
      <c r="B62">
        <f>Jugendliga!B63</f>
        <v>0</v>
      </c>
      <c r="C62" s="148">
        <f>Jugendliga!E63</f>
        <v>0</v>
      </c>
      <c r="D62" s="148" t="str">
        <f>Jugendliga!D63</f>
        <v/>
      </c>
      <c r="E62" s="148">
        <f>Jugendliga!J63</f>
        <v>0</v>
      </c>
    </row>
    <row r="63" spans="1:5">
      <c r="A63" s="205">
        <f>Jugendliga!A64</f>
        <v>0</v>
      </c>
      <c r="B63">
        <f>Jugendliga!B64</f>
        <v>0</v>
      </c>
      <c r="C63" s="148">
        <f>Jugendliga!E64</f>
        <v>0</v>
      </c>
      <c r="D63" s="148" t="str">
        <f>Jugendliga!D64</f>
        <v/>
      </c>
      <c r="E63" s="148">
        <f>Jugendliga!J64</f>
        <v>0</v>
      </c>
    </row>
    <row r="64" spans="1:5">
      <c r="A64" s="205">
        <f>Jugendliga!A65</f>
        <v>0</v>
      </c>
      <c r="B64">
        <f>Jugendliga!B65</f>
        <v>0</v>
      </c>
      <c r="C64" s="148">
        <f>Jugendliga!E65</f>
        <v>0</v>
      </c>
      <c r="D64" s="148" t="str">
        <f>Jugendliga!D65</f>
        <v/>
      </c>
      <c r="E64" s="148">
        <f>Jugendliga!J65</f>
        <v>0</v>
      </c>
    </row>
    <row r="65" spans="1:5">
      <c r="A65" s="205">
        <f>Jugendliga!A66</f>
        <v>0</v>
      </c>
      <c r="B65">
        <f>Jugendliga!B66</f>
        <v>0</v>
      </c>
      <c r="C65" s="148">
        <f>Jugendliga!E66</f>
        <v>0</v>
      </c>
      <c r="D65" s="148" t="str">
        <f>Jugendliga!D66</f>
        <v/>
      </c>
      <c r="E65" s="148">
        <f>Jugendliga!J66</f>
        <v>0</v>
      </c>
    </row>
    <row r="66" spans="1:5">
      <c r="A66" s="205">
        <f>Jugendliga!A67</f>
        <v>0</v>
      </c>
      <c r="B66">
        <f>Jugendliga!B67</f>
        <v>0</v>
      </c>
      <c r="C66" s="148">
        <f>Jugendliga!E67</f>
        <v>0</v>
      </c>
      <c r="D66" s="148" t="str">
        <f>Jugendliga!D67</f>
        <v/>
      </c>
      <c r="E66" s="148">
        <f>Jugendliga!J67</f>
        <v>0</v>
      </c>
    </row>
    <row r="67" spans="1:5">
      <c r="A67" s="205">
        <f>Jugendliga!A68</f>
        <v>0</v>
      </c>
      <c r="B67">
        <f>Jugendliga!B68</f>
        <v>0</v>
      </c>
      <c r="C67" s="148">
        <f>Jugendliga!E68</f>
        <v>0</v>
      </c>
      <c r="D67" s="148" t="str">
        <f>Jugendliga!D68</f>
        <v/>
      </c>
      <c r="E67" s="148">
        <f>Jugendliga!J68</f>
        <v>0</v>
      </c>
    </row>
    <row r="68" spans="1:5">
      <c r="A68" s="205">
        <f>Jugendliga!A69</f>
        <v>0</v>
      </c>
      <c r="B68">
        <f>Jugendliga!B69</f>
        <v>0</v>
      </c>
      <c r="C68" s="148">
        <f>Jugendliga!E69</f>
        <v>0</v>
      </c>
      <c r="D68" s="148" t="str">
        <f>Jugendliga!D69</f>
        <v/>
      </c>
      <c r="E68" s="148">
        <f>Jugendliga!J69</f>
        <v>0</v>
      </c>
    </row>
    <row r="69" spans="1:5">
      <c r="A69" s="205">
        <f>Jugendliga!A70</f>
        <v>0</v>
      </c>
      <c r="B69">
        <f>Jugendliga!B70</f>
        <v>0</v>
      </c>
      <c r="C69" s="148">
        <f>Jugendliga!E70</f>
        <v>0</v>
      </c>
      <c r="D69" s="148" t="str">
        <f>Jugendliga!D70</f>
        <v/>
      </c>
      <c r="E69" s="148">
        <f>Jugendliga!J70</f>
        <v>0</v>
      </c>
    </row>
    <row r="70" spans="1:5">
      <c r="A70" s="205">
        <f>Jugendliga!A71</f>
        <v>0</v>
      </c>
      <c r="B70">
        <f>Jugendliga!B71</f>
        <v>0</v>
      </c>
      <c r="C70" s="148">
        <f>Jugendliga!E71</f>
        <v>0</v>
      </c>
      <c r="D70" s="148" t="str">
        <f>Jugendliga!D71</f>
        <v/>
      </c>
      <c r="E70" s="148">
        <f>Jugendliga!J71</f>
        <v>0</v>
      </c>
    </row>
    <row r="71" spans="1:5">
      <c r="A71" s="205">
        <f>Jugendliga!A72</f>
        <v>0</v>
      </c>
      <c r="B71">
        <f>Jugendliga!B72</f>
        <v>0</v>
      </c>
      <c r="C71" s="148">
        <f>Jugendliga!E72</f>
        <v>0</v>
      </c>
      <c r="D71" s="148" t="str">
        <f>Jugendliga!D72</f>
        <v/>
      </c>
      <c r="E71" s="148">
        <f>Jugendliga!J72</f>
        <v>0</v>
      </c>
    </row>
    <row r="72" spans="1:5">
      <c r="A72" s="205">
        <f>Jugendliga!A73</f>
        <v>0</v>
      </c>
      <c r="B72">
        <f>Jugendliga!B73</f>
        <v>0</v>
      </c>
      <c r="C72" s="148">
        <f>Jugendliga!E73</f>
        <v>0</v>
      </c>
      <c r="D72" s="148" t="str">
        <f>Jugendliga!D73</f>
        <v/>
      </c>
      <c r="E72" s="148">
        <f>Jugendliga!J73</f>
        <v>0</v>
      </c>
    </row>
    <row r="73" spans="1:5">
      <c r="A73" s="205">
        <f>Jugendliga!A74</f>
        <v>0</v>
      </c>
      <c r="B73">
        <f>Jugendliga!B74</f>
        <v>0</v>
      </c>
      <c r="C73" s="148">
        <f>Jugendliga!E74</f>
        <v>0</v>
      </c>
      <c r="D73" s="148" t="str">
        <f>Jugendliga!D74</f>
        <v/>
      </c>
      <c r="E73" s="148">
        <f>Jugendliga!J74</f>
        <v>0</v>
      </c>
    </row>
    <row r="74" spans="1:5">
      <c r="A74" s="205">
        <f>Jugendliga!A75</f>
        <v>0</v>
      </c>
      <c r="B74">
        <f>Jugendliga!B75</f>
        <v>0</v>
      </c>
      <c r="C74" s="148">
        <f>Jugendliga!E75</f>
        <v>0</v>
      </c>
      <c r="D74" s="148" t="str">
        <f>Jugendliga!D75</f>
        <v/>
      </c>
      <c r="E74" s="148">
        <f>Jugendliga!J75</f>
        <v>0</v>
      </c>
    </row>
    <row r="75" spans="1:5">
      <c r="A75" s="205">
        <f>Jugendliga!A76</f>
        <v>0</v>
      </c>
      <c r="B75">
        <f>Jugendliga!B76</f>
        <v>0</v>
      </c>
      <c r="C75" s="148">
        <f>Jugendliga!E76</f>
        <v>0</v>
      </c>
      <c r="D75" s="148" t="str">
        <f>Jugendliga!D76</f>
        <v/>
      </c>
      <c r="E75" s="148">
        <f>Jugendliga!J76</f>
        <v>0</v>
      </c>
    </row>
    <row r="76" spans="1:5">
      <c r="A76" s="149">
        <f>[1]Jugendliga!A71</f>
        <v>0</v>
      </c>
      <c r="B76">
        <f>Jugendliga!B77</f>
        <v>0</v>
      </c>
      <c r="C76" s="148">
        <f>Jugendliga!E77</f>
        <v>0</v>
      </c>
      <c r="D76" s="148" t="str">
        <f>Jugendliga!D77</f>
        <v/>
      </c>
      <c r="E76" s="148">
        <f>Jugendliga!J77</f>
        <v>0</v>
      </c>
    </row>
    <row r="77" spans="1:5">
      <c r="A77" s="149">
        <f>[1]Jugendliga!A72</f>
        <v>0</v>
      </c>
      <c r="B77">
        <f>Jugendliga!B78</f>
        <v>0</v>
      </c>
      <c r="C77" s="148">
        <f>Jugendliga!E78</f>
        <v>0</v>
      </c>
      <c r="D77" s="148" t="str">
        <f>Jugendliga!D78</f>
        <v/>
      </c>
      <c r="E77" s="148">
        <f>Jugendliga!J78</f>
        <v>0</v>
      </c>
    </row>
    <row r="78" spans="1:5">
      <c r="A78" s="149">
        <f>[1]Jugendliga!A73</f>
        <v>0</v>
      </c>
      <c r="B78">
        <f>Jugendliga!B79</f>
        <v>0</v>
      </c>
      <c r="C78" s="148">
        <f>Jugendliga!E79</f>
        <v>0</v>
      </c>
      <c r="D78" s="148" t="str">
        <f>Jugendliga!D79</f>
        <v/>
      </c>
      <c r="E78" s="148">
        <f>Jugendliga!J79</f>
        <v>0</v>
      </c>
    </row>
    <row r="79" spans="1:5">
      <c r="A79" s="149">
        <f>[1]Jugendliga!A74</f>
        <v>0</v>
      </c>
      <c r="B79">
        <f>Jugendliga!B80</f>
        <v>0</v>
      </c>
      <c r="C79" s="148">
        <f>Jugendliga!E80</f>
        <v>0</v>
      </c>
      <c r="D79" s="148" t="str">
        <f>Jugendliga!D80</f>
        <v/>
      </c>
      <c r="E79" s="148">
        <f>Jugendliga!J80</f>
        <v>0</v>
      </c>
    </row>
    <row r="80" spans="1:5">
      <c r="A80" s="151"/>
      <c r="B80">
        <f>Jugendliga!B81</f>
        <v>0</v>
      </c>
      <c r="C80" s="148">
        <f>Jugendliga!E81</f>
        <v>0</v>
      </c>
      <c r="D80" s="148">
        <f>Jugendliga!D81</f>
        <v>0</v>
      </c>
      <c r="E80" s="148">
        <f>Jugendliga!J81</f>
        <v>0</v>
      </c>
    </row>
    <row r="81" spans="1:6">
      <c r="A81" s="152" t="s">
        <v>51</v>
      </c>
      <c r="B81" s="153" t="s">
        <v>77</v>
      </c>
      <c r="C81" s="153" t="s">
        <v>13</v>
      </c>
      <c r="D81" s="148"/>
      <c r="E81" s="151"/>
      <c r="F81" s="151"/>
    </row>
    <row r="82" spans="1:6" hidden="1" outlineLevel="1">
      <c r="A82" s="154" t="str">
        <f>[1]Jugendliga!A112</f>
        <v>KSV Grünstadt I.</v>
      </c>
      <c r="B82" s="155">
        <f>Jugendliga!B118</f>
        <v>1949.7117203414766</v>
      </c>
      <c r="C82" s="154">
        <f t="shared" ref="C82:C102" si="0">RANK(B82,$B$82:$B$98,0)</f>
        <v>1</v>
      </c>
      <c r="D82" s="148"/>
      <c r="E82" s="151"/>
      <c r="F82" s="151"/>
    </row>
    <row r="83" spans="1:6" hidden="1" outlineLevel="1">
      <c r="A83" s="154" t="str">
        <f>[1]Jugendliga!A114</f>
        <v>FTG Pfungstadt I.</v>
      </c>
      <c r="B83" s="155" t="str">
        <f>Jugendliga!B120</f>
        <v/>
      </c>
      <c r="C83" s="154" t="e">
        <f t="shared" si="0"/>
        <v>#VALUE!</v>
      </c>
      <c r="D83" s="148"/>
      <c r="E83" s="151"/>
      <c r="F83" s="151"/>
    </row>
    <row r="84" spans="1:6" hidden="1" outlineLevel="1">
      <c r="A84" s="154" t="str">
        <f>[1]Jugendliga!A116</f>
        <v>AC Altrip I.</v>
      </c>
      <c r="B84" s="155" t="str">
        <f>Jugendliga!B122</f>
        <v/>
      </c>
      <c r="C84" s="154" t="e">
        <f t="shared" si="0"/>
        <v>#VALUE!</v>
      </c>
      <c r="D84" s="148"/>
      <c r="E84" s="151"/>
      <c r="F84" s="151"/>
    </row>
    <row r="85" spans="1:6" hidden="1" outlineLevel="1">
      <c r="A85" s="154" t="str">
        <f>[1]Jugendliga!A118</f>
        <v>AC Mutterstadt I.</v>
      </c>
      <c r="B85" s="155">
        <f>Jugendliga!B124</f>
        <v>1606.2076556066718</v>
      </c>
      <c r="C85" s="154">
        <f t="shared" si="0"/>
        <v>2</v>
      </c>
      <c r="D85" s="148"/>
      <c r="E85" s="151"/>
      <c r="F85" s="151"/>
    </row>
    <row r="86" spans="1:6" hidden="1" outlineLevel="1">
      <c r="A86" s="154" t="str">
        <f>[1]Jugendliga!A120</f>
        <v>TSG Haßloch I.</v>
      </c>
      <c r="B86" s="155" t="str">
        <f>Jugendliga!B126</f>
        <v/>
      </c>
      <c r="C86" s="154" t="e">
        <f t="shared" si="0"/>
        <v>#VALUE!</v>
      </c>
      <c r="D86" s="148"/>
      <c r="E86" s="151"/>
      <c r="F86" s="151"/>
    </row>
    <row r="87" spans="1:6" hidden="1" outlineLevel="1">
      <c r="A87" s="154" t="str">
        <f>[1]Jugendliga!A122</f>
        <v>KSV Langen</v>
      </c>
      <c r="B87" s="155" t="str">
        <f>Jugendliga!B128</f>
        <v/>
      </c>
      <c r="C87" s="154" t="e">
        <f t="shared" si="0"/>
        <v>#VALUE!</v>
      </c>
      <c r="D87" s="148"/>
      <c r="E87" s="151"/>
      <c r="F87" s="151"/>
    </row>
    <row r="88" spans="1:6" hidden="1" outlineLevel="1">
      <c r="A88" s="154" t="str">
        <f>[1]Jugendliga!E112</f>
        <v>KSV Grünstadt II.</v>
      </c>
      <c r="B88" s="155">
        <f>Jugendliga!L118</f>
        <v>1509.1969982187416</v>
      </c>
      <c r="C88" s="154">
        <f t="shared" si="0"/>
        <v>4</v>
      </c>
      <c r="D88" s="148"/>
      <c r="E88" s="151"/>
      <c r="F88" s="151"/>
    </row>
    <row r="89" spans="1:6" hidden="1" outlineLevel="1">
      <c r="A89" s="154" t="str">
        <f>[1]Jugendliga!E114</f>
        <v>FTG Pfungstadt II.</v>
      </c>
      <c r="B89" s="155" t="str">
        <f>Jugendliga!L120</f>
        <v/>
      </c>
      <c r="C89" s="154" t="e">
        <f t="shared" si="0"/>
        <v>#VALUE!</v>
      </c>
      <c r="D89" s="148"/>
      <c r="E89" s="151"/>
      <c r="F89" s="151"/>
    </row>
    <row r="90" spans="1:6" hidden="1" outlineLevel="1">
      <c r="A90" s="154" t="str">
        <f>[1]Jugendliga!E116</f>
        <v>AC Altrip II.</v>
      </c>
      <c r="B90" s="155" t="str">
        <f>Jugendliga!L122</f>
        <v/>
      </c>
      <c r="C90" s="154" t="e">
        <f t="shared" si="0"/>
        <v>#VALUE!</v>
      </c>
      <c r="D90" s="148"/>
      <c r="E90" s="151"/>
      <c r="F90" s="151"/>
    </row>
    <row r="91" spans="1:6" hidden="1" outlineLevel="1">
      <c r="A91" s="154" t="str">
        <f>[1]Jugendliga!E118</f>
        <v>AC Mutterstadt II.</v>
      </c>
      <c r="B91" s="155">
        <f>Jugendliga!L124</f>
        <v>1029.9831091536498</v>
      </c>
      <c r="C91" s="154">
        <f t="shared" si="0"/>
        <v>5</v>
      </c>
      <c r="D91" s="148"/>
      <c r="E91" s="151"/>
      <c r="F91" s="151"/>
    </row>
    <row r="92" spans="1:6" hidden="1" outlineLevel="1">
      <c r="A92" s="154" t="str">
        <f>[1]Jugendliga!E120</f>
        <v>TSG Haßloch II.</v>
      </c>
      <c r="B92" s="155" t="str">
        <f>Jugendliga!L126</f>
        <v/>
      </c>
      <c r="C92" s="154" t="e">
        <f t="shared" si="0"/>
        <v>#VALUE!</v>
      </c>
      <c r="D92" s="148"/>
      <c r="E92" s="151"/>
      <c r="F92" s="151"/>
    </row>
    <row r="93" spans="1:6" hidden="1" outlineLevel="1">
      <c r="A93" s="154" t="str">
        <f>[1]Jugendliga!E122</f>
        <v>KSC 07 Schifferstadt</v>
      </c>
      <c r="B93" s="156" t="str">
        <f>Jugendliga!L128</f>
        <v/>
      </c>
      <c r="C93" s="154" t="e">
        <f t="shared" si="0"/>
        <v>#VALUE!</v>
      </c>
      <c r="D93" s="148"/>
      <c r="E93" s="148"/>
    </row>
    <row r="94" spans="1:6" hidden="1" outlineLevel="1">
      <c r="A94" s="154" t="str">
        <f>[1]Jugendliga!U112</f>
        <v>KSV Grünstadt III</v>
      </c>
      <c r="B94" s="156" t="str">
        <f>Jugendliga!AB118</f>
        <v/>
      </c>
      <c r="C94" s="154" t="e">
        <f t="shared" si="0"/>
        <v>#VALUE!</v>
      </c>
      <c r="D94" s="148"/>
      <c r="E94" s="148"/>
    </row>
    <row r="95" spans="1:6" hidden="1" outlineLevel="1">
      <c r="A95" s="154" t="str">
        <f>[1]Jugendliga!U114</f>
        <v>FTG Pfungstadt III</v>
      </c>
      <c r="B95" s="156" t="str">
        <f>Jugendliga!AB120</f>
        <v/>
      </c>
      <c r="C95" s="154" t="e">
        <f t="shared" si="0"/>
        <v>#VALUE!</v>
      </c>
      <c r="D95" s="148"/>
      <c r="E95" s="148"/>
    </row>
    <row r="96" spans="1:6" hidden="1" outlineLevel="1">
      <c r="A96" s="154" t="str">
        <f>[1]Jugendliga!U116</f>
        <v>AC Altrip III</v>
      </c>
      <c r="B96" s="156" t="str">
        <f>Jugendliga!AB122</f>
        <v/>
      </c>
      <c r="C96" s="154" t="e">
        <f t="shared" si="0"/>
        <v>#VALUE!</v>
      </c>
      <c r="D96" s="148"/>
      <c r="E96" s="148"/>
    </row>
    <row r="97" spans="1:5" hidden="1" outlineLevel="1">
      <c r="A97" s="154" t="str">
        <f>[1]Jugendliga!U118</f>
        <v>AC Mutterstadt III</v>
      </c>
      <c r="B97" s="156" t="str">
        <f>Jugendliga!AB124</f>
        <v/>
      </c>
      <c r="C97" s="154" t="e">
        <f t="shared" si="0"/>
        <v>#VALUE!</v>
      </c>
      <c r="D97" s="148"/>
      <c r="E97" s="148"/>
    </row>
    <row r="98" spans="1:5" hidden="1" outlineLevel="1">
      <c r="A98" s="154" t="str">
        <f>[1]Jugendliga!U120</f>
        <v>AV 03 Speyer</v>
      </c>
      <c r="B98" s="156">
        <f>Jugendliga!AB126</f>
        <v>1583.175689671411</v>
      </c>
      <c r="C98" s="154">
        <f t="shared" si="0"/>
        <v>3</v>
      </c>
      <c r="D98" s="148"/>
      <c r="E98" s="148"/>
    </row>
    <row r="99" spans="1:5" hidden="1" outlineLevel="1">
      <c r="A99" s="154" t="s">
        <v>72</v>
      </c>
      <c r="B99" s="156" t="str">
        <f>Jugendliga!AB128</f>
        <v/>
      </c>
      <c r="C99" s="154" t="e">
        <f t="shared" si="0"/>
        <v>#VALUE!</v>
      </c>
      <c r="D99" s="148"/>
      <c r="E99" s="148"/>
    </row>
    <row r="100" spans="1:5" hidden="1" outlineLevel="1">
      <c r="A100" s="154" t="s">
        <v>73</v>
      </c>
      <c r="B100" s="156" t="str">
        <f>Jugendliga!B130</f>
        <v/>
      </c>
      <c r="C100" s="154" t="e">
        <f t="shared" si="0"/>
        <v>#VALUE!</v>
      </c>
      <c r="D100" s="148"/>
      <c r="E100" s="148"/>
    </row>
    <row r="101" spans="1:5" hidden="1" outlineLevel="1">
      <c r="A101" s="154" t="s">
        <v>74</v>
      </c>
      <c r="B101" s="156" t="str">
        <f>Jugendliga!L130</f>
        <v/>
      </c>
      <c r="C101" s="154" t="e">
        <f t="shared" si="0"/>
        <v>#VALUE!</v>
      </c>
      <c r="D101" s="148"/>
      <c r="E101" s="148"/>
    </row>
    <row r="102" spans="1:5" hidden="1" outlineLevel="1">
      <c r="A102" s="154" t="s">
        <v>75</v>
      </c>
      <c r="B102" s="156" t="str">
        <f>Jugendliga!AB130</f>
        <v/>
      </c>
      <c r="C102" s="154" t="e">
        <f t="shared" si="0"/>
        <v>#VALUE!</v>
      </c>
      <c r="D102" s="148"/>
      <c r="E102" s="148"/>
    </row>
    <row r="103" spans="1:5" collapsed="1">
      <c r="A103" s="154"/>
      <c r="B103" s="134"/>
      <c r="C103" s="150"/>
      <c r="D103" s="148"/>
      <c r="E103" s="148"/>
    </row>
    <row r="104" spans="1:5">
      <c r="A104" s="151"/>
      <c r="C104" s="148"/>
      <c r="D104" s="148"/>
      <c r="E104" s="148"/>
    </row>
    <row r="105" spans="1:5">
      <c r="A105" s="151"/>
      <c r="C105" s="148"/>
      <c r="D105" s="148"/>
      <c r="E105" s="148"/>
    </row>
    <row r="106" spans="1:5">
      <c r="A106" s="151"/>
      <c r="C106" s="148"/>
      <c r="D106" s="148"/>
      <c r="E106" s="148"/>
    </row>
    <row r="107" spans="1:5">
      <c r="A107" s="151"/>
      <c r="C107" s="148"/>
      <c r="D107" s="148"/>
      <c r="E107" s="148"/>
    </row>
    <row r="108" spans="1:5">
      <c r="A108" s="151"/>
      <c r="C108" s="148"/>
      <c r="D108" s="148"/>
      <c r="E108" s="148"/>
    </row>
    <row r="109" spans="1:5">
      <c r="A109" s="151"/>
      <c r="C109" s="148"/>
      <c r="D109" s="148"/>
      <c r="E109" s="148"/>
    </row>
    <row r="110" spans="1:5">
      <c r="A110" s="151"/>
      <c r="C110" s="148"/>
      <c r="D110" s="148"/>
      <c r="E110" s="148"/>
    </row>
    <row r="111" spans="1:5">
      <c r="A111" s="151"/>
      <c r="C111" s="148"/>
      <c r="D111" s="148"/>
      <c r="E111" s="148"/>
    </row>
    <row r="112" spans="1:5">
      <c r="A112" s="151"/>
      <c r="C112" s="148"/>
      <c r="D112" s="148"/>
      <c r="E112" s="148"/>
    </row>
    <row r="113" spans="1:5">
      <c r="A113" s="151"/>
      <c r="C113" s="148"/>
      <c r="D113" s="148"/>
      <c r="E113" s="148"/>
    </row>
    <row r="114" spans="1:5">
      <c r="A114" s="151"/>
      <c r="C114" s="148"/>
      <c r="D114" s="148"/>
      <c r="E114" s="148"/>
    </row>
    <row r="115" spans="1:5">
      <c r="A115" s="151"/>
      <c r="C115" s="148"/>
      <c r="D115" s="148"/>
      <c r="E115" s="148"/>
    </row>
    <row r="116" spans="1:5">
      <c r="A116" s="151"/>
      <c r="C116" s="148"/>
      <c r="D116" s="148"/>
      <c r="E116" s="148"/>
    </row>
    <row r="117" spans="1:5">
      <c r="A117" s="151"/>
      <c r="C117" s="148"/>
      <c r="D117" s="148"/>
      <c r="E117" s="148"/>
    </row>
    <row r="118" spans="1:5">
      <c r="A118" s="151"/>
      <c r="C118" s="148"/>
      <c r="D118" s="148"/>
      <c r="E118" s="148"/>
    </row>
    <row r="119" spans="1:5">
      <c r="A119" s="151"/>
      <c r="C119" s="148"/>
      <c r="D119" s="148"/>
      <c r="E119" s="148"/>
    </row>
    <row r="120" spans="1:5">
      <c r="A120" s="151"/>
      <c r="C120" s="148"/>
      <c r="D120" s="148"/>
      <c r="E120" s="148"/>
    </row>
    <row r="121" spans="1:5">
      <c r="A121" s="151"/>
      <c r="C121" s="148"/>
      <c r="D121" s="148"/>
      <c r="E121" s="148"/>
    </row>
    <row r="122" spans="1:5">
      <c r="A122" s="151"/>
      <c r="C122" s="148"/>
      <c r="D122" s="148"/>
      <c r="E122" s="148"/>
    </row>
    <row r="123" spans="1:5">
      <c r="A123" s="151"/>
      <c r="C123" s="148"/>
      <c r="D123" s="148"/>
      <c r="E123" s="148"/>
    </row>
    <row r="124" spans="1:5">
      <c r="A124" s="151"/>
      <c r="C124" s="148"/>
      <c r="D124" s="148"/>
      <c r="E124" s="148"/>
    </row>
    <row r="125" spans="1:5">
      <c r="A125" s="151"/>
      <c r="C125" s="148"/>
      <c r="D125" s="148"/>
      <c r="E125" s="148"/>
    </row>
    <row r="126" spans="1:5">
      <c r="A126" s="151"/>
      <c r="C126" s="148"/>
      <c r="D126" s="148"/>
      <c r="E126" s="148"/>
    </row>
    <row r="127" spans="1:5">
      <c r="A127" s="151"/>
      <c r="C127" s="148"/>
      <c r="D127" s="148"/>
      <c r="E127" s="148"/>
    </row>
    <row r="128" spans="1:5">
      <c r="A128" s="151"/>
      <c r="C128" s="148"/>
      <c r="D128" s="148"/>
      <c r="E128" s="148"/>
    </row>
    <row r="129" spans="1:5">
      <c r="A129" s="151"/>
      <c r="C129" s="148"/>
      <c r="D129" s="148"/>
      <c r="E129" s="148"/>
    </row>
    <row r="130" spans="1:5">
      <c r="A130" s="151"/>
      <c r="C130" s="148"/>
      <c r="D130" s="148"/>
      <c r="E130" s="148"/>
    </row>
    <row r="131" spans="1:5">
      <c r="A131" s="151"/>
      <c r="C131" s="148"/>
      <c r="D131" s="148"/>
      <c r="E131" s="148"/>
    </row>
    <row r="132" spans="1:5">
      <c r="A132" s="151"/>
      <c r="C132" s="148"/>
      <c r="D132" s="148"/>
      <c r="E132" s="148"/>
    </row>
    <row r="133" spans="1:5">
      <c r="A133" s="151"/>
      <c r="C133" s="148"/>
      <c r="D133" s="148"/>
      <c r="E133" s="148"/>
    </row>
    <row r="134" spans="1:5">
      <c r="A134" s="151"/>
      <c r="C134" s="148"/>
      <c r="D134" s="148"/>
      <c r="E134" s="148"/>
    </row>
    <row r="135" spans="1:5">
      <c r="A135" s="151"/>
      <c r="C135" s="148"/>
      <c r="D135" s="148"/>
      <c r="E135" s="148"/>
    </row>
    <row r="136" spans="1:5">
      <c r="A136" s="151"/>
      <c r="C136" s="148"/>
      <c r="D136" s="148"/>
      <c r="E136" s="148"/>
    </row>
    <row r="137" spans="1:5">
      <c r="A137" s="151"/>
      <c r="C137" s="148"/>
      <c r="D137" s="148"/>
      <c r="E137" s="148"/>
    </row>
    <row r="138" spans="1:5">
      <c r="A138" s="151"/>
      <c r="C138" s="148"/>
      <c r="D138" s="148"/>
      <c r="E138" s="148"/>
    </row>
    <row r="139" spans="1:5">
      <c r="A139" s="151"/>
      <c r="C139" s="148"/>
      <c r="D139" s="148"/>
      <c r="E139" s="148"/>
    </row>
    <row r="140" spans="1:5">
      <c r="A140" s="151"/>
      <c r="C140" s="148"/>
      <c r="D140" s="148"/>
      <c r="E140" s="148"/>
    </row>
    <row r="141" spans="1:5">
      <c r="A141" s="151"/>
      <c r="C141" s="148"/>
      <c r="D141" s="148"/>
      <c r="E141" s="148"/>
    </row>
    <row r="142" spans="1:5">
      <c r="A142" s="151"/>
      <c r="C142" s="148"/>
      <c r="D142" s="148"/>
      <c r="E142" s="148"/>
    </row>
    <row r="143" spans="1:5">
      <c r="A143" s="151"/>
      <c r="C143" s="148"/>
      <c r="D143" s="148"/>
      <c r="E143" s="148"/>
    </row>
    <row r="144" spans="1:5">
      <c r="A144" s="151"/>
      <c r="C144" s="148"/>
      <c r="D144" s="148"/>
      <c r="E144" s="148"/>
    </row>
    <row r="145" spans="1:5">
      <c r="A145" s="151"/>
      <c r="C145" s="148"/>
      <c r="D145" s="148"/>
      <c r="E145" s="148"/>
    </row>
    <row r="146" spans="1:5">
      <c r="A146" s="151"/>
      <c r="C146" s="148"/>
      <c r="D146" s="148"/>
      <c r="E146" s="148"/>
    </row>
    <row r="147" spans="1:5">
      <c r="A147" s="151"/>
      <c r="C147" s="148"/>
      <c r="D147" s="148"/>
      <c r="E147" s="148"/>
    </row>
    <row r="148" spans="1:5">
      <c r="A148" s="151"/>
      <c r="C148" s="148"/>
      <c r="D148" s="148"/>
      <c r="E148" s="148"/>
    </row>
    <row r="149" spans="1:5">
      <c r="A149" s="151"/>
      <c r="C149" s="148"/>
      <c r="D149" s="148"/>
      <c r="E149" s="148"/>
    </row>
    <row r="150" spans="1:5">
      <c r="A150" s="151"/>
      <c r="C150" s="148"/>
      <c r="D150" s="148"/>
      <c r="E150" s="148"/>
    </row>
    <row r="151" spans="1:5">
      <c r="A151" s="151"/>
      <c r="C151" s="148"/>
      <c r="D151" s="148"/>
      <c r="E151" s="148"/>
    </row>
    <row r="152" spans="1:5">
      <c r="A152" s="151"/>
      <c r="C152" s="148"/>
      <c r="D152" s="148"/>
      <c r="E152" s="148"/>
    </row>
    <row r="153" spans="1:5">
      <c r="A153" s="151"/>
      <c r="C153" s="148"/>
      <c r="D153" s="148"/>
      <c r="E153" s="148"/>
    </row>
    <row r="154" spans="1:5">
      <c r="A154" s="151"/>
      <c r="C154" s="148"/>
      <c r="D154" s="148"/>
      <c r="E154" s="148"/>
    </row>
    <row r="155" spans="1:5">
      <c r="A155" s="151"/>
      <c r="C155" s="148"/>
      <c r="D155" s="148"/>
      <c r="E155" s="148"/>
    </row>
    <row r="156" spans="1:5">
      <c r="A156" s="151"/>
      <c r="C156" s="148"/>
      <c r="D156" s="148"/>
      <c r="E156" s="148"/>
    </row>
    <row r="157" spans="1:5">
      <c r="A157" s="151"/>
      <c r="C157" s="148"/>
      <c r="D157" s="148"/>
      <c r="E157" s="148"/>
    </row>
    <row r="158" spans="1:5">
      <c r="A158" s="151"/>
      <c r="C158" s="148"/>
      <c r="D158" s="148"/>
      <c r="E158" s="148"/>
    </row>
    <row r="159" spans="1:5">
      <c r="A159" s="151"/>
      <c r="C159" s="148"/>
      <c r="D159" s="148"/>
      <c r="E159" s="148"/>
    </row>
    <row r="160" spans="1:5">
      <c r="A160" s="151"/>
      <c r="C160" s="148"/>
      <c r="D160" s="148"/>
      <c r="E160" s="148"/>
    </row>
    <row r="161" spans="1:5">
      <c r="A161" s="151"/>
      <c r="C161" s="148"/>
      <c r="D161" s="148"/>
      <c r="E161" s="148"/>
    </row>
    <row r="162" spans="1:5">
      <c r="A162" s="151"/>
      <c r="C162" s="148"/>
      <c r="D162" s="148"/>
      <c r="E162" s="148"/>
    </row>
    <row r="163" spans="1:5">
      <c r="A163" s="151"/>
      <c r="C163" s="148"/>
      <c r="D163" s="148"/>
      <c r="E163" s="148"/>
    </row>
    <row r="164" spans="1:5">
      <c r="A164" s="151"/>
      <c r="C164" s="148"/>
      <c r="D164" s="148"/>
      <c r="E164" s="148"/>
    </row>
    <row r="165" spans="1:5">
      <c r="A165" s="151"/>
      <c r="C165" s="148"/>
      <c r="D165" s="148"/>
      <c r="E165" s="148"/>
    </row>
    <row r="166" spans="1:5">
      <c r="A166" s="151"/>
      <c r="C166" s="148"/>
      <c r="D166" s="148"/>
      <c r="E166" s="148"/>
    </row>
    <row r="167" spans="1:5">
      <c r="A167" s="151"/>
      <c r="C167" s="148"/>
      <c r="D167" s="148"/>
      <c r="E167" s="148"/>
    </row>
    <row r="168" spans="1:5">
      <c r="A168" s="151"/>
      <c r="C168" s="148"/>
      <c r="D168" s="148"/>
      <c r="E168" s="148"/>
    </row>
    <row r="169" spans="1:5">
      <c r="A169" s="151"/>
      <c r="C169" s="148"/>
      <c r="D169" s="148"/>
      <c r="E169" s="148"/>
    </row>
    <row r="170" spans="1:5">
      <c r="A170" s="151"/>
      <c r="C170" s="148"/>
      <c r="D170" s="148"/>
      <c r="E170" s="148"/>
    </row>
    <row r="171" spans="1:5">
      <c r="A171" s="151"/>
      <c r="C171" s="148"/>
      <c r="D171" s="148"/>
      <c r="E171" s="148"/>
    </row>
    <row r="172" spans="1:5">
      <c r="A172" s="151"/>
      <c r="C172" s="148"/>
      <c r="D172" s="148"/>
      <c r="E172" s="148"/>
    </row>
    <row r="173" spans="1:5">
      <c r="A173" s="151"/>
      <c r="C173" s="148"/>
      <c r="D173" s="148"/>
      <c r="E173" s="148"/>
    </row>
    <row r="174" spans="1:5">
      <c r="A174" s="151"/>
      <c r="C174" s="148"/>
      <c r="D174" s="148"/>
      <c r="E174" s="148"/>
    </row>
    <row r="175" spans="1:5">
      <c r="A175" s="151"/>
      <c r="C175" s="148"/>
      <c r="D175" s="148"/>
      <c r="E175" s="148"/>
    </row>
    <row r="176" spans="1:5">
      <c r="A176" s="151"/>
      <c r="C176" s="148"/>
      <c r="D176" s="148"/>
      <c r="E176" s="148"/>
    </row>
    <row r="177" spans="1:5">
      <c r="A177" s="151"/>
      <c r="C177" s="148"/>
      <c r="D177" s="148"/>
      <c r="E177" s="148"/>
    </row>
    <row r="178" spans="1:5">
      <c r="A178" s="151"/>
      <c r="C178" s="148"/>
      <c r="D178" s="148"/>
      <c r="E178" s="148"/>
    </row>
    <row r="179" spans="1:5">
      <c r="A179" s="151"/>
      <c r="C179" s="148"/>
      <c r="D179" s="148"/>
      <c r="E179" s="148"/>
    </row>
    <row r="180" spans="1:5">
      <c r="A180" s="151"/>
      <c r="C180" s="148"/>
      <c r="D180" s="148"/>
      <c r="E180" s="148"/>
    </row>
    <row r="181" spans="1:5">
      <c r="A181" s="151"/>
      <c r="C181" s="148"/>
      <c r="D181" s="148"/>
      <c r="E181" s="148"/>
    </row>
    <row r="182" spans="1:5">
      <c r="A182" s="151"/>
      <c r="C182" s="148"/>
      <c r="D182" s="148"/>
      <c r="E182" s="148"/>
    </row>
    <row r="183" spans="1:5">
      <c r="A183" s="151"/>
      <c r="C183" s="148"/>
      <c r="D183" s="148"/>
      <c r="E183" s="148"/>
    </row>
    <row r="184" spans="1:5">
      <c r="A184" s="151"/>
      <c r="C184" s="148"/>
      <c r="D184" s="148"/>
      <c r="E184" s="148"/>
    </row>
    <row r="185" spans="1:5">
      <c r="A185" s="151"/>
      <c r="C185" s="148"/>
      <c r="D185" s="148"/>
      <c r="E185" s="148"/>
    </row>
    <row r="186" spans="1:5">
      <c r="A186" s="151"/>
      <c r="C186" s="148"/>
      <c r="D186" s="148"/>
      <c r="E186" s="148"/>
    </row>
    <row r="187" spans="1:5">
      <c r="A187" s="151"/>
      <c r="C187" s="148"/>
      <c r="D187" s="148"/>
      <c r="E187" s="148"/>
    </row>
    <row r="188" spans="1:5">
      <c r="A188" s="151"/>
      <c r="C188" s="148"/>
      <c r="D188" s="148"/>
      <c r="E188" s="148"/>
    </row>
    <row r="189" spans="1:5">
      <c r="A189" s="151"/>
      <c r="C189" s="148"/>
      <c r="D189" s="148"/>
      <c r="E189" s="148"/>
    </row>
    <row r="190" spans="1:5">
      <c r="A190" s="151"/>
      <c r="C190" s="148"/>
      <c r="D190" s="148"/>
      <c r="E190" s="148"/>
    </row>
    <row r="191" spans="1:5">
      <c r="A191" s="151"/>
      <c r="C191" s="148"/>
      <c r="D191" s="148"/>
      <c r="E191" s="148"/>
    </row>
    <row r="192" spans="1:5">
      <c r="A192" s="151"/>
      <c r="C192" s="148"/>
      <c r="D192" s="148"/>
      <c r="E192" s="148"/>
    </row>
    <row r="193" spans="1:5">
      <c r="A193" s="151"/>
      <c r="C193" s="148"/>
      <c r="D193" s="148"/>
      <c r="E193" s="148"/>
    </row>
    <row r="194" spans="1:5">
      <c r="A194" s="151"/>
      <c r="C194" s="148"/>
      <c r="D194" s="148"/>
      <c r="E194" s="148"/>
    </row>
    <row r="195" spans="1:5">
      <c r="A195" s="151"/>
      <c r="C195" s="148"/>
      <c r="D195" s="148"/>
      <c r="E195" s="148"/>
    </row>
    <row r="196" spans="1:5">
      <c r="A196" s="151"/>
      <c r="C196" s="148"/>
      <c r="D196" s="148"/>
      <c r="E196" s="148"/>
    </row>
    <row r="197" spans="1:5">
      <c r="A197" s="151"/>
      <c r="C197" s="148"/>
      <c r="D197" s="148"/>
      <c r="E197" s="148"/>
    </row>
    <row r="198" spans="1:5">
      <c r="A198" s="151"/>
      <c r="C198" s="148"/>
      <c r="D198" s="148"/>
      <c r="E198" s="148"/>
    </row>
    <row r="199" spans="1:5">
      <c r="A199" s="151"/>
      <c r="C199" s="148"/>
      <c r="D199" s="148"/>
      <c r="E199" s="148"/>
    </row>
    <row r="200" spans="1:5">
      <c r="A200" s="151"/>
      <c r="C200" s="148"/>
      <c r="D200" s="148"/>
      <c r="E200" s="148"/>
    </row>
    <row r="201" spans="1:5">
      <c r="A201" s="151"/>
      <c r="C201" s="148"/>
      <c r="D201" s="148"/>
      <c r="E201" s="148"/>
    </row>
    <row r="202" spans="1:5">
      <c r="A202" s="151"/>
      <c r="C202" s="148"/>
      <c r="D202" s="148"/>
      <c r="E202" s="148"/>
    </row>
    <row r="203" spans="1:5">
      <c r="A203" s="151"/>
      <c r="C203" s="148"/>
      <c r="D203" s="148"/>
      <c r="E203" s="148"/>
    </row>
    <row r="204" spans="1:5">
      <c r="A204" s="151"/>
      <c r="C204" s="148"/>
      <c r="D204" s="148"/>
      <c r="E204" s="148"/>
    </row>
    <row r="205" spans="1:5">
      <c r="A205" s="151"/>
      <c r="C205" s="148"/>
      <c r="D205" s="148"/>
      <c r="E205" s="148"/>
    </row>
    <row r="206" spans="1:5">
      <c r="A206" s="151"/>
      <c r="C206" s="148"/>
      <c r="D206" s="148"/>
      <c r="E206" s="148"/>
    </row>
    <row r="207" spans="1:5">
      <c r="A207" s="151"/>
      <c r="C207" s="148"/>
      <c r="D207" s="148"/>
      <c r="E207" s="148"/>
    </row>
    <row r="208" spans="1:5">
      <c r="A208" s="151"/>
      <c r="C208" s="148"/>
      <c r="D208" s="148"/>
      <c r="E208" s="148"/>
    </row>
    <row r="209" spans="1:5">
      <c r="A209" s="151"/>
      <c r="C209" s="148"/>
      <c r="D209" s="148"/>
      <c r="E209" s="148"/>
    </row>
    <row r="210" spans="1:5">
      <c r="A210" s="151"/>
      <c r="C210" s="148"/>
      <c r="D210" s="148"/>
      <c r="E210" s="148"/>
    </row>
    <row r="211" spans="1:5">
      <c r="A211" s="151"/>
      <c r="C211" s="148"/>
      <c r="D211" s="148"/>
      <c r="E211" s="148"/>
    </row>
    <row r="212" spans="1:5">
      <c r="A212" s="151"/>
      <c r="C212" s="148"/>
      <c r="D212" s="148"/>
      <c r="E212" s="148"/>
    </row>
    <row r="213" spans="1:5">
      <c r="A213" s="151"/>
      <c r="C213" s="148"/>
      <c r="D213" s="148"/>
      <c r="E213" s="148"/>
    </row>
    <row r="214" spans="1:5">
      <c r="A214" s="151"/>
      <c r="C214" s="148"/>
      <c r="D214" s="148"/>
      <c r="E214" s="148"/>
    </row>
    <row r="215" spans="1:5">
      <c r="A215" s="151"/>
      <c r="C215" s="148"/>
      <c r="D215" s="148"/>
      <c r="E215" s="148"/>
    </row>
    <row r="216" spans="1:5">
      <c r="A216" s="151"/>
      <c r="C216" s="148"/>
      <c r="D216" s="148"/>
      <c r="E216" s="148"/>
    </row>
    <row r="217" spans="1:5">
      <c r="A217" s="151"/>
      <c r="C217" s="148"/>
      <c r="D217" s="148"/>
      <c r="E217" s="148"/>
    </row>
    <row r="218" spans="1:5">
      <c r="A218" s="151"/>
      <c r="C218" s="148"/>
      <c r="D218" s="148"/>
      <c r="E218" s="148"/>
    </row>
    <row r="219" spans="1:5">
      <c r="A219" s="151"/>
      <c r="C219" s="148"/>
      <c r="D219" s="148"/>
      <c r="E219" s="148"/>
    </row>
    <row r="220" spans="1:5">
      <c r="A220" s="151"/>
      <c r="C220" s="148"/>
      <c r="D220" s="148"/>
      <c r="E220" s="148"/>
    </row>
    <row r="221" spans="1:5">
      <c r="A221" s="151"/>
      <c r="C221" s="148"/>
      <c r="D221" s="148"/>
      <c r="E221" s="148"/>
    </row>
    <row r="222" spans="1:5">
      <c r="A222" s="151"/>
      <c r="C222" s="148"/>
      <c r="D222" s="148"/>
      <c r="E222" s="148"/>
    </row>
    <row r="223" spans="1:5">
      <c r="A223" s="151"/>
      <c r="C223" s="148"/>
      <c r="D223" s="148"/>
      <c r="E223" s="148"/>
    </row>
    <row r="224" spans="1:5">
      <c r="A224" s="151"/>
      <c r="C224" s="148"/>
      <c r="D224" s="148"/>
      <c r="E224" s="148"/>
    </row>
    <row r="225" spans="1:5">
      <c r="A225" s="151"/>
      <c r="C225" s="148"/>
      <c r="D225" s="148"/>
      <c r="E225" s="148"/>
    </row>
    <row r="226" spans="1:5">
      <c r="A226" s="151"/>
      <c r="C226" s="148"/>
      <c r="D226" s="148"/>
      <c r="E226" s="148"/>
    </row>
    <row r="227" spans="1:5">
      <c r="A227" s="151"/>
      <c r="C227" s="148"/>
      <c r="D227" s="148"/>
      <c r="E227" s="148"/>
    </row>
    <row r="228" spans="1:5">
      <c r="A228" s="151"/>
      <c r="C228" s="148"/>
      <c r="D228" s="148"/>
      <c r="E228" s="148"/>
    </row>
    <row r="229" spans="1:5">
      <c r="A229" s="151"/>
      <c r="C229" s="148"/>
      <c r="D229" s="148"/>
      <c r="E229" s="148"/>
    </row>
    <row r="230" spans="1:5">
      <c r="A230" s="151"/>
      <c r="C230" s="148"/>
      <c r="D230" s="148"/>
      <c r="E230" s="148"/>
    </row>
    <row r="231" spans="1:5">
      <c r="A231" s="151"/>
      <c r="C231" s="148"/>
      <c r="D231" s="148"/>
      <c r="E231" s="148"/>
    </row>
    <row r="232" spans="1:5">
      <c r="A232" s="151"/>
      <c r="C232" s="148"/>
      <c r="D232" s="148"/>
      <c r="E232" s="148"/>
    </row>
    <row r="233" spans="1:5">
      <c r="A233" s="151"/>
      <c r="C233" s="148"/>
      <c r="D233" s="148"/>
      <c r="E233" s="148"/>
    </row>
    <row r="234" spans="1:5">
      <c r="A234" s="151"/>
      <c r="C234" s="148"/>
      <c r="D234" s="148"/>
      <c r="E234" s="148"/>
    </row>
    <row r="235" spans="1:5">
      <c r="A235" s="151"/>
      <c r="C235" s="148"/>
      <c r="D235" s="148"/>
      <c r="E235" s="148"/>
    </row>
    <row r="236" spans="1:5">
      <c r="A236" s="151"/>
      <c r="C236" s="148"/>
      <c r="D236" s="148"/>
      <c r="E236" s="148"/>
    </row>
    <row r="237" spans="1:5">
      <c r="A237" s="151"/>
      <c r="C237" s="148"/>
      <c r="D237" s="148"/>
      <c r="E237" s="148"/>
    </row>
    <row r="238" spans="1:5">
      <c r="A238" s="151"/>
      <c r="C238" s="148"/>
      <c r="D238" s="148"/>
      <c r="E238" s="148"/>
    </row>
    <row r="239" spans="1:5">
      <c r="A239" s="151"/>
      <c r="C239" s="148"/>
      <c r="D239" s="148"/>
      <c r="E239" s="148"/>
    </row>
    <row r="240" spans="1:5">
      <c r="A240" s="151"/>
      <c r="C240" s="148"/>
      <c r="D240" s="148"/>
      <c r="E240" s="148"/>
    </row>
    <row r="241" spans="1:5">
      <c r="A241" s="151"/>
      <c r="C241" s="148"/>
      <c r="D241" s="148"/>
      <c r="E241" s="148"/>
    </row>
    <row r="242" spans="1:5">
      <c r="A242" s="151"/>
      <c r="C242" s="148"/>
      <c r="D242" s="148"/>
      <c r="E242" s="148"/>
    </row>
    <row r="243" spans="1:5">
      <c r="A243" s="151"/>
      <c r="C243" s="148"/>
      <c r="D243" s="148"/>
      <c r="E243" s="148"/>
    </row>
    <row r="244" spans="1:5">
      <c r="A244" s="151"/>
      <c r="C244" s="148"/>
      <c r="D244" s="148"/>
      <c r="E244" s="148"/>
    </row>
    <row r="245" spans="1:5">
      <c r="A245" s="151"/>
      <c r="C245" s="148"/>
      <c r="D245" s="148"/>
      <c r="E245" s="148"/>
    </row>
    <row r="246" spans="1:5">
      <c r="A246" s="151"/>
      <c r="C246" s="148"/>
      <c r="D246" s="148"/>
      <c r="E246" s="148"/>
    </row>
    <row r="247" spans="1:5">
      <c r="A247" s="151"/>
      <c r="C247" s="148"/>
      <c r="D247" s="148"/>
      <c r="E247" s="148"/>
    </row>
    <row r="248" spans="1:5">
      <c r="A248" s="151"/>
      <c r="C248" s="148"/>
      <c r="D248" s="148"/>
      <c r="E248" s="148"/>
    </row>
    <row r="249" spans="1:5">
      <c r="A249" s="151"/>
      <c r="C249" s="148"/>
      <c r="D249" s="148"/>
      <c r="E249" s="148"/>
    </row>
    <row r="250" spans="1:5">
      <c r="A250" s="151"/>
      <c r="C250" s="148"/>
      <c r="D250" s="148"/>
      <c r="E250" s="148"/>
    </row>
    <row r="251" spans="1:5">
      <c r="A251" s="151"/>
      <c r="C251" s="148"/>
      <c r="D251" s="148"/>
      <c r="E251" s="148"/>
    </row>
    <row r="252" spans="1:5">
      <c r="A252" s="151"/>
      <c r="C252" s="148"/>
      <c r="D252" s="148"/>
      <c r="E252" s="148"/>
    </row>
    <row r="253" spans="1:5">
      <c r="A253" s="151"/>
      <c r="C253" s="148"/>
      <c r="D253" s="148"/>
      <c r="E253" s="148"/>
    </row>
    <row r="254" spans="1:5">
      <c r="A254" s="151"/>
      <c r="C254" s="148"/>
      <c r="D254" s="148"/>
      <c r="E254" s="148"/>
    </row>
    <row r="255" spans="1:5">
      <c r="A255" s="151"/>
      <c r="C255" s="148"/>
      <c r="D255" s="148"/>
      <c r="E255" s="148"/>
    </row>
    <row r="256" spans="1:5">
      <c r="A256" s="151"/>
      <c r="C256" s="148"/>
      <c r="D256" s="148"/>
      <c r="E256" s="148"/>
    </row>
    <row r="257" spans="1:5">
      <c r="A257" s="151"/>
      <c r="C257" s="148"/>
      <c r="D257" s="148"/>
      <c r="E257" s="148"/>
    </row>
    <row r="258" spans="1:5">
      <c r="A258" s="151"/>
      <c r="C258" s="148"/>
      <c r="D258" s="148"/>
      <c r="E258" s="148"/>
    </row>
    <row r="259" spans="1:5">
      <c r="A259" s="151"/>
      <c r="C259" s="148"/>
      <c r="D259" s="148"/>
      <c r="E259" s="148"/>
    </row>
    <row r="260" spans="1:5">
      <c r="A260" s="151"/>
      <c r="C260" s="148"/>
      <c r="D260" s="148"/>
      <c r="E260" s="148"/>
    </row>
    <row r="261" spans="1:5">
      <c r="A261" s="151"/>
      <c r="C261" s="148"/>
      <c r="D261" s="148"/>
      <c r="E261" s="148"/>
    </row>
    <row r="262" spans="1:5">
      <c r="A262" s="151"/>
      <c r="C262" s="148"/>
      <c r="D262" s="148"/>
      <c r="E262" s="148"/>
    </row>
    <row r="263" spans="1:5">
      <c r="A263" s="151"/>
      <c r="C263" s="148"/>
      <c r="D263" s="148"/>
      <c r="E263" s="148"/>
    </row>
    <row r="264" spans="1:5">
      <c r="A264" s="151"/>
      <c r="C264" s="148"/>
      <c r="D264" s="148"/>
      <c r="E264" s="148"/>
    </row>
    <row r="265" spans="1:5">
      <c r="A265" s="151"/>
      <c r="C265" s="148"/>
      <c r="D265" s="148"/>
      <c r="E265" s="148"/>
    </row>
    <row r="266" spans="1:5">
      <c r="A266" s="151"/>
      <c r="C266" s="148"/>
      <c r="D266" s="148"/>
      <c r="E266" s="148"/>
    </row>
    <row r="267" spans="1:5">
      <c r="A267" s="151"/>
      <c r="C267" s="148"/>
      <c r="D267" s="148"/>
      <c r="E267" s="148"/>
    </row>
    <row r="268" spans="1:5">
      <c r="A268" s="151"/>
      <c r="C268" s="148"/>
      <c r="D268" s="148"/>
      <c r="E268" s="148"/>
    </row>
    <row r="269" spans="1:5">
      <c r="A269" s="151"/>
      <c r="C269" s="148"/>
      <c r="D269" s="148"/>
      <c r="E269" s="148"/>
    </row>
    <row r="270" spans="1:5">
      <c r="A270" s="151"/>
      <c r="C270" s="148"/>
      <c r="D270" s="148"/>
      <c r="E270" s="148"/>
    </row>
    <row r="271" spans="1:5">
      <c r="A271" s="151"/>
      <c r="C271" s="148"/>
      <c r="D271" s="148"/>
      <c r="E271" s="148"/>
    </row>
    <row r="272" spans="1:5">
      <c r="A272" s="151"/>
      <c r="C272" s="148"/>
      <c r="D272" s="148"/>
      <c r="E272" s="148"/>
    </row>
    <row r="273" spans="1:5">
      <c r="A273" s="151"/>
      <c r="C273" s="148"/>
      <c r="D273" s="148"/>
      <c r="E273" s="148"/>
    </row>
    <row r="274" spans="1:5">
      <c r="A274" s="151"/>
      <c r="C274" s="148"/>
      <c r="D274" s="148"/>
      <c r="E274" s="148"/>
    </row>
    <row r="275" spans="1:5">
      <c r="A275" s="151"/>
      <c r="C275" s="148"/>
      <c r="D275" s="148"/>
      <c r="E275" s="148"/>
    </row>
    <row r="276" spans="1:5">
      <c r="A276" s="151"/>
      <c r="C276" s="148"/>
      <c r="D276" s="148"/>
      <c r="E276" s="148"/>
    </row>
    <row r="277" spans="1:5">
      <c r="A277" s="151"/>
      <c r="C277" s="148"/>
      <c r="D277" s="148"/>
      <c r="E277" s="148"/>
    </row>
    <row r="278" spans="1:5">
      <c r="A278" s="151"/>
      <c r="C278" s="148"/>
      <c r="D278" s="148"/>
      <c r="E278" s="148"/>
    </row>
    <row r="279" spans="1:5">
      <c r="A279" s="151"/>
      <c r="C279" s="148"/>
      <c r="D279" s="148"/>
      <c r="E279" s="148"/>
    </row>
    <row r="280" spans="1:5">
      <c r="A280" s="151"/>
      <c r="C280" s="148"/>
      <c r="D280" s="148"/>
      <c r="E280" s="148"/>
    </row>
    <row r="281" spans="1:5">
      <c r="A281" s="151"/>
      <c r="C281" s="148"/>
      <c r="D281" s="148"/>
      <c r="E281" s="148"/>
    </row>
    <row r="282" spans="1:5">
      <c r="A282" s="151"/>
      <c r="C282" s="148"/>
      <c r="D282" s="148"/>
      <c r="E282" s="148"/>
    </row>
    <row r="283" spans="1:5">
      <c r="A283" s="151"/>
      <c r="C283" s="148"/>
      <c r="D283" s="148"/>
      <c r="E283" s="148"/>
    </row>
    <row r="284" spans="1:5">
      <c r="A284" s="151"/>
      <c r="C284" s="148"/>
      <c r="D284" s="148"/>
      <c r="E284" s="148"/>
    </row>
    <row r="285" spans="1:5">
      <c r="A285" s="151"/>
      <c r="C285" s="148"/>
      <c r="D285" s="148"/>
      <c r="E285" s="148"/>
    </row>
    <row r="286" spans="1:5">
      <c r="A286" s="151"/>
      <c r="C286" s="148"/>
      <c r="D286" s="148"/>
      <c r="E286" s="148"/>
    </row>
    <row r="287" spans="1:5">
      <c r="A287" s="151"/>
      <c r="C287" s="148"/>
      <c r="D287" s="148"/>
      <c r="E287" s="148"/>
    </row>
    <row r="288" spans="1:5">
      <c r="A288" s="151"/>
      <c r="C288" s="148"/>
      <c r="D288" s="148"/>
      <c r="E288" s="148"/>
    </row>
    <row r="289" spans="1:5">
      <c r="A289" s="151"/>
      <c r="C289" s="148"/>
      <c r="D289" s="148"/>
      <c r="E289" s="148"/>
    </row>
    <row r="290" spans="1:5">
      <c r="A290" s="151"/>
      <c r="C290" s="148"/>
      <c r="D290" s="148"/>
      <c r="E290" s="148"/>
    </row>
    <row r="291" spans="1:5">
      <c r="A291" s="151"/>
      <c r="C291" s="148"/>
      <c r="D291" s="148"/>
      <c r="E291" s="148"/>
    </row>
    <row r="292" spans="1:5">
      <c r="A292" s="151"/>
      <c r="C292" s="148"/>
      <c r="D292" s="148"/>
      <c r="E292" s="148"/>
    </row>
    <row r="293" spans="1:5">
      <c r="A293" s="151"/>
      <c r="C293" s="148"/>
      <c r="D293" s="148"/>
      <c r="E293" s="148"/>
    </row>
    <row r="294" spans="1:5">
      <c r="A294" s="151"/>
      <c r="C294" s="148"/>
      <c r="D294" s="148"/>
      <c r="E294" s="148"/>
    </row>
    <row r="295" spans="1:5">
      <c r="A295" s="151"/>
      <c r="C295" s="148"/>
      <c r="D295" s="148"/>
      <c r="E295" s="148"/>
    </row>
    <row r="296" spans="1:5">
      <c r="A296" s="151"/>
      <c r="C296" s="148"/>
      <c r="D296" s="148"/>
      <c r="E296" s="148"/>
    </row>
    <row r="297" spans="1:5">
      <c r="A297" s="151"/>
      <c r="C297" s="148"/>
      <c r="D297" s="148"/>
      <c r="E297" s="148"/>
    </row>
    <row r="298" spans="1:5">
      <c r="A298" s="151"/>
      <c r="C298" s="148"/>
      <c r="D298" s="148"/>
      <c r="E298" s="148"/>
    </row>
    <row r="299" spans="1:5">
      <c r="A299" s="151"/>
      <c r="C299" s="148"/>
      <c r="D299" s="148"/>
      <c r="E299" s="148"/>
    </row>
    <row r="300" spans="1:5">
      <c r="A300" s="151"/>
      <c r="C300" s="148"/>
      <c r="D300" s="148"/>
      <c r="E300" s="148"/>
    </row>
    <row r="301" spans="1:5">
      <c r="A301" s="151"/>
      <c r="C301" s="148"/>
      <c r="D301" s="148"/>
      <c r="E301" s="148"/>
    </row>
    <row r="302" spans="1:5">
      <c r="A302" s="151"/>
      <c r="C302" s="148"/>
      <c r="D302" s="148"/>
      <c r="E302" s="148"/>
    </row>
    <row r="303" spans="1:5">
      <c r="A303" s="151"/>
      <c r="C303" s="148"/>
      <c r="D303" s="148"/>
      <c r="E303" s="148"/>
    </row>
    <row r="304" spans="1:5">
      <c r="A304" s="151"/>
      <c r="C304" s="148"/>
      <c r="D304" s="148"/>
      <c r="E304" s="148"/>
    </row>
    <row r="305" spans="1:5">
      <c r="A305" s="151"/>
      <c r="C305" s="148"/>
      <c r="D305" s="148"/>
      <c r="E305" s="148"/>
    </row>
    <row r="306" spans="1:5">
      <c r="A306" s="151"/>
      <c r="C306" s="148"/>
      <c r="D306" s="148"/>
      <c r="E306" s="148"/>
    </row>
    <row r="307" spans="1:5">
      <c r="A307" s="151"/>
      <c r="C307" s="148"/>
      <c r="D307" s="148"/>
      <c r="E307" s="148"/>
    </row>
    <row r="308" spans="1:5">
      <c r="A308" s="151"/>
      <c r="C308" s="148"/>
      <c r="D308" s="148"/>
      <c r="E308" s="148"/>
    </row>
    <row r="309" spans="1:5">
      <c r="A309" s="151"/>
      <c r="C309" s="148"/>
      <c r="D309" s="148"/>
      <c r="E309" s="148"/>
    </row>
    <row r="310" spans="1:5">
      <c r="A310" s="151"/>
      <c r="C310" s="148"/>
      <c r="D310" s="148"/>
      <c r="E310" s="148"/>
    </row>
    <row r="311" spans="1:5">
      <c r="A311" s="151"/>
      <c r="C311" s="148"/>
      <c r="D311" s="148"/>
      <c r="E311" s="148"/>
    </row>
    <row r="312" spans="1:5">
      <c r="A312" s="151"/>
      <c r="C312" s="148"/>
      <c r="D312" s="148"/>
      <c r="E312" s="148"/>
    </row>
    <row r="313" spans="1:5">
      <c r="A313" s="151"/>
      <c r="C313" s="148"/>
      <c r="D313" s="148"/>
      <c r="E313" s="148"/>
    </row>
    <row r="314" spans="1:5">
      <c r="A314" s="151"/>
      <c r="C314" s="148"/>
      <c r="D314" s="148"/>
      <c r="E314" s="148"/>
    </row>
    <row r="315" spans="1:5">
      <c r="A315" s="151"/>
      <c r="C315" s="148"/>
      <c r="D315" s="148"/>
      <c r="E315" s="148"/>
    </row>
    <row r="316" spans="1:5">
      <c r="A316" s="151"/>
      <c r="C316" s="148"/>
      <c r="D316" s="148"/>
      <c r="E316" s="148"/>
    </row>
    <row r="317" spans="1:5">
      <c r="A317" s="151"/>
      <c r="C317" s="148"/>
      <c r="D317" s="148"/>
      <c r="E317" s="148"/>
    </row>
    <row r="318" spans="1:5">
      <c r="A318" s="151"/>
      <c r="C318" s="148"/>
      <c r="D318" s="148"/>
      <c r="E318" s="148"/>
    </row>
    <row r="319" spans="1:5">
      <c r="A319" s="151"/>
      <c r="C319" s="148"/>
      <c r="D319" s="148"/>
      <c r="E319" s="148"/>
    </row>
    <row r="320" spans="1:5">
      <c r="A320" s="151"/>
      <c r="C320" s="148"/>
      <c r="D320" s="148"/>
      <c r="E320" s="148"/>
    </row>
    <row r="321" spans="1:5">
      <c r="A321" s="151"/>
      <c r="C321" s="148"/>
      <c r="D321" s="148"/>
      <c r="E321" s="148"/>
    </row>
    <row r="322" spans="1:5">
      <c r="A322" s="151"/>
      <c r="C322" s="148"/>
      <c r="D322" s="148"/>
      <c r="E322" s="148"/>
    </row>
    <row r="323" spans="1:5">
      <c r="A323" s="151"/>
      <c r="C323" s="148"/>
      <c r="D323" s="148"/>
      <c r="E323" s="148"/>
    </row>
    <row r="324" spans="1:5">
      <c r="A324" s="151"/>
      <c r="C324" s="148"/>
      <c r="D324" s="148"/>
      <c r="E324" s="148"/>
    </row>
    <row r="325" spans="1:5">
      <c r="A325" s="151"/>
      <c r="C325" s="148"/>
      <c r="D325" s="148"/>
      <c r="E325" s="148"/>
    </row>
    <row r="326" spans="1:5">
      <c r="A326" s="151"/>
      <c r="C326" s="148"/>
      <c r="D326" s="148"/>
      <c r="E326" s="148"/>
    </row>
    <row r="327" spans="1:5">
      <c r="A327" s="151"/>
      <c r="C327" s="148"/>
      <c r="D327" s="148"/>
      <c r="E327" s="148"/>
    </row>
    <row r="328" spans="1:5">
      <c r="A328" s="151"/>
      <c r="C328" s="148"/>
      <c r="D328" s="148"/>
      <c r="E328" s="148"/>
    </row>
  </sheetData>
  <mergeCells count="2">
    <mergeCell ref="D1:F1"/>
    <mergeCell ref="D2:F2"/>
  </mergeCells>
  <conditionalFormatting sqref="A3:E3 A4:B4 D4:E4 A5:E5 D50:E79 C6:C80 D6:E48 A6:B79 B52:E80">
    <cfRule type="cellIs" dxfId="0" priority="1" stopIfTrue="1" operator="equal">
      <formula>0</formula>
    </cfRule>
  </conditionalFormatting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Jugendliga</vt:lpstr>
      <vt:lpstr>Mannschaftswertung</vt:lpstr>
      <vt:lpstr>Presse</vt:lpstr>
      <vt:lpstr>Jugendliga!Druckbereich</vt:lpstr>
    </vt:vector>
  </TitlesOfParts>
  <Company>Stadt Mannheim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Eichner, Dennis 25</dc:creator>
  <cp:lastModifiedBy>AC Mutterstadt</cp:lastModifiedBy>
  <cp:lastPrinted>2017-10-21T09:29:22Z</cp:lastPrinted>
  <dcterms:created xsi:type="dcterms:W3CDTF">2016-10-06T12:11:54Z</dcterms:created>
  <dcterms:modified xsi:type="dcterms:W3CDTF">2017-10-21T09:52:14Z</dcterms:modified>
</cp:coreProperties>
</file>