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11565"/>
  </bookViews>
  <sheets>
    <sheet name="Jugendliga" sheetId="1" r:id="rId1"/>
    <sheet name="Mannschaftswertung" sheetId="2" r:id="rId2"/>
    <sheet name="Presse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22" i="2"/>
  <c r="B22" s="1"/>
  <c r="C22"/>
  <c r="M22" s="1"/>
  <c r="N22"/>
  <c r="A23"/>
  <c r="B23" s="1"/>
  <c r="C23"/>
  <c r="M23" s="1"/>
  <c r="N23"/>
  <c r="A24"/>
  <c r="B24" s="1"/>
  <c r="C24"/>
  <c r="M24" s="1"/>
  <c r="N24"/>
  <c r="A25"/>
  <c r="B25" s="1"/>
  <c r="C25"/>
  <c r="M25" s="1"/>
  <c r="N25"/>
  <c r="A26"/>
  <c r="B26" s="1"/>
  <c r="C26"/>
  <c r="M26" s="1"/>
  <c r="N26"/>
  <c r="A27"/>
  <c r="B27" s="1"/>
  <c r="C27"/>
  <c r="M27" s="1"/>
  <c r="N27"/>
  <c r="A28"/>
  <c r="B28" s="1"/>
  <c r="C28"/>
  <c r="M28" s="1"/>
  <c r="N28"/>
  <c r="A29"/>
  <c r="B29" s="1"/>
  <c r="C29"/>
  <c r="M29" s="1"/>
  <c r="N29"/>
  <c r="A30"/>
  <c r="B30" s="1"/>
  <c r="C30"/>
  <c r="M30" s="1"/>
  <c r="N30"/>
  <c r="A31"/>
  <c r="B31" s="1"/>
  <c r="C31"/>
  <c r="M31" s="1"/>
  <c r="N31"/>
  <c r="A32"/>
  <c r="B32" s="1"/>
  <c r="C32"/>
  <c r="M32" s="1"/>
  <c r="N32"/>
  <c r="D51" i="1"/>
  <c r="D52"/>
  <c r="D53"/>
  <c r="D54"/>
  <c r="D55"/>
  <c r="D56"/>
  <c r="D57"/>
  <c r="D58"/>
  <c r="D59"/>
  <c r="D26"/>
  <c r="D27"/>
  <c r="D28"/>
  <c r="D29"/>
  <c r="D30"/>
  <c r="P12"/>
  <c r="T12" s="1"/>
  <c r="AE12" s="1"/>
  <c r="AD12"/>
  <c r="Z12"/>
  <c r="AC12"/>
  <c r="AH12"/>
  <c r="AI12" s="1"/>
  <c r="AM12"/>
  <c r="AN12" s="1"/>
  <c r="AP12"/>
  <c r="AR12"/>
  <c r="AU12"/>
  <c r="AV12" s="1"/>
  <c r="P13"/>
  <c r="T13" s="1"/>
  <c r="Z13"/>
  <c r="AD13" s="1"/>
  <c r="AC13"/>
  <c r="AH13"/>
  <c r="AI13" s="1"/>
  <c r="AM13"/>
  <c r="AN13" s="1"/>
  <c r="AP13"/>
  <c r="AR13"/>
  <c r="AU13"/>
  <c r="AV13" s="1"/>
  <c r="P14"/>
  <c r="T14" s="1"/>
  <c r="Z14"/>
  <c r="AC14"/>
  <c r="AD14"/>
  <c r="AH14"/>
  <c r="AI14" s="1"/>
  <c r="AM14"/>
  <c r="AN14" s="1"/>
  <c r="AP14"/>
  <c r="AR14"/>
  <c r="AU14"/>
  <c r="AV14" s="1"/>
  <c r="P15"/>
  <c r="T15" s="1"/>
  <c r="AD15"/>
  <c r="Z15"/>
  <c r="AC15"/>
  <c r="AH15"/>
  <c r="AI15" s="1"/>
  <c r="AM15"/>
  <c r="AN15" s="1"/>
  <c r="AP15"/>
  <c r="AR15"/>
  <c r="AU15"/>
  <c r="AV15" s="1"/>
  <c r="F25" i="2" l="1"/>
  <c r="P25" s="1"/>
  <c r="G25"/>
  <c r="K25"/>
  <c r="F29"/>
  <c r="P29" s="1"/>
  <c r="K29"/>
  <c r="G29"/>
  <c r="E32"/>
  <c r="O32" s="1"/>
  <c r="I32"/>
  <c r="H32"/>
  <c r="L32"/>
  <c r="G32"/>
  <c r="K32"/>
  <c r="F32"/>
  <c r="P32" s="1"/>
  <c r="J32"/>
  <c r="H27"/>
  <c r="L27"/>
  <c r="G27"/>
  <c r="K27"/>
  <c r="F27"/>
  <c r="P27" s="1"/>
  <c r="J27"/>
  <c r="E27"/>
  <c r="O27" s="1"/>
  <c r="I27"/>
  <c r="E24"/>
  <c r="O24" s="1"/>
  <c r="I24"/>
  <c r="H24"/>
  <c r="L24"/>
  <c r="G24"/>
  <c r="K24"/>
  <c r="F24"/>
  <c r="P24" s="1"/>
  <c r="J24"/>
  <c r="G22"/>
  <c r="K22"/>
  <c r="F22"/>
  <c r="P22" s="1"/>
  <c r="J22"/>
  <c r="E22"/>
  <c r="O22" s="1"/>
  <c r="I22"/>
  <c r="H22"/>
  <c r="L22"/>
  <c r="H31"/>
  <c r="L31"/>
  <c r="G31"/>
  <c r="K31"/>
  <c r="F31"/>
  <c r="P31" s="1"/>
  <c r="J31"/>
  <c r="E31"/>
  <c r="O31" s="1"/>
  <c r="I31"/>
  <c r="E28"/>
  <c r="O28" s="1"/>
  <c r="I28"/>
  <c r="H28"/>
  <c r="L28"/>
  <c r="G28"/>
  <c r="K28"/>
  <c r="F28"/>
  <c r="P28" s="1"/>
  <c r="J28"/>
  <c r="H23"/>
  <c r="L23"/>
  <c r="G23"/>
  <c r="K23"/>
  <c r="F23"/>
  <c r="P23" s="1"/>
  <c r="J23"/>
  <c r="E23"/>
  <c r="O23" s="1"/>
  <c r="I23"/>
  <c r="G30"/>
  <c r="K30"/>
  <c r="F30"/>
  <c r="P30" s="1"/>
  <c r="J30"/>
  <c r="E30"/>
  <c r="O30" s="1"/>
  <c r="I30"/>
  <c r="H30"/>
  <c r="L30"/>
  <c r="G26"/>
  <c r="K26"/>
  <c r="F26"/>
  <c r="P26" s="1"/>
  <c r="J26"/>
  <c r="E26"/>
  <c r="O26" s="1"/>
  <c r="I26"/>
  <c r="H26"/>
  <c r="L26"/>
  <c r="L29"/>
  <c r="H29"/>
  <c r="L25"/>
  <c r="H25"/>
  <c r="I29"/>
  <c r="E29"/>
  <c r="O29" s="1"/>
  <c r="I25"/>
  <c r="E25"/>
  <c r="O25" s="1"/>
  <c r="J29"/>
  <c r="J25"/>
  <c r="I12" i="1"/>
  <c r="AE14"/>
  <c r="I14" s="1"/>
  <c r="AE13"/>
  <c r="I13" s="1"/>
  <c r="AE15"/>
  <c r="I15" s="1"/>
  <c r="A92" i="4" l="1"/>
  <c r="A91"/>
  <c r="A90"/>
  <c r="A89"/>
  <c r="A88"/>
  <c r="A87"/>
  <c r="A86"/>
  <c r="A85"/>
  <c r="A84"/>
  <c r="A83"/>
  <c r="A82"/>
  <c r="A81"/>
  <c r="A80"/>
  <c r="A79"/>
  <c r="A78"/>
  <c r="A77"/>
  <c r="A76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B44"/>
  <c r="A44"/>
  <c r="E42"/>
  <c r="D42"/>
  <c r="C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B19"/>
  <c r="A19"/>
  <c r="E17"/>
  <c r="C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B4"/>
  <c r="A4"/>
  <c r="A3"/>
  <c r="D2"/>
  <c r="A2"/>
  <c r="D1"/>
  <c r="A1"/>
  <c r="N33" i="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21"/>
  <c r="M88"/>
  <c r="M89"/>
  <c r="M90"/>
  <c r="M91"/>
  <c r="M92"/>
  <c r="M93"/>
  <c r="L93"/>
  <c r="K93"/>
  <c r="J93"/>
  <c r="I93"/>
  <c r="H93"/>
  <c r="G93"/>
  <c r="F93"/>
  <c r="P93" s="1"/>
  <c r="E93"/>
  <c r="O93" s="1"/>
  <c r="L92"/>
  <c r="K92"/>
  <c r="J92"/>
  <c r="I92"/>
  <c r="H92"/>
  <c r="G92"/>
  <c r="F92"/>
  <c r="P92" s="1"/>
  <c r="E92"/>
  <c r="O92" s="1"/>
  <c r="L91"/>
  <c r="K91"/>
  <c r="J91"/>
  <c r="I91"/>
  <c r="H91"/>
  <c r="G91"/>
  <c r="F91"/>
  <c r="P91" s="1"/>
  <c r="E91"/>
  <c r="O91" s="1"/>
  <c r="L90"/>
  <c r="K90"/>
  <c r="J90"/>
  <c r="I90"/>
  <c r="H90"/>
  <c r="G90"/>
  <c r="F90"/>
  <c r="P90" s="1"/>
  <c r="E90"/>
  <c r="O90" s="1"/>
  <c r="L89"/>
  <c r="K89"/>
  <c r="J89"/>
  <c r="I89"/>
  <c r="H89"/>
  <c r="G89"/>
  <c r="F89"/>
  <c r="P89" s="1"/>
  <c r="E89"/>
  <c r="O89" s="1"/>
  <c r="L88"/>
  <c r="K88"/>
  <c r="J88"/>
  <c r="I88"/>
  <c r="H88"/>
  <c r="G88"/>
  <c r="F88"/>
  <c r="P88" s="1"/>
  <c r="E88"/>
  <c r="O88" s="1"/>
  <c r="C58"/>
  <c r="M58" s="1"/>
  <c r="C36"/>
  <c r="M36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59"/>
  <c r="B59" s="1"/>
  <c r="A38"/>
  <c r="B38" s="1"/>
  <c r="A39"/>
  <c r="B39" s="1"/>
  <c r="L39" s="1"/>
  <c r="A40"/>
  <c r="B40" s="1"/>
  <c r="A41"/>
  <c r="B41" s="1"/>
  <c r="L41" s="1"/>
  <c r="A42"/>
  <c r="B42" s="1"/>
  <c r="A43"/>
  <c r="B43" s="1"/>
  <c r="I43" s="1"/>
  <c r="A44"/>
  <c r="B44" s="1"/>
  <c r="A45"/>
  <c r="B45" s="1"/>
  <c r="I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37"/>
  <c r="B37" s="1"/>
  <c r="L37" s="1"/>
  <c r="A33"/>
  <c r="B33" s="1"/>
  <c r="L33" s="1"/>
  <c r="A34"/>
  <c r="B34" s="1"/>
  <c r="L34" s="1"/>
  <c r="A35"/>
  <c r="B35" s="1"/>
  <c r="L35" s="1"/>
  <c r="A36"/>
  <c r="B36" s="1"/>
  <c r="L36" s="1"/>
  <c r="A21"/>
  <c r="B21" s="1"/>
  <c r="L21" s="1"/>
  <c r="AU112" i="1"/>
  <c r="AV112" s="1"/>
  <c r="AR112"/>
  <c r="AP112"/>
  <c r="AM112"/>
  <c r="AN112" s="1"/>
  <c r="AH112"/>
  <c r="AI112" s="1"/>
  <c r="AC112"/>
  <c r="Z112"/>
  <c r="W112"/>
  <c r="S112"/>
  <c r="P112"/>
  <c r="M112"/>
  <c r="D112"/>
  <c r="AU111"/>
  <c r="AV111" s="1"/>
  <c r="AR111"/>
  <c r="AP111"/>
  <c r="AM111"/>
  <c r="AN111" s="1"/>
  <c r="AH111"/>
  <c r="AI111" s="1"/>
  <c r="AC111"/>
  <c r="Z111"/>
  <c r="W111"/>
  <c r="S111"/>
  <c r="P111"/>
  <c r="T111" s="1"/>
  <c r="M111"/>
  <c r="D111"/>
  <c r="AU110"/>
  <c r="AV110" s="1"/>
  <c r="AR110"/>
  <c r="AP110"/>
  <c r="AM110"/>
  <c r="AN110" s="1"/>
  <c r="AH110"/>
  <c r="AI110" s="1"/>
  <c r="AC110"/>
  <c r="Z110"/>
  <c r="W110"/>
  <c r="S110"/>
  <c r="P110"/>
  <c r="M110"/>
  <c r="D110"/>
  <c r="AU109"/>
  <c r="AV109" s="1"/>
  <c r="AR109"/>
  <c r="AP109"/>
  <c r="AM109"/>
  <c r="AN109" s="1"/>
  <c r="AH109"/>
  <c r="AI109" s="1"/>
  <c r="AC109"/>
  <c r="Z109"/>
  <c r="W109"/>
  <c r="S109"/>
  <c r="P109"/>
  <c r="M109"/>
  <c r="D109"/>
  <c r="AU108"/>
  <c r="AV108" s="1"/>
  <c r="AR108"/>
  <c r="AP108"/>
  <c r="AM108"/>
  <c r="AN108" s="1"/>
  <c r="AH108"/>
  <c r="AI108" s="1"/>
  <c r="AC108"/>
  <c r="Z108"/>
  <c r="W108"/>
  <c r="S108"/>
  <c r="P108"/>
  <c r="M108"/>
  <c r="D108"/>
  <c r="AU107"/>
  <c r="AV107" s="1"/>
  <c r="AR107"/>
  <c r="AP107"/>
  <c r="AM107"/>
  <c r="AN107" s="1"/>
  <c r="AH107"/>
  <c r="AI107" s="1"/>
  <c r="AC107"/>
  <c r="Z107"/>
  <c r="W107"/>
  <c r="S107"/>
  <c r="P107"/>
  <c r="M107"/>
  <c r="D107"/>
  <c r="AU106"/>
  <c r="AV106" s="1"/>
  <c r="AR106"/>
  <c r="AP106"/>
  <c r="AM106"/>
  <c r="AN106" s="1"/>
  <c r="AH106"/>
  <c r="AI106" s="1"/>
  <c r="AC106"/>
  <c r="Z106"/>
  <c r="W106"/>
  <c r="S106"/>
  <c r="P106"/>
  <c r="M106"/>
  <c r="D106"/>
  <c r="AU105"/>
  <c r="AV105" s="1"/>
  <c r="AR105"/>
  <c r="AP105"/>
  <c r="AM105"/>
  <c r="AN105" s="1"/>
  <c r="AH105"/>
  <c r="AI105" s="1"/>
  <c r="AC105"/>
  <c r="Z105"/>
  <c r="W105"/>
  <c r="S105"/>
  <c r="P105"/>
  <c r="M105"/>
  <c r="D105"/>
  <c r="AU104"/>
  <c r="AV104" s="1"/>
  <c r="AR104"/>
  <c r="AP104"/>
  <c r="AM104"/>
  <c r="AN104" s="1"/>
  <c r="AH104"/>
  <c r="AI104" s="1"/>
  <c r="AC104"/>
  <c r="Z104"/>
  <c r="W104"/>
  <c r="S104"/>
  <c r="P104"/>
  <c r="M104"/>
  <c r="D104"/>
  <c r="AU103"/>
  <c r="AV103" s="1"/>
  <c r="AR103"/>
  <c r="AP103"/>
  <c r="AM103"/>
  <c r="AN103" s="1"/>
  <c r="AH103"/>
  <c r="AI103" s="1"/>
  <c r="AC103"/>
  <c r="Z103"/>
  <c r="W103"/>
  <c r="S103"/>
  <c r="P103"/>
  <c r="M103"/>
  <c r="D103"/>
  <c r="AU102"/>
  <c r="AV102" s="1"/>
  <c r="AR102"/>
  <c r="AP102"/>
  <c r="AM102"/>
  <c r="AN102" s="1"/>
  <c r="AH102"/>
  <c r="AI102" s="1"/>
  <c r="AC102"/>
  <c r="Z102"/>
  <c r="W102"/>
  <c r="S102"/>
  <c r="P102"/>
  <c r="M102"/>
  <c r="D102"/>
  <c r="AU101"/>
  <c r="AV101" s="1"/>
  <c r="AR101"/>
  <c r="AP101"/>
  <c r="AM101"/>
  <c r="AN101" s="1"/>
  <c r="AH101"/>
  <c r="AI101" s="1"/>
  <c r="AC101"/>
  <c r="Z101"/>
  <c r="W101"/>
  <c r="S101"/>
  <c r="P101"/>
  <c r="M101"/>
  <c r="D101"/>
  <c r="AU100"/>
  <c r="AV100" s="1"/>
  <c r="AR100"/>
  <c r="AP100"/>
  <c r="AM100"/>
  <c r="AN100" s="1"/>
  <c r="AH100"/>
  <c r="AI100" s="1"/>
  <c r="AC100"/>
  <c r="Z100"/>
  <c r="W100"/>
  <c r="S100"/>
  <c r="P100"/>
  <c r="M100"/>
  <c r="D100"/>
  <c r="AU99"/>
  <c r="AV99" s="1"/>
  <c r="AR99"/>
  <c r="AP99"/>
  <c r="AM99"/>
  <c r="AN99" s="1"/>
  <c r="AH99"/>
  <c r="AI99" s="1"/>
  <c r="AC99"/>
  <c r="Z99"/>
  <c r="W99"/>
  <c r="S99"/>
  <c r="P99"/>
  <c r="M99"/>
  <c r="D99"/>
  <c r="AU98"/>
  <c r="AV98" s="1"/>
  <c r="AR98"/>
  <c r="AP98"/>
  <c r="AM98"/>
  <c r="AN98" s="1"/>
  <c r="AH98"/>
  <c r="AI98" s="1"/>
  <c r="AC98"/>
  <c r="Z98"/>
  <c r="W98"/>
  <c r="S98"/>
  <c r="P98"/>
  <c r="M98"/>
  <c r="D98"/>
  <c r="AU97"/>
  <c r="AV97" s="1"/>
  <c r="AR97"/>
  <c r="AP97"/>
  <c r="AM97"/>
  <c r="AN97" s="1"/>
  <c r="AH97"/>
  <c r="AI97" s="1"/>
  <c r="AC97"/>
  <c r="Z97"/>
  <c r="W97"/>
  <c r="S97"/>
  <c r="P97"/>
  <c r="M97"/>
  <c r="D97"/>
  <c r="AU96"/>
  <c r="AV96" s="1"/>
  <c r="AR96"/>
  <c r="AP96"/>
  <c r="AM96"/>
  <c r="AN96" s="1"/>
  <c r="AH96"/>
  <c r="AI96" s="1"/>
  <c r="AC96"/>
  <c r="Z96"/>
  <c r="W96"/>
  <c r="AD96" s="1"/>
  <c r="S96"/>
  <c r="P96"/>
  <c r="M96"/>
  <c r="D96"/>
  <c r="AU95"/>
  <c r="AV95" s="1"/>
  <c r="AR95"/>
  <c r="AP95"/>
  <c r="AM95"/>
  <c r="AN95" s="1"/>
  <c r="AH95"/>
  <c r="AI95" s="1"/>
  <c r="AC95"/>
  <c r="Z95"/>
  <c r="W95"/>
  <c r="S95"/>
  <c r="P95"/>
  <c r="T95" s="1"/>
  <c r="M95"/>
  <c r="D95"/>
  <c r="AU94"/>
  <c r="AV94" s="1"/>
  <c r="AR94"/>
  <c r="AP94"/>
  <c r="AM94"/>
  <c r="AN94" s="1"/>
  <c r="AH94"/>
  <c r="AI94" s="1"/>
  <c r="AC94"/>
  <c r="Z94"/>
  <c r="W94"/>
  <c r="S94"/>
  <c r="P94"/>
  <c r="M94"/>
  <c r="D94"/>
  <c r="AU93"/>
  <c r="AV93" s="1"/>
  <c r="AR93"/>
  <c r="AP93"/>
  <c r="AM93"/>
  <c r="AN93" s="1"/>
  <c r="AH93"/>
  <c r="AI93" s="1"/>
  <c r="AC93"/>
  <c r="Z93"/>
  <c r="W93"/>
  <c r="S93"/>
  <c r="P93"/>
  <c r="M93"/>
  <c r="D93"/>
  <c r="AU92"/>
  <c r="AV92" s="1"/>
  <c r="AR92"/>
  <c r="AP92"/>
  <c r="AM92"/>
  <c r="AN92" s="1"/>
  <c r="AH92"/>
  <c r="AI92" s="1"/>
  <c r="AC92"/>
  <c r="Z92"/>
  <c r="W92"/>
  <c r="S92"/>
  <c r="P92"/>
  <c r="M92"/>
  <c r="D92"/>
  <c r="AU91"/>
  <c r="AV91" s="1"/>
  <c r="AR91"/>
  <c r="AP91"/>
  <c r="AM91"/>
  <c r="AN91" s="1"/>
  <c r="AH91"/>
  <c r="AI91" s="1"/>
  <c r="AC91"/>
  <c r="Z91"/>
  <c r="W91"/>
  <c r="S91"/>
  <c r="P91"/>
  <c r="M91"/>
  <c r="D91"/>
  <c r="AU90"/>
  <c r="AV90" s="1"/>
  <c r="AR90"/>
  <c r="AP90"/>
  <c r="AM90"/>
  <c r="AN90" s="1"/>
  <c r="AH90"/>
  <c r="AI90" s="1"/>
  <c r="AC90"/>
  <c r="Z90"/>
  <c r="W90"/>
  <c r="S90"/>
  <c r="P90"/>
  <c r="M90"/>
  <c r="D90"/>
  <c r="AU89"/>
  <c r="AV89" s="1"/>
  <c r="AR89"/>
  <c r="AP89"/>
  <c r="AM89"/>
  <c r="AN89" s="1"/>
  <c r="AH89"/>
  <c r="AI89" s="1"/>
  <c r="AC89"/>
  <c r="Z89"/>
  <c r="W89"/>
  <c r="S89"/>
  <c r="P89"/>
  <c r="M89"/>
  <c r="D89"/>
  <c r="AU88"/>
  <c r="AV88" s="1"/>
  <c r="AR88"/>
  <c r="AP88"/>
  <c r="AM88"/>
  <c r="AN88" s="1"/>
  <c r="AH88"/>
  <c r="AI88" s="1"/>
  <c r="AC88"/>
  <c r="Z88"/>
  <c r="W88"/>
  <c r="S88"/>
  <c r="P88"/>
  <c r="M88"/>
  <c r="D88"/>
  <c r="AU87"/>
  <c r="AV87" s="1"/>
  <c r="AR87"/>
  <c r="AP87"/>
  <c r="AM87"/>
  <c r="AN87" s="1"/>
  <c r="AH87"/>
  <c r="AI87" s="1"/>
  <c r="AC87"/>
  <c r="Z87"/>
  <c r="W87"/>
  <c r="S87"/>
  <c r="P87"/>
  <c r="M87"/>
  <c r="D87"/>
  <c r="AU86"/>
  <c r="AV86" s="1"/>
  <c r="AR86"/>
  <c r="AP86"/>
  <c r="AM86"/>
  <c r="AN86" s="1"/>
  <c r="AH86"/>
  <c r="AI86" s="1"/>
  <c r="AC86"/>
  <c r="Z86"/>
  <c r="W86"/>
  <c r="S86"/>
  <c r="P86"/>
  <c r="M86"/>
  <c r="D86"/>
  <c r="AU85"/>
  <c r="AV85" s="1"/>
  <c r="AR85"/>
  <c r="AP85"/>
  <c r="AM85"/>
  <c r="AN85" s="1"/>
  <c r="AH85"/>
  <c r="AI85" s="1"/>
  <c r="AC85"/>
  <c r="Z85"/>
  <c r="W85"/>
  <c r="S85"/>
  <c r="P85"/>
  <c r="M85"/>
  <c r="D85"/>
  <c r="AU84"/>
  <c r="AV84" s="1"/>
  <c r="AR84"/>
  <c r="AP84"/>
  <c r="AM84"/>
  <c r="AN84" s="1"/>
  <c r="AH84"/>
  <c r="AI84" s="1"/>
  <c r="AC84"/>
  <c r="Z84"/>
  <c r="W84"/>
  <c r="S84"/>
  <c r="P84"/>
  <c r="M84"/>
  <c r="D84"/>
  <c r="AV78"/>
  <c r="AU78"/>
  <c r="AR78"/>
  <c r="AP78"/>
  <c r="AN78"/>
  <c r="AM78"/>
  <c r="AH78"/>
  <c r="AI78" s="1"/>
  <c r="AC78"/>
  <c r="Z78"/>
  <c r="W78"/>
  <c r="S78"/>
  <c r="P78"/>
  <c r="M78"/>
  <c r="D78"/>
  <c r="AU77"/>
  <c r="AV77" s="1"/>
  <c r="AR77"/>
  <c r="AP77"/>
  <c r="AM77"/>
  <c r="AN77" s="1"/>
  <c r="AH77"/>
  <c r="AI77" s="1"/>
  <c r="AC77"/>
  <c r="Z77"/>
  <c r="W77"/>
  <c r="S77"/>
  <c r="P77"/>
  <c r="M77"/>
  <c r="D77"/>
  <c r="AU76"/>
  <c r="AV76" s="1"/>
  <c r="AR76"/>
  <c r="AP76"/>
  <c r="AM76"/>
  <c r="AN76" s="1"/>
  <c r="AH76"/>
  <c r="AI76" s="1"/>
  <c r="AC76"/>
  <c r="Z76"/>
  <c r="W76"/>
  <c r="S76"/>
  <c r="P76"/>
  <c r="M76"/>
  <c r="D76"/>
  <c r="AU75"/>
  <c r="AV75" s="1"/>
  <c r="AR75"/>
  <c r="AP75"/>
  <c r="AM75"/>
  <c r="AN75" s="1"/>
  <c r="AH75"/>
  <c r="AI75" s="1"/>
  <c r="AC75"/>
  <c r="Z75"/>
  <c r="W75"/>
  <c r="S75"/>
  <c r="P75"/>
  <c r="M75"/>
  <c r="D75"/>
  <c r="AU74"/>
  <c r="AV74" s="1"/>
  <c r="AR74"/>
  <c r="AP74"/>
  <c r="AM74"/>
  <c r="AN74" s="1"/>
  <c r="AI74"/>
  <c r="AH74"/>
  <c r="AC74"/>
  <c r="Z74"/>
  <c r="W74"/>
  <c r="S74"/>
  <c r="P74"/>
  <c r="M74"/>
  <c r="D74"/>
  <c r="AU73"/>
  <c r="AV73" s="1"/>
  <c r="AR73"/>
  <c r="AP73"/>
  <c r="AM73"/>
  <c r="AN73" s="1"/>
  <c r="AH73"/>
  <c r="AI73" s="1"/>
  <c r="AC73"/>
  <c r="Z73"/>
  <c r="W73"/>
  <c r="S73"/>
  <c r="P73"/>
  <c r="M73"/>
  <c r="D73"/>
  <c r="AU72"/>
  <c r="AV72" s="1"/>
  <c r="AR72"/>
  <c r="AP72"/>
  <c r="AM72"/>
  <c r="AN72" s="1"/>
  <c r="AH72"/>
  <c r="AI72" s="1"/>
  <c r="AC72"/>
  <c r="Z72"/>
  <c r="W72"/>
  <c r="S72"/>
  <c r="P72"/>
  <c r="M72"/>
  <c r="D72"/>
  <c r="AU71"/>
  <c r="AV71" s="1"/>
  <c r="AR71"/>
  <c r="AP71"/>
  <c r="AM71"/>
  <c r="AN71" s="1"/>
  <c r="AH71"/>
  <c r="AI71" s="1"/>
  <c r="AC71"/>
  <c r="Z71"/>
  <c r="W71"/>
  <c r="S71"/>
  <c r="P71"/>
  <c r="M71"/>
  <c r="T71" s="1"/>
  <c r="D71"/>
  <c r="AV70"/>
  <c r="AU70"/>
  <c r="AR70"/>
  <c r="AP70"/>
  <c r="AN70"/>
  <c r="AM70"/>
  <c r="AI70"/>
  <c r="AH70"/>
  <c r="AC70"/>
  <c r="Z70"/>
  <c r="W70"/>
  <c r="AD70" s="1"/>
  <c r="S70"/>
  <c r="P70"/>
  <c r="M70"/>
  <c r="D70"/>
  <c r="AU69"/>
  <c r="AV69" s="1"/>
  <c r="AR69"/>
  <c r="AP69"/>
  <c r="AM69"/>
  <c r="AN69" s="1"/>
  <c r="AH69"/>
  <c r="AI69" s="1"/>
  <c r="AC69"/>
  <c r="Z69"/>
  <c r="W69"/>
  <c r="AD69" s="1"/>
  <c r="S69"/>
  <c r="P69"/>
  <c r="M69"/>
  <c r="D69"/>
  <c r="AU68"/>
  <c r="AV68" s="1"/>
  <c r="AR68"/>
  <c r="AP68"/>
  <c r="AM68"/>
  <c r="AN68" s="1"/>
  <c r="AH68"/>
  <c r="AI68" s="1"/>
  <c r="AC68"/>
  <c r="Z68"/>
  <c r="W68"/>
  <c r="S68"/>
  <c r="P68"/>
  <c r="M68"/>
  <c r="D68"/>
  <c r="AU67"/>
  <c r="AV67" s="1"/>
  <c r="AR67"/>
  <c r="AP67"/>
  <c r="AM67"/>
  <c r="AN67" s="1"/>
  <c r="AH67"/>
  <c r="AI67" s="1"/>
  <c r="AC67"/>
  <c r="Z67"/>
  <c r="W67"/>
  <c r="S67"/>
  <c r="P67"/>
  <c r="M67"/>
  <c r="D67"/>
  <c r="AV66"/>
  <c r="AU66"/>
  <c r="AR66"/>
  <c r="AP66"/>
  <c r="AN66"/>
  <c r="AM66"/>
  <c r="AH66"/>
  <c r="AI66" s="1"/>
  <c r="AC66"/>
  <c r="Z66"/>
  <c r="W66"/>
  <c r="S66"/>
  <c r="P66"/>
  <c r="M66"/>
  <c r="D66"/>
  <c r="AU65"/>
  <c r="AV65" s="1"/>
  <c r="AR65"/>
  <c r="AP65"/>
  <c r="AM65"/>
  <c r="AN65" s="1"/>
  <c r="AI65"/>
  <c r="AH65"/>
  <c r="AC65"/>
  <c r="Z65"/>
  <c r="W65"/>
  <c r="S65"/>
  <c r="P65"/>
  <c r="M65"/>
  <c r="D65"/>
  <c r="AU64"/>
  <c r="AV64" s="1"/>
  <c r="AR64"/>
  <c r="AP64"/>
  <c r="AM64"/>
  <c r="AN64" s="1"/>
  <c r="AH64"/>
  <c r="AI64" s="1"/>
  <c r="AC64"/>
  <c r="Z64"/>
  <c r="W64"/>
  <c r="S64"/>
  <c r="P64"/>
  <c r="M64"/>
  <c r="D64"/>
  <c r="AU63"/>
  <c r="AV63" s="1"/>
  <c r="AR63"/>
  <c r="AP63"/>
  <c r="AM63"/>
  <c r="AN63" s="1"/>
  <c r="AH63"/>
  <c r="AI63" s="1"/>
  <c r="AC63"/>
  <c r="Z63"/>
  <c r="W63"/>
  <c r="S63"/>
  <c r="P63"/>
  <c r="M63"/>
  <c r="D63"/>
  <c r="AU62"/>
  <c r="AV62" s="1"/>
  <c r="AR62"/>
  <c r="AP62"/>
  <c r="AM62"/>
  <c r="AN62" s="1"/>
  <c r="AH62"/>
  <c r="AI62" s="1"/>
  <c r="AC62"/>
  <c r="Z62"/>
  <c r="W62"/>
  <c r="S62"/>
  <c r="P62"/>
  <c r="M62"/>
  <c r="T62" s="1"/>
  <c r="D62"/>
  <c r="AU61"/>
  <c r="AV61" s="1"/>
  <c r="AR61"/>
  <c r="AP61"/>
  <c r="AN61"/>
  <c r="AM61"/>
  <c r="AI61"/>
  <c r="AH61"/>
  <c r="AC61"/>
  <c r="S61"/>
  <c r="D61"/>
  <c r="AU60"/>
  <c r="AV60" s="1"/>
  <c r="AR60"/>
  <c r="AP60"/>
  <c r="AM60"/>
  <c r="AN60" s="1"/>
  <c r="AH60"/>
  <c r="AI60" s="1"/>
  <c r="AC60"/>
  <c r="AD60" s="1"/>
  <c r="S60"/>
  <c r="D60"/>
  <c r="AU59"/>
  <c r="AV59" s="1"/>
  <c r="AR59"/>
  <c r="AP59"/>
  <c r="AM59"/>
  <c r="AN59" s="1"/>
  <c r="AH59"/>
  <c r="AI59" s="1"/>
  <c r="AC59"/>
  <c r="S59"/>
  <c r="AU58"/>
  <c r="AV58" s="1"/>
  <c r="AR58"/>
  <c r="AP58"/>
  <c r="AM58"/>
  <c r="AN58" s="1"/>
  <c r="AH58"/>
  <c r="AI58" s="1"/>
  <c r="AC58"/>
  <c r="S58"/>
  <c r="AV57"/>
  <c r="AU57"/>
  <c r="AR57"/>
  <c r="AP57"/>
  <c r="AN57"/>
  <c r="AM57"/>
  <c r="AI57"/>
  <c r="AH57"/>
  <c r="AC57"/>
  <c r="AD57" s="1"/>
  <c r="S57"/>
  <c r="AU56"/>
  <c r="AV56" s="1"/>
  <c r="AR56"/>
  <c r="AP56"/>
  <c r="AM56"/>
  <c r="AN56" s="1"/>
  <c r="AH56"/>
  <c r="AI56" s="1"/>
  <c r="AC56"/>
  <c r="S56"/>
  <c r="AU55"/>
  <c r="AV55" s="1"/>
  <c r="AR55"/>
  <c r="AP55"/>
  <c r="AM55"/>
  <c r="AN55" s="1"/>
  <c r="AH55"/>
  <c r="AI55" s="1"/>
  <c r="AC55"/>
  <c r="S55"/>
  <c r="AV54"/>
  <c r="AU54"/>
  <c r="AR54"/>
  <c r="AP54"/>
  <c r="AN54"/>
  <c r="AM54"/>
  <c r="AI54"/>
  <c r="AH54"/>
  <c r="AC54"/>
  <c r="AD54"/>
  <c r="S54"/>
  <c r="AU53"/>
  <c r="AV53" s="1"/>
  <c r="AR53"/>
  <c r="AP53"/>
  <c r="AM53"/>
  <c r="AN53" s="1"/>
  <c r="AH53"/>
  <c r="AI53" s="1"/>
  <c r="AC53"/>
  <c r="S53"/>
  <c r="AU52"/>
  <c r="AV52" s="1"/>
  <c r="AR52"/>
  <c r="AP52"/>
  <c r="AM52"/>
  <c r="AN52" s="1"/>
  <c r="AH52"/>
  <c r="AI52" s="1"/>
  <c r="AC52"/>
  <c r="S52"/>
  <c r="AU51"/>
  <c r="AV51" s="1"/>
  <c r="AR51"/>
  <c r="AP51"/>
  <c r="AN51"/>
  <c r="AM51"/>
  <c r="AH51"/>
  <c r="AI51" s="1"/>
  <c r="AC51"/>
  <c r="AD51" s="1"/>
  <c r="S51"/>
  <c r="AU50"/>
  <c r="AV50" s="1"/>
  <c r="AR50"/>
  <c r="AP50"/>
  <c r="AM50"/>
  <c r="AN50" s="1"/>
  <c r="AH50"/>
  <c r="AI50" s="1"/>
  <c r="AC50"/>
  <c r="Z50"/>
  <c r="AD50" s="1"/>
  <c r="W50"/>
  <c r="S50"/>
  <c r="P50"/>
  <c r="M50"/>
  <c r="D50"/>
  <c r="AU45"/>
  <c r="AV45" s="1"/>
  <c r="AR45"/>
  <c r="AP45"/>
  <c r="AM45"/>
  <c r="AN45" s="1"/>
  <c r="AI45"/>
  <c r="AH45"/>
  <c r="AC45"/>
  <c r="Z45"/>
  <c r="W45"/>
  <c r="P45"/>
  <c r="M45"/>
  <c r="T45" s="1"/>
  <c r="D45"/>
  <c r="AV44"/>
  <c r="AU44"/>
  <c r="AR44"/>
  <c r="AP44"/>
  <c r="AN44"/>
  <c r="AM44"/>
  <c r="AH44"/>
  <c r="AI44" s="1"/>
  <c r="AC44"/>
  <c r="Z44"/>
  <c r="W44"/>
  <c r="AD44" s="1"/>
  <c r="P44"/>
  <c r="M44"/>
  <c r="D44"/>
  <c r="AU43"/>
  <c r="AV43" s="1"/>
  <c r="AR43"/>
  <c r="AP43"/>
  <c r="AM43"/>
  <c r="AN43" s="1"/>
  <c r="AI43"/>
  <c r="AH43"/>
  <c r="Z43"/>
  <c r="W43"/>
  <c r="P43"/>
  <c r="M43"/>
  <c r="D43"/>
  <c r="AU42"/>
  <c r="AV42" s="1"/>
  <c r="AR42"/>
  <c r="AP42"/>
  <c r="AM42"/>
  <c r="AN42" s="1"/>
  <c r="AH42"/>
  <c r="AI42" s="1"/>
  <c r="AC42"/>
  <c r="Z42"/>
  <c r="W42"/>
  <c r="P42"/>
  <c r="M42"/>
  <c r="D42"/>
  <c r="AU41"/>
  <c r="AV41" s="1"/>
  <c r="AR41"/>
  <c r="AP41"/>
  <c r="AM41"/>
  <c r="AN41" s="1"/>
  <c r="AH41"/>
  <c r="AI41" s="1"/>
  <c r="AC41"/>
  <c r="Z41"/>
  <c r="AD41" s="1"/>
  <c r="W41"/>
  <c r="P41"/>
  <c r="M41"/>
  <c r="D41"/>
  <c r="AU40"/>
  <c r="AV40" s="1"/>
  <c r="AR40"/>
  <c r="AP40"/>
  <c r="AM40"/>
  <c r="AN40" s="1"/>
  <c r="AH40"/>
  <c r="AI40" s="1"/>
  <c r="AC40"/>
  <c r="Z40"/>
  <c r="W40"/>
  <c r="P40"/>
  <c r="M40"/>
  <c r="T40" s="1"/>
  <c r="D40"/>
  <c r="AU39"/>
  <c r="AV39" s="1"/>
  <c r="AR39"/>
  <c r="AP39"/>
  <c r="AM39"/>
  <c r="AN39" s="1"/>
  <c r="AH39"/>
  <c r="AI39" s="1"/>
  <c r="AC39"/>
  <c r="Z39"/>
  <c r="W39"/>
  <c r="P39"/>
  <c r="M39"/>
  <c r="D39"/>
  <c r="AU38"/>
  <c r="AV38" s="1"/>
  <c r="AR38"/>
  <c r="AP38"/>
  <c r="AM38"/>
  <c r="AN38" s="1"/>
  <c r="AH38"/>
  <c r="AI38" s="1"/>
  <c r="AC38"/>
  <c r="Z38"/>
  <c r="W38"/>
  <c r="P38"/>
  <c r="M38"/>
  <c r="D38"/>
  <c r="AU37"/>
  <c r="AV37" s="1"/>
  <c r="AR37"/>
  <c r="AP37"/>
  <c r="AM37"/>
  <c r="AN37" s="1"/>
  <c r="AH37"/>
  <c r="AI37" s="1"/>
  <c r="AC37"/>
  <c r="Z37"/>
  <c r="AD37" s="1"/>
  <c r="W37"/>
  <c r="P37"/>
  <c r="M37"/>
  <c r="D37"/>
  <c r="AU36"/>
  <c r="AV36" s="1"/>
  <c r="AR36"/>
  <c r="AP36"/>
  <c r="AM36"/>
  <c r="AN36" s="1"/>
  <c r="AH36"/>
  <c r="AI36" s="1"/>
  <c r="AC36"/>
  <c r="Z36"/>
  <c r="W36"/>
  <c r="P36"/>
  <c r="M36"/>
  <c r="T36" s="1"/>
  <c r="D36"/>
  <c r="AU35"/>
  <c r="AV35" s="1"/>
  <c r="AR35"/>
  <c r="AP35"/>
  <c r="AM35"/>
  <c r="AN35" s="1"/>
  <c r="AH35"/>
  <c r="AI35" s="1"/>
  <c r="AC35"/>
  <c r="Z35"/>
  <c r="W35"/>
  <c r="P35"/>
  <c r="M35"/>
  <c r="AU34"/>
  <c r="AV34" s="1"/>
  <c r="AR34"/>
  <c r="AP34"/>
  <c r="AM34"/>
  <c r="AN34" s="1"/>
  <c r="AH34"/>
  <c r="AI34" s="1"/>
  <c r="AC34"/>
  <c r="Z34"/>
  <c r="AD34" s="1"/>
  <c r="W34"/>
  <c r="P34"/>
  <c r="M34"/>
  <c r="AU33"/>
  <c r="AV33" s="1"/>
  <c r="AR33"/>
  <c r="AP33"/>
  <c r="AM33"/>
  <c r="AN33" s="1"/>
  <c r="AH33"/>
  <c r="AI33" s="1"/>
  <c r="AC33"/>
  <c r="Z33"/>
  <c r="W33"/>
  <c r="P33"/>
  <c r="M33"/>
  <c r="AU32"/>
  <c r="AV32" s="1"/>
  <c r="AR32"/>
  <c r="AP32"/>
  <c r="AM32"/>
  <c r="AN32" s="1"/>
  <c r="AH32"/>
  <c r="AI32" s="1"/>
  <c r="AC32"/>
  <c r="Z32"/>
  <c r="AD32" s="1"/>
  <c r="W32"/>
  <c r="P32"/>
  <c r="M32"/>
  <c r="AU31"/>
  <c r="AV31" s="1"/>
  <c r="AR31"/>
  <c r="AP31"/>
  <c r="AM31"/>
  <c r="AN31" s="1"/>
  <c r="AH31"/>
  <c r="AI31" s="1"/>
  <c r="AC31"/>
  <c r="Z31"/>
  <c r="AD31" s="1"/>
  <c r="W31"/>
  <c r="P31"/>
  <c r="M31"/>
  <c r="AU30"/>
  <c r="AV30" s="1"/>
  <c r="AR30"/>
  <c r="AP30"/>
  <c r="AM30"/>
  <c r="AN30" s="1"/>
  <c r="AH30"/>
  <c r="AI30" s="1"/>
  <c r="AC30"/>
  <c r="Z30"/>
  <c r="AD30" s="1"/>
  <c r="P30"/>
  <c r="AU29"/>
  <c r="AV29" s="1"/>
  <c r="AR29"/>
  <c r="AP29"/>
  <c r="AM29"/>
  <c r="AN29" s="1"/>
  <c r="AH29"/>
  <c r="AI29" s="1"/>
  <c r="AC29"/>
  <c r="Z29"/>
  <c r="AD29" s="1"/>
  <c r="P29"/>
  <c r="AU28"/>
  <c r="AV28" s="1"/>
  <c r="AR28"/>
  <c r="AP28"/>
  <c r="AM28"/>
  <c r="AN28" s="1"/>
  <c r="AH28"/>
  <c r="AI28" s="1"/>
  <c r="AC28"/>
  <c r="Z28"/>
  <c r="AD28" s="1"/>
  <c r="P28"/>
  <c r="AU27"/>
  <c r="AV27" s="1"/>
  <c r="AR27"/>
  <c r="AP27"/>
  <c r="AM27"/>
  <c r="AN27" s="1"/>
  <c r="AH27"/>
  <c r="AI27" s="1"/>
  <c r="AC27"/>
  <c r="Z27"/>
  <c r="AD27" s="1"/>
  <c r="P27"/>
  <c r="AU26"/>
  <c r="AV26" s="1"/>
  <c r="AR26"/>
  <c r="AP26"/>
  <c r="AM26"/>
  <c r="AN26" s="1"/>
  <c r="AH26"/>
  <c r="AI26" s="1"/>
  <c r="Z26"/>
  <c r="AD26"/>
  <c r="P26"/>
  <c r="AU25"/>
  <c r="AV25" s="1"/>
  <c r="AR25"/>
  <c r="AP25"/>
  <c r="AM25"/>
  <c r="AN25" s="1"/>
  <c r="AH25"/>
  <c r="AI25" s="1"/>
  <c r="AC25"/>
  <c r="Z25"/>
  <c r="W25"/>
  <c r="P25"/>
  <c r="M25"/>
  <c r="D25"/>
  <c r="AU20"/>
  <c r="AV20" s="1"/>
  <c r="AR20"/>
  <c r="AP20"/>
  <c r="AM20"/>
  <c r="AN20" s="1"/>
  <c r="AH20"/>
  <c r="AI20" s="1"/>
  <c r="AC20"/>
  <c r="Z20"/>
  <c r="W20"/>
  <c r="P20"/>
  <c r="M20"/>
  <c r="AU19"/>
  <c r="AV19" s="1"/>
  <c r="AR19"/>
  <c r="AP19"/>
  <c r="AM19"/>
  <c r="AN19" s="1"/>
  <c r="AH19"/>
  <c r="AI19" s="1"/>
  <c r="AC19"/>
  <c r="Z19"/>
  <c r="W19"/>
  <c r="P19"/>
  <c r="M19"/>
  <c r="AV18"/>
  <c r="AU18"/>
  <c r="AR18"/>
  <c r="AP18"/>
  <c r="AM18"/>
  <c r="AN18" s="1"/>
  <c r="AI18"/>
  <c r="AH18"/>
  <c r="AC18"/>
  <c r="Z18"/>
  <c r="W18"/>
  <c r="AD18" s="1"/>
  <c r="P18"/>
  <c r="M18"/>
  <c r="AU17"/>
  <c r="AV17" s="1"/>
  <c r="AR17"/>
  <c r="AP17"/>
  <c r="AM17"/>
  <c r="AN17" s="1"/>
  <c r="AH17"/>
  <c r="AI17" s="1"/>
  <c r="AC17"/>
  <c r="Z17"/>
  <c r="P17"/>
  <c r="T17"/>
  <c r="AU16"/>
  <c r="AV16" s="1"/>
  <c r="AR16"/>
  <c r="AP16"/>
  <c r="AM16"/>
  <c r="AN16" s="1"/>
  <c r="AH16"/>
  <c r="AI16" s="1"/>
  <c r="AC16"/>
  <c r="Z16"/>
  <c r="P16"/>
  <c r="AU11"/>
  <c r="AV11" s="1"/>
  <c r="AR11"/>
  <c r="AP11"/>
  <c r="AM11"/>
  <c r="AN11" s="1"/>
  <c r="AH11"/>
  <c r="AI11" s="1"/>
  <c r="AC11"/>
  <c r="Z11"/>
  <c r="AD11" s="1"/>
  <c r="P11"/>
  <c r="AU10"/>
  <c r="AV10" s="1"/>
  <c r="AR10"/>
  <c r="AP10"/>
  <c r="AM10"/>
  <c r="AN10" s="1"/>
  <c r="AH10"/>
  <c r="AI10" s="1"/>
  <c r="AC10"/>
  <c r="Z10"/>
  <c r="AD10" s="1"/>
  <c r="P10"/>
  <c r="T10" s="1"/>
  <c r="AU9"/>
  <c r="AV9" s="1"/>
  <c r="AR9"/>
  <c r="AP9"/>
  <c r="AM9"/>
  <c r="AN9" s="1"/>
  <c r="AH9"/>
  <c r="AI9" s="1"/>
  <c r="AC9"/>
  <c r="Z9"/>
  <c r="P9"/>
  <c r="T9" s="1"/>
  <c r="AU8"/>
  <c r="AV8" s="1"/>
  <c r="AR8"/>
  <c r="AP8"/>
  <c r="AM8"/>
  <c r="AN8" s="1"/>
  <c r="AH8"/>
  <c r="AI8" s="1"/>
  <c r="AC8"/>
  <c r="Z8"/>
  <c r="P8"/>
  <c r="AU7"/>
  <c r="AV7" s="1"/>
  <c r="AR7"/>
  <c r="AP7"/>
  <c r="AM7"/>
  <c r="AN7" s="1"/>
  <c r="AH7"/>
  <c r="AI7" s="1"/>
  <c r="Z7"/>
  <c r="AD7" s="1"/>
  <c r="P7"/>
  <c r="T7" s="1"/>
  <c r="AU6"/>
  <c r="AV6" s="1"/>
  <c r="AR6"/>
  <c r="AP6"/>
  <c r="AM6"/>
  <c r="AN6" s="1"/>
  <c r="AH6"/>
  <c r="AI6" s="1"/>
  <c r="AC6"/>
  <c r="Z6"/>
  <c r="P6"/>
  <c r="T6" s="1"/>
  <c r="AD64" l="1"/>
  <c r="AD65"/>
  <c r="AD77"/>
  <c r="AD78"/>
  <c r="AD73"/>
  <c r="AD74"/>
  <c r="T75"/>
  <c r="AD66"/>
  <c r="T67"/>
  <c r="AE67" s="1"/>
  <c r="I67" s="1"/>
  <c r="C76" i="2" s="1"/>
  <c r="M76" s="1"/>
  <c r="T42" i="1"/>
  <c r="T44"/>
  <c r="AE44" s="1"/>
  <c r="I44" s="1"/>
  <c r="C56" i="2" s="1"/>
  <c r="M56" s="1"/>
  <c r="T38" i="1"/>
  <c r="AD45"/>
  <c r="AD33"/>
  <c r="AD35"/>
  <c r="AD39"/>
  <c r="AE45"/>
  <c r="I45" s="1"/>
  <c r="C57" i="2" s="1"/>
  <c r="M57" s="1"/>
  <c r="AD19" i="1"/>
  <c r="AD52"/>
  <c r="T53"/>
  <c r="AD55"/>
  <c r="T56"/>
  <c r="AD58"/>
  <c r="AD61"/>
  <c r="AE7"/>
  <c r="I7" s="1"/>
  <c r="AE10"/>
  <c r="I10" s="1"/>
  <c r="T18"/>
  <c r="AE18" s="1"/>
  <c r="I18" s="1"/>
  <c r="C33" i="2" s="1"/>
  <c r="M33" s="1"/>
  <c r="AD97" i="1"/>
  <c r="T98"/>
  <c r="AE6"/>
  <c r="I6" s="1"/>
  <c r="C21" i="2" s="1"/>
  <c r="M21" s="1"/>
  <c r="AD6" i="1"/>
  <c r="T8"/>
  <c r="AD8"/>
  <c r="AD9"/>
  <c r="AE9" s="1"/>
  <c r="I9" s="1"/>
  <c r="T11"/>
  <c r="T16"/>
  <c r="AD16"/>
  <c r="AD17"/>
  <c r="AE17" s="1"/>
  <c r="I17" s="1"/>
  <c r="T19"/>
  <c r="T20"/>
  <c r="AD20"/>
  <c r="T25"/>
  <c r="AE25" s="1"/>
  <c r="I25" s="1"/>
  <c r="C37" i="2" s="1"/>
  <c r="M37" s="1"/>
  <c r="AD25" i="1"/>
  <c r="T27"/>
  <c r="T28"/>
  <c r="AE28" s="1"/>
  <c r="I28" s="1"/>
  <c r="C40" i="2" s="1"/>
  <c r="M40" s="1"/>
  <c r="T29" i="1"/>
  <c r="T30"/>
  <c r="AE30" s="1"/>
  <c r="I30" s="1"/>
  <c r="C42" i="2" s="1"/>
  <c r="M42" s="1"/>
  <c r="T31" i="1"/>
  <c r="T32"/>
  <c r="AE32" s="1"/>
  <c r="I32" s="1"/>
  <c r="C44" i="2" s="1"/>
  <c r="M44" s="1"/>
  <c r="T33" i="1"/>
  <c r="AE33" s="1"/>
  <c r="I33" s="1"/>
  <c r="C45" i="2" s="1"/>
  <c r="M45" s="1"/>
  <c r="T34" i="1"/>
  <c r="AE34" s="1"/>
  <c r="I34" s="1"/>
  <c r="C46" i="2" s="1"/>
  <c r="M46" s="1"/>
  <c r="T35" i="1"/>
  <c r="AD36"/>
  <c r="AE36" s="1"/>
  <c r="I36" s="1"/>
  <c r="C48" i="2" s="1"/>
  <c r="M48" s="1"/>
  <c r="T37" i="1"/>
  <c r="AD38"/>
  <c r="T39"/>
  <c r="AD40"/>
  <c r="AE40" s="1"/>
  <c r="I40" s="1"/>
  <c r="C52" i="2" s="1"/>
  <c r="M52" s="1"/>
  <c r="T41" i="1"/>
  <c r="AE41" s="1"/>
  <c r="I41" s="1"/>
  <c r="C53" i="2" s="1"/>
  <c r="M53" s="1"/>
  <c r="AD42" i="1"/>
  <c r="T43"/>
  <c r="T50"/>
  <c r="T51"/>
  <c r="AE51" s="1"/>
  <c r="I51" s="1"/>
  <c r="C60" i="2" s="1"/>
  <c r="M60" s="1"/>
  <c r="T52" i="1"/>
  <c r="AD53"/>
  <c r="T54"/>
  <c r="AE54" s="1"/>
  <c r="I54" s="1"/>
  <c r="C63" i="2" s="1"/>
  <c r="M63" s="1"/>
  <c r="T55" i="1"/>
  <c r="AD56"/>
  <c r="T57"/>
  <c r="AE57" s="1"/>
  <c r="I57" s="1"/>
  <c r="C66" i="2" s="1"/>
  <c r="H66" s="1"/>
  <c r="T58" i="1"/>
  <c r="AE58" s="1"/>
  <c r="I58" s="1"/>
  <c r="C67" i="2" s="1"/>
  <c r="AD59" i="1"/>
  <c r="T60"/>
  <c r="AE60" s="1"/>
  <c r="I60" s="1"/>
  <c r="C69" i="2" s="1"/>
  <c r="T61" i="1"/>
  <c r="AD62"/>
  <c r="AD63"/>
  <c r="T64"/>
  <c r="AE64" s="1"/>
  <c r="I64" s="1"/>
  <c r="C73" i="2" s="1"/>
  <c r="M73" s="1"/>
  <c r="T65" i="1"/>
  <c r="AE65" s="1"/>
  <c r="T66"/>
  <c r="AD67"/>
  <c r="AD68"/>
  <c r="T69"/>
  <c r="AE69" s="1"/>
  <c r="I70"/>
  <c r="C79" i="2" s="1"/>
  <c r="M79" s="1"/>
  <c r="T70" i="1"/>
  <c r="AE70" s="1"/>
  <c r="AD71"/>
  <c r="AE71" s="1"/>
  <c r="I71" s="1"/>
  <c r="C80" i="2" s="1"/>
  <c r="M80" s="1"/>
  <c r="AD72" i="1"/>
  <c r="T73"/>
  <c r="T74"/>
  <c r="AE74" s="1"/>
  <c r="I74" s="1"/>
  <c r="C83" i="2" s="1"/>
  <c r="M83" s="1"/>
  <c r="AD75" i="1"/>
  <c r="AE75" s="1"/>
  <c r="I75" s="1"/>
  <c r="C84" i="2" s="1"/>
  <c r="M84" s="1"/>
  <c r="AD76" i="1"/>
  <c r="T77"/>
  <c r="AE77" s="1"/>
  <c r="T78"/>
  <c r="T88"/>
  <c r="AD89"/>
  <c r="T90"/>
  <c r="T103"/>
  <c r="AD104"/>
  <c r="T106"/>
  <c r="AE38"/>
  <c r="I38" s="1"/>
  <c r="C50" i="2" s="1"/>
  <c r="M50" s="1"/>
  <c r="AE42" i="1"/>
  <c r="I42" s="1"/>
  <c r="C54" i="2" s="1"/>
  <c r="M54" s="1"/>
  <c r="AE56" i="1"/>
  <c r="I56" s="1"/>
  <c r="C65" i="2" s="1"/>
  <c r="M65" s="1"/>
  <c r="T59" i="1"/>
  <c r="AE59" s="1"/>
  <c r="I59" s="1"/>
  <c r="C68" i="2" s="1"/>
  <c r="AE62" i="1"/>
  <c r="T63"/>
  <c r="AE63" s="1"/>
  <c r="I63" s="1"/>
  <c r="C72" i="2" s="1"/>
  <c r="M72" s="1"/>
  <c r="T68" i="1"/>
  <c r="AE68" s="1"/>
  <c r="I68" s="1"/>
  <c r="C77" i="2" s="1"/>
  <c r="M77" s="1"/>
  <c r="I69" i="1"/>
  <c r="C78" i="2" s="1"/>
  <c r="M78" s="1"/>
  <c r="T72" i="1"/>
  <c r="AE72" s="1"/>
  <c r="I72" s="1"/>
  <c r="C81" i="2" s="1"/>
  <c r="M81" s="1"/>
  <c r="T76" i="1"/>
  <c r="AE76" s="1"/>
  <c r="I76" s="1"/>
  <c r="C85" i="2" s="1"/>
  <c r="M85" s="1"/>
  <c r="I77" i="1"/>
  <c r="C86" i="2" s="1"/>
  <c r="M86" s="1"/>
  <c r="T84" i="1"/>
  <c r="AD85"/>
  <c r="AD86"/>
  <c r="T87"/>
  <c r="T91"/>
  <c r="AD92"/>
  <c r="AD93"/>
  <c r="T94"/>
  <c r="T99"/>
  <c r="AD100"/>
  <c r="AD101"/>
  <c r="T102"/>
  <c r="T107"/>
  <c r="AD108"/>
  <c r="AD109"/>
  <c r="T110"/>
  <c r="T112"/>
  <c r="AD105"/>
  <c r="AD112"/>
  <c r="AD84"/>
  <c r="T85"/>
  <c r="T86"/>
  <c r="AD87"/>
  <c r="T89"/>
  <c r="AE89" s="1"/>
  <c r="I89" s="1"/>
  <c r="AD90"/>
  <c r="AE90" s="1"/>
  <c r="I90" s="1"/>
  <c r="AD91"/>
  <c r="T92"/>
  <c r="T93"/>
  <c r="AD94"/>
  <c r="AD95"/>
  <c r="T96"/>
  <c r="AE96" s="1"/>
  <c r="I96" s="1"/>
  <c r="T97"/>
  <c r="AD98"/>
  <c r="AE98" s="1"/>
  <c r="I98" s="1"/>
  <c r="AD99"/>
  <c r="T100"/>
  <c r="T101"/>
  <c r="AD102"/>
  <c r="AD103"/>
  <c r="T104"/>
  <c r="AE104" s="1"/>
  <c r="I104" s="1"/>
  <c r="T105"/>
  <c r="AE105" s="1"/>
  <c r="I105" s="1"/>
  <c r="AD106"/>
  <c r="AE106" s="1"/>
  <c r="I106" s="1"/>
  <c r="AD107"/>
  <c r="T108"/>
  <c r="T109"/>
  <c r="AD110"/>
  <c r="AD111"/>
  <c r="AE112"/>
  <c r="I112" s="1"/>
  <c r="L58" i="2"/>
  <c r="J58"/>
  <c r="H58"/>
  <c r="F58"/>
  <c r="P58" s="1"/>
  <c r="I58"/>
  <c r="E58"/>
  <c r="O58" s="1"/>
  <c r="K58"/>
  <c r="G58"/>
  <c r="L56"/>
  <c r="J56"/>
  <c r="H56"/>
  <c r="F56"/>
  <c r="P56" s="1"/>
  <c r="I56"/>
  <c r="E56"/>
  <c r="O56" s="1"/>
  <c r="K56"/>
  <c r="G56"/>
  <c r="L54"/>
  <c r="J54"/>
  <c r="H54"/>
  <c r="F54"/>
  <c r="P54" s="1"/>
  <c r="I54"/>
  <c r="E54"/>
  <c r="O54" s="1"/>
  <c r="K54"/>
  <c r="G54"/>
  <c r="L52"/>
  <c r="J52"/>
  <c r="H52"/>
  <c r="F52"/>
  <c r="P52" s="1"/>
  <c r="I52"/>
  <c r="E52"/>
  <c r="O52" s="1"/>
  <c r="K52"/>
  <c r="G52"/>
  <c r="L50"/>
  <c r="J50"/>
  <c r="H50"/>
  <c r="F50"/>
  <c r="P50" s="1"/>
  <c r="I50"/>
  <c r="E50"/>
  <c r="O50" s="1"/>
  <c r="K50"/>
  <c r="G50"/>
  <c r="L48"/>
  <c r="J48"/>
  <c r="H48"/>
  <c r="F48"/>
  <c r="P48" s="1"/>
  <c r="K48"/>
  <c r="I48"/>
  <c r="G48"/>
  <c r="E48"/>
  <c r="O48" s="1"/>
  <c r="L87"/>
  <c r="K87"/>
  <c r="G87"/>
  <c r="E87"/>
  <c r="O87" s="1"/>
  <c r="I87"/>
  <c r="L85"/>
  <c r="K85"/>
  <c r="G85"/>
  <c r="E85"/>
  <c r="O85" s="1"/>
  <c r="I85"/>
  <c r="L83"/>
  <c r="K83"/>
  <c r="G83"/>
  <c r="E83"/>
  <c r="O83" s="1"/>
  <c r="I83"/>
  <c r="L81"/>
  <c r="K81"/>
  <c r="G81"/>
  <c r="E81"/>
  <c r="O81" s="1"/>
  <c r="I81"/>
  <c r="L79"/>
  <c r="J79"/>
  <c r="H79"/>
  <c r="F79"/>
  <c r="P79" s="1"/>
  <c r="I79"/>
  <c r="E79"/>
  <c r="O79" s="1"/>
  <c r="K79"/>
  <c r="G79"/>
  <c r="L77"/>
  <c r="J77"/>
  <c r="H77"/>
  <c r="F77"/>
  <c r="P77" s="1"/>
  <c r="I77"/>
  <c r="E77"/>
  <c r="O77" s="1"/>
  <c r="K77"/>
  <c r="G77"/>
  <c r="L75"/>
  <c r="J75"/>
  <c r="H75"/>
  <c r="F75"/>
  <c r="P75" s="1"/>
  <c r="I75"/>
  <c r="E75"/>
  <c r="O75" s="1"/>
  <c r="K75"/>
  <c r="G75"/>
  <c r="L73"/>
  <c r="J73"/>
  <c r="H73"/>
  <c r="F73"/>
  <c r="P73" s="1"/>
  <c r="I73"/>
  <c r="E73"/>
  <c r="O73" s="1"/>
  <c r="K73"/>
  <c r="G73"/>
  <c r="L71"/>
  <c r="J71"/>
  <c r="H71"/>
  <c r="F71"/>
  <c r="P71" s="1"/>
  <c r="I71"/>
  <c r="E71"/>
  <c r="O71" s="1"/>
  <c r="K71"/>
  <c r="G71"/>
  <c r="L69"/>
  <c r="J69"/>
  <c r="H69"/>
  <c r="F69"/>
  <c r="P69" s="1"/>
  <c r="E69"/>
  <c r="O69" s="1"/>
  <c r="K69"/>
  <c r="G69"/>
  <c r="E21"/>
  <c r="O21" s="1"/>
  <c r="G21"/>
  <c r="I21"/>
  <c r="K21"/>
  <c r="E33"/>
  <c r="O33" s="1"/>
  <c r="G33"/>
  <c r="I33"/>
  <c r="K33"/>
  <c r="E34"/>
  <c r="O34" s="1"/>
  <c r="G34"/>
  <c r="I34"/>
  <c r="K34"/>
  <c r="E35"/>
  <c r="O35" s="1"/>
  <c r="G35"/>
  <c r="I35"/>
  <c r="K35"/>
  <c r="E36"/>
  <c r="O36" s="1"/>
  <c r="G36"/>
  <c r="I36"/>
  <c r="K36"/>
  <c r="E37"/>
  <c r="O37" s="1"/>
  <c r="G37"/>
  <c r="I37"/>
  <c r="K37"/>
  <c r="E39"/>
  <c r="O39" s="1"/>
  <c r="I39"/>
  <c r="E41"/>
  <c r="O41" s="1"/>
  <c r="I41"/>
  <c r="E43"/>
  <c r="O43" s="1"/>
  <c r="L57"/>
  <c r="J57"/>
  <c r="H57"/>
  <c r="F57"/>
  <c r="P57" s="1"/>
  <c r="I57"/>
  <c r="E57"/>
  <c r="O57" s="1"/>
  <c r="K57"/>
  <c r="G57"/>
  <c r="L55"/>
  <c r="J55"/>
  <c r="H55"/>
  <c r="F55"/>
  <c r="P55" s="1"/>
  <c r="I55"/>
  <c r="E55"/>
  <c r="O55" s="1"/>
  <c r="K55"/>
  <c r="G55"/>
  <c r="L53"/>
  <c r="J53"/>
  <c r="H53"/>
  <c r="F53"/>
  <c r="P53" s="1"/>
  <c r="I53"/>
  <c r="E53"/>
  <c r="O53" s="1"/>
  <c r="K53"/>
  <c r="G53"/>
  <c r="L51"/>
  <c r="J51"/>
  <c r="H51"/>
  <c r="F51"/>
  <c r="P51" s="1"/>
  <c r="I51"/>
  <c r="E51"/>
  <c r="O51" s="1"/>
  <c r="K51"/>
  <c r="G51"/>
  <c r="L49"/>
  <c r="J49"/>
  <c r="H49"/>
  <c r="I49"/>
  <c r="F49"/>
  <c r="P49" s="1"/>
  <c r="K49"/>
  <c r="G49"/>
  <c r="E49"/>
  <c r="O49" s="1"/>
  <c r="L47"/>
  <c r="K47"/>
  <c r="G47"/>
  <c r="I47"/>
  <c r="E47"/>
  <c r="O47" s="1"/>
  <c r="L45"/>
  <c r="K45"/>
  <c r="G45"/>
  <c r="L43"/>
  <c r="K43"/>
  <c r="L59"/>
  <c r="J59"/>
  <c r="H59"/>
  <c r="F59"/>
  <c r="P59" s="1"/>
  <c r="I59"/>
  <c r="E59"/>
  <c r="O59" s="1"/>
  <c r="K59"/>
  <c r="G59"/>
  <c r="L86"/>
  <c r="J86"/>
  <c r="H86"/>
  <c r="F86"/>
  <c r="P86" s="1"/>
  <c r="I86"/>
  <c r="E86"/>
  <c r="O86" s="1"/>
  <c r="K86"/>
  <c r="G86"/>
  <c r="L84"/>
  <c r="J84"/>
  <c r="H84"/>
  <c r="F84"/>
  <c r="P84" s="1"/>
  <c r="I84"/>
  <c r="E84"/>
  <c r="O84" s="1"/>
  <c r="K84"/>
  <c r="G84"/>
  <c r="L82"/>
  <c r="J82"/>
  <c r="H82"/>
  <c r="F82"/>
  <c r="P82" s="1"/>
  <c r="I82"/>
  <c r="E82"/>
  <c r="O82" s="1"/>
  <c r="K82"/>
  <c r="G82"/>
  <c r="L80"/>
  <c r="J80"/>
  <c r="H80"/>
  <c r="F80"/>
  <c r="P80" s="1"/>
  <c r="I80"/>
  <c r="E80"/>
  <c r="O80" s="1"/>
  <c r="K80"/>
  <c r="G80"/>
  <c r="L78"/>
  <c r="J78"/>
  <c r="H78"/>
  <c r="F78"/>
  <c r="P78" s="1"/>
  <c r="I78"/>
  <c r="E78"/>
  <c r="O78" s="1"/>
  <c r="K78"/>
  <c r="G78"/>
  <c r="L76"/>
  <c r="J76"/>
  <c r="H76"/>
  <c r="F76"/>
  <c r="P76" s="1"/>
  <c r="I76"/>
  <c r="E76"/>
  <c r="O76" s="1"/>
  <c r="K76"/>
  <c r="G76"/>
  <c r="L74"/>
  <c r="J74"/>
  <c r="H74"/>
  <c r="F74"/>
  <c r="P74" s="1"/>
  <c r="I74"/>
  <c r="E74"/>
  <c r="O74" s="1"/>
  <c r="K74"/>
  <c r="G74"/>
  <c r="L72"/>
  <c r="J72"/>
  <c r="H72"/>
  <c r="F72"/>
  <c r="P72" s="1"/>
  <c r="I72"/>
  <c r="E72"/>
  <c r="O72" s="1"/>
  <c r="K72"/>
  <c r="G72"/>
  <c r="L70"/>
  <c r="J70"/>
  <c r="F70"/>
  <c r="P70" s="1"/>
  <c r="I70"/>
  <c r="E70"/>
  <c r="O70" s="1"/>
  <c r="K70"/>
  <c r="G70"/>
  <c r="F21"/>
  <c r="P21" s="1"/>
  <c r="J21"/>
  <c r="F33"/>
  <c r="P33" s="1"/>
  <c r="H33"/>
  <c r="J33"/>
  <c r="F34"/>
  <c r="P34" s="1"/>
  <c r="H34"/>
  <c r="J34"/>
  <c r="F35"/>
  <c r="P35" s="1"/>
  <c r="H35"/>
  <c r="J35"/>
  <c r="F36"/>
  <c r="P36" s="1"/>
  <c r="H36"/>
  <c r="J36"/>
  <c r="F37"/>
  <c r="P37" s="1"/>
  <c r="H37"/>
  <c r="J37"/>
  <c r="G39"/>
  <c r="K39"/>
  <c r="G41"/>
  <c r="K41"/>
  <c r="G43"/>
  <c r="E45"/>
  <c r="O45" s="1"/>
  <c r="L46"/>
  <c r="J46"/>
  <c r="H46"/>
  <c r="F46"/>
  <c r="P46" s="1"/>
  <c r="K46"/>
  <c r="I46"/>
  <c r="G46"/>
  <c r="E46"/>
  <c r="O46" s="1"/>
  <c r="L44"/>
  <c r="J44"/>
  <c r="H44"/>
  <c r="F44"/>
  <c r="P44" s="1"/>
  <c r="K44"/>
  <c r="I44"/>
  <c r="G44"/>
  <c r="E44"/>
  <c r="O44" s="1"/>
  <c r="L42"/>
  <c r="J42"/>
  <c r="H42"/>
  <c r="F42"/>
  <c r="P42" s="1"/>
  <c r="K42"/>
  <c r="I42"/>
  <c r="E42"/>
  <c r="O42" s="1"/>
  <c r="L40"/>
  <c r="J40"/>
  <c r="F40"/>
  <c r="P40" s="1"/>
  <c r="K40"/>
  <c r="I40"/>
  <c r="G40"/>
  <c r="E40"/>
  <c r="O40" s="1"/>
  <c r="L38"/>
  <c r="J38"/>
  <c r="F38"/>
  <c r="P38" s="1"/>
  <c r="K38"/>
  <c r="I38"/>
  <c r="G38"/>
  <c r="E38"/>
  <c r="O38" s="1"/>
  <c r="F39"/>
  <c r="P39" s="1"/>
  <c r="J39"/>
  <c r="F41"/>
  <c r="P41" s="1"/>
  <c r="J41"/>
  <c r="F43"/>
  <c r="P43" s="1"/>
  <c r="H43"/>
  <c r="J43"/>
  <c r="F45"/>
  <c r="P45" s="1"/>
  <c r="H45"/>
  <c r="J45"/>
  <c r="F47"/>
  <c r="P47" s="1"/>
  <c r="H47"/>
  <c r="J47"/>
  <c r="L67"/>
  <c r="J67"/>
  <c r="G67"/>
  <c r="E67"/>
  <c r="O67" s="1"/>
  <c r="K67"/>
  <c r="I67"/>
  <c r="F67"/>
  <c r="P67" s="1"/>
  <c r="L65"/>
  <c r="I65"/>
  <c r="E65"/>
  <c r="O65" s="1"/>
  <c r="J65"/>
  <c r="H65"/>
  <c r="F65"/>
  <c r="P65" s="1"/>
  <c r="L63"/>
  <c r="J63"/>
  <c r="H63"/>
  <c r="F63"/>
  <c r="P63" s="1"/>
  <c r="K63"/>
  <c r="G63"/>
  <c r="E63"/>
  <c r="O63" s="1"/>
  <c r="L61"/>
  <c r="J61"/>
  <c r="E61"/>
  <c r="O61" s="1"/>
  <c r="K61"/>
  <c r="I61"/>
  <c r="F61"/>
  <c r="P61" s="1"/>
  <c r="J68"/>
  <c r="F68"/>
  <c r="P68" s="1"/>
  <c r="L68"/>
  <c r="I68"/>
  <c r="G68"/>
  <c r="E68"/>
  <c r="O68" s="1"/>
  <c r="K66"/>
  <c r="F66"/>
  <c r="P66" s="1"/>
  <c r="L66"/>
  <c r="J66"/>
  <c r="G66"/>
  <c r="E66"/>
  <c r="O66" s="1"/>
  <c r="J64"/>
  <c r="F64"/>
  <c r="P64" s="1"/>
  <c r="L64"/>
  <c r="I64"/>
  <c r="G64"/>
  <c r="E64"/>
  <c r="O64" s="1"/>
  <c r="L62"/>
  <c r="J62"/>
  <c r="H62"/>
  <c r="F62"/>
  <c r="P62" s="1"/>
  <c r="I62"/>
  <c r="G62"/>
  <c r="E62"/>
  <c r="O62" s="1"/>
  <c r="K60"/>
  <c r="I60"/>
  <c r="F60"/>
  <c r="P60" s="1"/>
  <c r="L60"/>
  <c r="J60"/>
  <c r="G60"/>
  <c r="E60"/>
  <c r="O60" s="1"/>
  <c r="H61"/>
  <c r="K65"/>
  <c r="K68"/>
  <c r="H60"/>
  <c r="F81"/>
  <c r="P81" s="1"/>
  <c r="H81"/>
  <c r="J81"/>
  <c r="F83"/>
  <c r="P83" s="1"/>
  <c r="H83"/>
  <c r="J83"/>
  <c r="F85"/>
  <c r="P85" s="1"/>
  <c r="H85"/>
  <c r="J85"/>
  <c r="F87"/>
  <c r="P87" s="1"/>
  <c r="H87"/>
  <c r="J87"/>
  <c r="AE11" i="1"/>
  <c r="I11" s="1"/>
  <c r="AE27"/>
  <c r="I27" s="1"/>
  <c r="C39" i="2" s="1"/>
  <c r="M39" s="1"/>
  <c r="AE29" i="1"/>
  <c r="I29" s="1"/>
  <c r="C41" i="2" s="1"/>
  <c r="M41" s="1"/>
  <c r="AE31" i="1"/>
  <c r="I31" s="1"/>
  <c r="C43" i="2" s="1"/>
  <c r="M43" s="1"/>
  <c r="AE35" i="1"/>
  <c r="I35" s="1"/>
  <c r="C47" i="2" s="1"/>
  <c r="M47" s="1"/>
  <c r="AE37" i="1"/>
  <c r="I37" s="1"/>
  <c r="C49" i="2" s="1"/>
  <c r="M49" s="1"/>
  <c r="AE39" i="1"/>
  <c r="I39" s="1"/>
  <c r="C51" i="2" s="1"/>
  <c r="M51" s="1"/>
  <c r="AE50" i="1"/>
  <c r="I50" s="1"/>
  <c r="C59" i="2" s="1"/>
  <c r="M59" s="1"/>
  <c r="T26" i="1"/>
  <c r="AE26" s="1"/>
  <c r="I26" s="1"/>
  <c r="C38" i="2" s="1"/>
  <c r="M38" s="1"/>
  <c r="AD43" i="1"/>
  <c r="AE43" s="1"/>
  <c r="I43" s="1"/>
  <c r="C55" i="2" s="1"/>
  <c r="M55" s="1"/>
  <c r="I62" i="1"/>
  <c r="C71" i="2" s="1"/>
  <c r="M71" s="1"/>
  <c r="I65" i="1"/>
  <c r="C74" i="2" s="1"/>
  <c r="M74" s="1"/>
  <c r="AE84" i="1"/>
  <c r="I84" s="1"/>
  <c r="AE91"/>
  <c r="I91" s="1"/>
  <c r="AE95"/>
  <c r="I95" s="1"/>
  <c r="AE99"/>
  <c r="I99" s="1"/>
  <c r="AE103"/>
  <c r="I103" s="1"/>
  <c r="AE107"/>
  <c r="I107" s="1"/>
  <c r="AE111"/>
  <c r="I111" s="1"/>
  <c r="AD88"/>
  <c r="AE88" s="1"/>
  <c r="I88" s="1"/>
  <c r="AE73" l="1"/>
  <c r="I73" s="1"/>
  <c r="C82" i="2" s="1"/>
  <c r="M82" s="1"/>
  <c r="AE66" i="1"/>
  <c r="I66" s="1"/>
  <c r="C75" i="2" s="1"/>
  <c r="M75" s="1"/>
  <c r="AE78" i="1"/>
  <c r="I78" s="1"/>
  <c r="C87" i="2" s="1"/>
  <c r="M87" s="1"/>
  <c r="AE55" i="1"/>
  <c r="I55" s="1"/>
  <c r="C64" i="2" s="1"/>
  <c r="H64" s="1"/>
  <c r="AE19" i="1"/>
  <c r="I19" s="1"/>
  <c r="C34" i="2" s="1"/>
  <c r="M34" s="1"/>
  <c r="AE52" i="1"/>
  <c r="I52" s="1"/>
  <c r="C61" i="2" s="1"/>
  <c r="M61" s="1"/>
  <c r="AE53" i="1"/>
  <c r="I53" s="1"/>
  <c r="C62" i="2" s="1"/>
  <c r="M62" s="1"/>
  <c r="M68"/>
  <c r="H68"/>
  <c r="M69"/>
  <c r="I69"/>
  <c r="G65"/>
  <c r="I63"/>
  <c r="AE61" i="1"/>
  <c r="I61" s="1"/>
  <c r="C70" i="2" s="1"/>
  <c r="G42"/>
  <c r="H39"/>
  <c r="H38"/>
  <c r="H40"/>
  <c r="H41"/>
  <c r="L10"/>
  <c r="H21"/>
  <c r="AE20" i="1"/>
  <c r="I20" s="1"/>
  <c r="C35" i="2" s="1"/>
  <c r="M35" s="1"/>
  <c r="AE16" i="1"/>
  <c r="I16" s="1"/>
  <c r="AE8"/>
  <c r="I8" s="1"/>
  <c r="L16" i="2"/>
  <c r="AE109" i="1"/>
  <c r="I109" s="1"/>
  <c r="AE101"/>
  <c r="I101" s="1"/>
  <c r="AE97"/>
  <c r="I97" s="1"/>
  <c r="L4" i="2"/>
  <c r="AE110" i="1"/>
  <c r="I110" s="1"/>
  <c r="AE108"/>
  <c r="I108" s="1"/>
  <c r="AE102"/>
  <c r="I102" s="1"/>
  <c r="AE100"/>
  <c r="I100" s="1"/>
  <c r="AE94"/>
  <c r="I94" s="1"/>
  <c r="AE92"/>
  <c r="I92" s="1"/>
  <c r="AE87"/>
  <c r="I87" s="1"/>
  <c r="AE85"/>
  <c r="I85" s="1"/>
  <c r="AE93"/>
  <c r="I93" s="1"/>
  <c r="AE86"/>
  <c r="I86" s="1"/>
  <c r="L18" i="2"/>
  <c r="L6"/>
  <c r="L12"/>
  <c r="L17"/>
  <c r="L3"/>
  <c r="L5"/>
  <c r="L9"/>
  <c r="L11"/>
  <c r="L15"/>
  <c r="M67"/>
  <c r="H67"/>
  <c r="K64"/>
  <c r="M66"/>
  <c r="I66"/>
  <c r="E18"/>
  <c r="E17"/>
  <c r="E16"/>
  <c r="E15"/>
  <c r="E12"/>
  <c r="E11"/>
  <c r="E10"/>
  <c r="E9"/>
  <c r="E6"/>
  <c r="E5"/>
  <c r="E4"/>
  <c r="E3"/>
  <c r="P18"/>
  <c r="P16"/>
  <c r="P12"/>
  <c r="P10"/>
  <c r="P6"/>
  <c r="P4"/>
  <c r="O18"/>
  <c r="O16"/>
  <c r="O12"/>
  <c r="O10"/>
  <c r="O6"/>
  <c r="O4"/>
  <c r="N18"/>
  <c r="N16"/>
  <c r="N12"/>
  <c r="N10"/>
  <c r="N6"/>
  <c r="N4"/>
  <c r="M18"/>
  <c r="M16"/>
  <c r="M12"/>
  <c r="M10"/>
  <c r="M6"/>
  <c r="M4"/>
  <c r="P17"/>
  <c r="P15"/>
  <c r="P11"/>
  <c r="P9"/>
  <c r="P5"/>
  <c r="P3"/>
  <c r="O17"/>
  <c r="O15"/>
  <c r="O11"/>
  <c r="O9"/>
  <c r="O5"/>
  <c r="O3"/>
  <c r="N17"/>
  <c r="N15"/>
  <c r="N11"/>
  <c r="N9"/>
  <c r="N5"/>
  <c r="N3"/>
  <c r="M17"/>
  <c r="M15"/>
  <c r="M11"/>
  <c r="M9"/>
  <c r="M5"/>
  <c r="M3"/>
  <c r="J18"/>
  <c r="J17"/>
  <c r="J16"/>
  <c r="J15"/>
  <c r="J12"/>
  <c r="J11"/>
  <c r="J10"/>
  <c r="J9"/>
  <c r="J6"/>
  <c r="J5"/>
  <c r="J4"/>
  <c r="J3"/>
  <c r="F18"/>
  <c r="F17"/>
  <c r="F16"/>
  <c r="F15"/>
  <c r="F12"/>
  <c r="F11"/>
  <c r="F10"/>
  <c r="F9"/>
  <c r="F6"/>
  <c r="F5"/>
  <c r="F4"/>
  <c r="F3"/>
  <c r="M64" l="1"/>
  <c r="K62"/>
  <c r="K17" s="1"/>
  <c r="G61"/>
  <c r="I12"/>
  <c r="I6"/>
  <c r="M70"/>
  <c r="H70"/>
  <c r="I17"/>
  <c r="I18"/>
  <c r="L7"/>
  <c r="L8" s="1"/>
  <c r="B126" i="1" s="1"/>
  <c r="B81" i="4" s="1"/>
  <c r="C81" s="1"/>
  <c r="C126" i="1" s="1"/>
  <c r="G11" i="2"/>
  <c r="I4"/>
  <c r="I10"/>
  <c r="I16"/>
  <c r="L19"/>
  <c r="L20" s="1"/>
  <c r="L13"/>
  <c r="L14" s="1"/>
  <c r="F7"/>
  <c r="F8" s="1"/>
  <c r="B120" i="1" s="1"/>
  <c r="B78" i="4" s="1"/>
  <c r="C78" s="1"/>
  <c r="C120" i="1" s="1"/>
  <c r="F13" i="2"/>
  <c r="F14" s="1"/>
  <c r="L120" i="1" s="1"/>
  <c r="B84" i="4" s="1"/>
  <c r="C84" s="1"/>
  <c r="Q120" i="1" s="1"/>
  <c r="F19" i="2"/>
  <c r="F20" s="1"/>
  <c r="AB120" i="1" s="1"/>
  <c r="B90" i="4" s="1"/>
  <c r="C90" s="1"/>
  <c r="AG120" i="1" s="1"/>
  <c r="J7" i="2"/>
  <c r="J8" s="1"/>
  <c r="L126" i="1" s="1"/>
  <c r="B87" i="4" s="1"/>
  <c r="C87" s="1"/>
  <c r="Q126" i="1" s="1"/>
  <c r="J13" i="2"/>
  <c r="J14" s="1"/>
  <c r="M7"/>
  <c r="M8" s="1"/>
  <c r="M13"/>
  <c r="M14" s="1"/>
  <c r="M19"/>
  <c r="M20" s="1"/>
  <c r="N7"/>
  <c r="N8" s="1"/>
  <c r="N13"/>
  <c r="N14" s="1"/>
  <c r="I3"/>
  <c r="I5"/>
  <c r="I9"/>
  <c r="I11"/>
  <c r="I15"/>
  <c r="N19"/>
  <c r="N20" s="1"/>
  <c r="O7"/>
  <c r="O8" s="1"/>
  <c r="O13"/>
  <c r="O14" s="1"/>
  <c r="O19"/>
  <c r="O20" s="1"/>
  <c r="P7"/>
  <c r="P8" s="1"/>
  <c r="P13"/>
  <c r="P14" s="1"/>
  <c r="P19"/>
  <c r="P20" s="1"/>
  <c r="E7"/>
  <c r="E8" s="1"/>
  <c r="B118" i="1" s="1"/>
  <c r="B77" i="4" s="1"/>
  <c r="C77" s="1"/>
  <c r="C118" i="1" s="1"/>
  <c r="E13" i="2"/>
  <c r="E14" s="1"/>
  <c r="L118" i="1" s="1"/>
  <c r="B83" i="4" s="1"/>
  <c r="C83" s="1"/>
  <c r="Q118" i="1" s="1"/>
  <c r="E19" i="2"/>
  <c r="E20" s="1"/>
  <c r="AB118" i="1" s="1"/>
  <c r="B89" i="4" s="1"/>
  <c r="C89" s="1"/>
  <c r="AG118" i="1" s="1"/>
  <c r="J19" i="2"/>
  <c r="J20" s="1"/>
  <c r="L128" i="1" l="1"/>
  <c r="B95" i="4" s="1"/>
  <c r="C95" s="1"/>
  <c r="Q128" i="1" s="1"/>
  <c r="B128"/>
  <c r="B94" i="4" s="1"/>
  <c r="C94" s="1"/>
  <c r="C128" i="1" s="1"/>
  <c r="AB126"/>
  <c r="B93" i="4" s="1"/>
  <c r="C93" s="1"/>
  <c r="AG126" i="1" s="1"/>
  <c r="AB128"/>
  <c r="B96" i="4" s="1"/>
  <c r="C96" s="1"/>
  <c r="AG128" i="1" s="1"/>
  <c r="H3" i="2"/>
  <c r="K11"/>
  <c r="K6"/>
  <c r="K16"/>
  <c r="K15"/>
  <c r="K18"/>
  <c r="K4"/>
  <c r="K5"/>
  <c r="K12"/>
  <c r="K3"/>
  <c r="K9"/>
  <c r="K10"/>
  <c r="H12"/>
  <c r="H15"/>
  <c r="H16"/>
  <c r="H9"/>
  <c r="H18"/>
  <c r="H11"/>
  <c r="H4"/>
  <c r="H5"/>
  <c r="H17"/>
  <c r="H6"/>
  <c r="G18"/>
  <c r="H10"/>
  <c r="G12"/>
  <c r="G16"/>
  <c r="G15"/>
  <c r="G3"/>
  <c r="G9"/>
  <c r="G4"/>
  <c r="G17"/>
  <c r="G10"/>
  <c r="G6"/>
  <c r="G5"/>
  <c r="I19"/>
  <c r="I20" s="1"/>
  <c r="I7"/>
  <c r="I8" s="1"/>
  <c r="B124" i="1" s="1"/>
  <c r="B80" i="4" s="1"/>
  <c r="C80" s="1"/>
  <c r="C124" i="1" s="1"/>
  <c r="I13" i="2"/>
  <c r="I14" s="1"/>
  <c r="L124" i="1" s="1"/>
  <c r="B86" i="4" s="1"/>
  <c r="C86" s="1"/>
  <c r="Q124" i="1" s="1"/>
  <c r="K7" i="2" l="1"/>
  <c r="K8" s="1"/>
  <c r="AB124" i="1" s="1"/>
  <c r="B92" i="4" s="1"/>
  <c r="C92" s="1"/>
  <c r="AG124" i="1" s="1"/>
  <c r="K13" i="2"/>
  <c r="K14" s="1"/>
  <c r="K19"/>
  <c r="K20" s="1"/>
  <c r="H7"/>
  <c r="H8" s="1"/>
  <c r="B116" i="1" s="1"/>
  <c r="B76" i="4" s="1"/>
  <c r="H13" i="2"/>
  <c r="H14" s="1"/>
  <c r="L116" i="1" s="1"/>
  <c r="B82" i="4" s="1"/>
  <c r="H19" i="2"/>
  <c r="H20" s="1"/>
  <c r="AB116" i="1" s="1"/>
  <c r="B88" i="4" s="1"/>
  <c r="G13" i="2"/>
  <c r="G14" s="1"/>
  <c r="L122" i="1" s="1"/>
  <c r="B85" i="4" s="1"/>
  <c r="G19" i="2"/>
  <c r="G20" s="1"/>
  <c r="AB122" i="1" s="1"/>
  <c r="B91" i="4" s="1"/>
  <c r="C91" s="1"/>
  <c r="AG122" i="1" s="1"/>
  <c r="G7" i="2"/>
  <c r="G8" s="1"/>
  <c r="B122" i="1" s="1"/>
  <c r="B79" i="4" s="1"/>
  <c r="C85" l="1"/>
  <c r="Q122" i="1" s="1"/>
  <c r="C82" i="4"/>
  <c r="Q116" i="1" s="1"/>
  <c r="C79" i="4"/>
  <c r="C122" i="1" s="1"/>
  <c r="C88" i="4"/>
  <c r="AG116" i="1" s="1"/>
  <c r="C76" i="4"/>
  <c r="C116" i="1" s="1"/>
</calcChain>
</file>

<file path=xl/sharedStrings.xml><?xml version="1.0" encoding="utf-8"?>
<sst xmlns="http://schemas.openxmlformats.org/spreadsheetml/2006/main" count="366" uniqueCount="111">
  <si>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</si>
  <si>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</si>
  <si>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</si>
  <si>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</si>
  <si>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</si>
  <si>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</si>
  <si>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</si>
  <si>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</si>
  <si>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</si>
  <si>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</si>
  <si>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</si>
  <si>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</si>
  <si>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</si>
  <si>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</si>
  <si>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</si>
  <si>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</si>
  <si>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</si>
  <si>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</si>
  <si>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</si>
  <si>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</si>
  <si>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</si>
  <si>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</si>
  <si>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</si>
  <si>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</si>
  <si>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</si>
  <si>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</si>
  <si>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</si>
  <si>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</si>
  <si>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</si>
  <si>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</si>
  <si>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</si>
  <si>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</si>
  <si>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</si>
  <si>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</si>
  <si>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</si>
  <si>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</si>
  <si>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</si>
  <si>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</si>
  <si>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</si>
  <si>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</si>
  <si>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</si>
  <si>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</si>
  <si>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TSG Haßloch</t>
  </si>
  <si>
    <t>AV 03 Speyer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</si>
  <si>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</si>
  <si>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</si>
  <si>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</si>
  <si>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</si>
  <si>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</si>
  <si>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</si>
  <si>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</si>
  <si>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</si>
  <si>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</si>
  <si>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</si>
  <si>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</si>
  <si>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</si>
  <si>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</si>
  <si>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</si>
  <si>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</si>
  <si>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</si>
  <si>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</si>
  <si>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</si>
  <si>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</si>
  <si>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</si>
  <si>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</si>
  <si>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</si>
  <si>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</si>
  <si>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</si>
  <si>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FTG Pfungstadt</t>
  </si>
  <si>
    <t>AC Altrip</t>
  </si>
  <si>
    <t>KSC 07 Schiff.</t>
  </si>
  <si>
    <t>AV 03 Sp.</t>
  </si>
  <si>
    <t>AC Kindsbach</t>
  </si>
  <si>
    <t>VFL Rodalben</t>
  </si>
  <si>
    <t>TSG Kaiserslautern</t>
  </si>
  <si>
    <t>AC Weisenau</t>
  </si>
  <si>
    <t>Geschl.</t>
  </si>
  <si>
    <t>Punkte</t>
  </si>
  <si>
    <t>Wenn BM, dann "1" eintragen</t>
  </si>
  <si>
    <t>Wenz Johannes</t>
  </si>
  <si>
    <t>m</t>
  </si>
  <si>
    <t>Rach Simon</t>
  </si>
  <si>
    <t>Rach Lukas</t>
  </si>
  <si>
    <t>Schlee Wibke</t>
  </si>
  <si>
    <t>w</t>
  </si>
  <si>
    <t>Rach Sarah</t>
  </si>
  <si>
    <t>Asbach Kaatje</t>
  </si>
  <si>
    <t>Heller Nora</t>
  </si>
  <si>
    <t>Knodt Kilian</t>
  </si>
  <si>
    <t>Mattern Elias</t>
  </si>
  <si>
    <t>Thomsen Luca</t>
  </si>
  <si>
    <t>Hammer Falk</t>
  </si>
  <si>
    <t>Dancz Louis</t>
  </si>
  <si>
    <t>Keßler Moritz</t>
  </si>
  <si>
    <t>Kessler Ben</t>
  </si>
  <si>
    <t>Peker Nuri</t>
  </si>
  <si>
    <t>Muric Alen</t>
  </si>
  <si>
    <t>Mohr Pauline</t>
  </si>
  <si>
    <t>Friend Hutch</t>
  </si>
  <si>
    <t>Mattern Lucas</t>
  </si>
  <si>
    <t>Löffler Nils</t>
  </si>
  <si>
    <t>Knop Leo</t>
  </si>
  <si>
    <t>Sattler Yannic</t>
  </si>
  <si>
    <t>Schall Steven</t>
  </si>
  <si>
    <t>Kessler Pia</t>
  </si>
  <si>
    <t>Tas Sinem</t>
  </si>
  <si>
    <t>Engels Mara</t>
  </si>
  <si>
    <t>Hagedorn Anouk</t>
  </si>
  <si>
    <t>Tas Simge</t>
  </si>
  <si>
    <t>-</t>
  </si>
  <si>
    <t>Speyer</t>
  </si>
</sst>
</file>

<file path=xl/styles.xml><?xml version="1.0" encoding="utf-8"?>
<styleSheet xmlns="http://schemas.openxmlformats.org/spreadsheetml/2006/main">
  <numFmts count="5">
    <numFmt numFmtId="164" formatCode="d/\ mmmm\ yyyy"/>
    <numFmt numFmtId="165" formatCode="0.0"/>
    <numFmt numFmtId="166" formatCode="[$-407]General"/>
    <numFmt numFmtId="167" formatCode="[$-407]0.00"/>
    <numFmt numFmtId="168" formatCode="#,##0.00&quot; &quot;[$€-407];[Red]&quot;-&quot;#,##0.00&quot; &quot;[$€-407]"/>
  </numFmts>
  <fonts count="29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trike/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/>
    <xf numFmtId="0" fontId="19" fillId="9" borderId="0" applyNumberFormat="0" applyFont="0" applyBorder="0" applyAlignment="0" applyProtection="0"/>
    <xf numFmtId="0" fontId="19" fillId="10" borderId="0" applyNumberFormat="0" applyFont="0" applyBorder="0" applyAlignment="0" applyProtection="0"/>
    <xf numFmtId="0" fontId="19" fillId="11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12" borderId="0" applyNumberFormat="0" applyFont="0" applyBorder="0" applyAlignment="0" applyProtection="0"/>
    <xf numFmtId="0" fontId="19" fillId="13" borderId="0" applyNumberFormat="0" applyFont="0" applyBorder="0" applyAlignment="0" applyProtection="0"/>
    <xf numFmtId="0" fontId="20" fillId="0" borderId="0" applyNumberFormat="0" applyBorder="0" applyProtection="0"/>
    <xf numFmtId="166" fontId="23" fillId="0" borderId="0" applyBorder="0" applyProtection="0"/>
    <xf numFmtId="166" fontId="24" fillId="0" borderId="0" applyBorder="0" applyProtection="0"/>
    <xf numFmtId="0" fontId="19" fillId="0" borderId="0" applyNumberFormat="0" applyFont="0" applyFill="0" applyBorder="0" applyAlignment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Border="0" applyProtection="0"/>
    <xf numFmtId="168" fontId="26" fillId="0" borderId="0" applyBorder="0" applyProtection="0"/>
  </cellStyleXfs>
  <cellXfs count="275">
    <xf numFmtId="0" fontId="0" fillId="0" borderId="0" xfId="0"/>
    <xf numFmtId="0" fontId="0" fillId="0" borderId="0" xfId="0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0" fillId="0" borderId="0" xfId="0" applyAlignment="1"/>
    <xf numFmtId="0" fontId="2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6" xfId="0" applyFont="1" applyBorder="1"/>
    <xf numFmtId="0" fontId="7" fillId="5" borderId="5" xfId="0" applyFont="1" applyFill="1" applyBorder="1"/>
    <xf numFmtId="0" fontId="7" fillId="5" borderId="7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6" fillId="6" borderId="6" xfId="0" applyFont="1" applyFill="1" applyBorder="1"/>
    <xf numFmtId="0" fontId="7" fillId="0" borderId="13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5" borderId="17" xfId="0" applyFont="1" applyFill="1" applyBorder="1" applyProtection="1"/>
    <xf numFmtId="0" fontId="7" fillId="5" borderId="18" xfId="0" applyFont="1" applyFill="1" applyBorder="1" applyAlignment="1" applyProtection="1">
      <alignment horizontal="center"/>
    </xf>
    <xf numFmtId="0" fontId="7" fillId="0" borderId="34" xfId="0" applyFont="1" applyBorder="1"/>
    <xf numFmtId="0" fontId="7" fillId="0" borderId="31" xfId="0" applyFont="1" applyBorder="1"/>
    <xf numFmtId="0" fontId="7" fillId="0" borderId="32" xfId="0" applyFont="1" applyBorder="1"/>
    <xf numFmtId="0" fontId="6" fillId="0" borderId="36" xfId="0" applyFont="1" applyBorder="1"/>
    <xf numFmtId="0" fontId="7" fillId="0" borderId="37" xfId="0" applyFont="1" applyBorder="1"/>
    <xf numFmtId="0" fontId="6" fillId="0" borderId="2" xfId="0" applyFont="1" applyBorder="1" applyAlignment="1">
      <alignment horizontal="center"/>
    </xf>
    <xf numFmtId="0" fontId="7" fillId="0" borderId="23" xfId="0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8" fillId="0" borderId="24" xfId="0" applyNumberFormat="1" applyFont="1" applyBorder="1" applyAlignment="1" applyProtection="1">
      <protection locked="0"/>
    </xf>
    <xf numFmtId="165" fontId="8" fillId="0" borderId="3" xfId="0" applyNumberFormat="1" applyFont="1" applyBorder="1" applyAlignment="1" applyProtection="1">
      <protection locked="0"/>
    </xf>
    <xf numFmtId="2" fontId="6" fillId="0" borderId="37" xfId="0" applyNumberFormat="1" applyFont="1" applyBorder="1"/>
    <xf numFmtId="0" fontId="6" fillId="0" borderId="36" xfId="0" applyFont="1" applyBorder="1" applyProtection="1">
      <protection locked="0"/>
    </xf>
    <xf numFmtId="0" fontId="8" fillId="0" borderId="37" xfId="0" applyFont="1" applyBorder="1" applyAlignment="1" applyProtection="1">
      <alignment horizontal="left"/>
      <protection locked="0"/>
    </xf>
    <xf numFmtId="165" fontId="7" fillId="7" borderId="32" xfId="0" applyNumberFormat="1" applyFont="1" applyFill="1" applyBorder="1" applyProtection="1">
      <protection locked="0"/>
    </xf>
    <xf numFmtId="165" fontId="8" fillId="0" borderId="3" xfId="0" applyNumberFormat="1" applyFont="1" applyBorder="1"/>
    <xf numFmtId="0" fontId="8" fillId="0" borderId="32" xfId="0" applyFont="1" applyBorder="1" applyAlignment="1" applyProtection="1">
      <alignment horizontal="left"/>
      <protection locked="0"/>
    </xf>
    <xf numFmtId="2" fontId="8" fillId="5" borderId="17" xfId="0" applyNumberFormat="1" applyFont="1" applyFill="1" applyBorder="1" applyProtection="1"/>
    <xf numFmtId="0" fontId="8" fillId="5" borderId="18" xfId="0" applyFont="1" applyFill="1" applyBorder="1" applyProtection="1"/>
    <xf numFmtId="2" fontId="8" fillId="0" borderId="4" xfId="0" applyNumberFormat="1" applyFont="1" applyBorder="1"/>
    <xf numFmtId="165" fontId="8" fillId="0" borderId="2" xfId="0" applyNumberFormat="1" applyFont="1" applyBorder="1"/>
    <xf numFmtId="165" fontId="8" fillId="0" borderId="32" xfId="0" applyNumberFormat="1" applyFont="1" applyBorder="1"/>
    <xf numFmtId="2" fontId="9" fillId="0" borderId="2" xfId="0" applyNumberFormat="1" applyFont="1" applyBorder="1"/>
    <xf numFmtId="2" fontId="8" fillId="0" borderId="37" xfId="0" applyNumberFormat="1" applyFont="1" applyBorder="1" applyProtection="1">
      <protection locked="0"/>
    </xf>
    <xf numFmtId="2" fontId="8" fillId="0" borderId="32" xfId="0" applyNumberFormat="1" applyFont="1" applyBorder="1" applyProtection="1">
      <protection locked="0"/>
    </xf>
    <xf numFmtId="0" fontId="8" fillId="0" borderId="32" xfId="0" applyFont="1" applyBorder="1"/>
    <xf numFmtId="165" fontId="9" fillId="8" borderId="36" xfId="0" applyNumberFormat="1" applyFont="1" applyFill="1" applyBorder="1"/>
    <xf numFmtId="2" fontId="8" fillId="0" borderId="32" xfId="0" applyNumberFormat="1" applyFont="1" applyBorder="1"/>
    <xf numFmtId="165" fontId="9" fillId="8" borderId="2" xfId="0" applyNumberFormat="1" applyFont="1" applyFill="1" applyBorder="1"/>
    <xf numFmtId="0" fontId="0" fillId="0" borderId="37" xfId="0" applyBorder="1"/>
    <xf numFmtId="165" fontId="9" fillId="8" borderId="36" xfId="0" applyNumberFormat="1" applyFont="1" applyFill="1" applyBorder="1" applyAlignment="1">
      <alignment horizontal="right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8" fillId="0" borderId="32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165" fontId="8" fillId="0" borderId="41" xfId="0" applyNumberFormat="1" applyFont="1" applyBorder="1" applyAlignment="1" applyProtection="1">
      <protection locked="0"/>
    </xf>
    <xf numFmtId="165" fontId="8" fillId="0" borderId="42" xfId="0" applyNumberFormat="1" applyFont="1" applyBorder="1" applyAlignment="1" applyProtection="1">
      <protection locked="0"/>
    </xf>
    <xf numFmtId="0" fontId="6" fillId="0" borderId="41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5" fontId="8" fillId="0" borderId="36" xfId="0" applyNumberFormat="1" applyFont="1" applyBorder="1" applyAlignment="1" applyProtection="1">
      <protection locked="0"/>
    </xf>
    <xf numFmtId="0" fontId="7" fillId="0" borderId="37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2" fontId="8" fillId="5" borderId="48" xfId="0" applyNumberFormat="1" applyFont="1" applyFill="1" applyBorder="1" applyProtection="1"/>
    <xf numFmtId="0" fontId="8" fillId="5" borderId="49" xfId="0" applyFont="1" applyFill="1" applyBorder="1" applyProtection="1"/>
    <xf numFmtId="2" fontId="8" fillId="0" borderId="50" xfId="0" applyNumberFormat="1" applyFont="1" applyBorder="1"/>
    <xf numFmtId="165" fontId="8" fillId="0" borderId="45" xfId="0" applyNumberFormat="1" applyFont="1" applyBorder="1"/>
    <xf numFmtId="2" fontId="8" fillId="0" borderId="43" xfId="0" applyNumberFormat="1" applyFont="1" applyBorder="1" applyProtection="1">
      <protection locked="0"/>
    </xf>
    <xf numFmtId="2" fontId="8" fillId="0" borderId="44" xfId="0" applyNumberFormat="1" applyFont="1" applyBorder="1" applyProtection="1">
      <protection locked="0"/>
    </xf>
    <xf numFmtId="0" fontId="8" fillId="0" borderId="44" xfId="0" applyFont="1" applyBorder="1"/>
    <xf numFmtId="0" fontId="0" fillId="0" borderId="43" xfId="0" applyBorder="1"/>
    <xf numFmtId="165" fontId="8" fillId="0" borderId="43" xfId="0" applyNumberFormat="1" applyFont="1" applyBorder="1" applyAlignment="1" applyProtection="1">
      <alignment horizontal="center"/>
      <protection locked="0"/>
    </xf>
    <xf numFmtId="165" fontId="8" fillId="0" borderId="44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49" fontId="6" fillId="4" borderId="0" xfId="0" applyNumberFormat="1" applyFont="1" applyFill="1"/>
    <xf numFmtId="0" fontId="7" fillId="0" borderId="51" xfId="0" applyFont="1" applyBorder="1" applyAlignment="1">
      <alignment horizontal="center" textRotation="90"/>
    </xf>
    <xf numFmtId="0" fontId="7" fillId="0" borderId="52" xfId="0" applyFont="1" applyBorder="1" applyAlignment="1">
      <alignment horizontal="center"/>
    </xf>
    <xf numFmtId="0" fontId="6" fillId="0" borderId="2" xfId="0" applyFont="1" applyBorder="1"/>
    <xf numFmtId="0" fontId="6" fillId="0" borderId="36" xfId="0" applyFont="1" applyBorder="1" applyAlignment="1">
      <alignment horizontal="center"/>
    </xf>
    <xf numFmtId="0" fontId="7" fillId="0" borderId="4" xfId="0" applyFont="1" applyBorder="1"/>
    <xf numFmtId="49" fontId="7" fillId="0" borderId="22" xfId="0" applyNumberFormat="1" applyFont="1" applyBorder="1" applyProtection="1">
      <protection locked="0"/>
    </xf>
    <xf numFmtId="0" fontId="11" fillId="0" borderId="23" xfId="0" applyFont="1" applyBorder="1" applyProtection="1"/>
    <xf numFmtId="165" fontId="8" fillId="7" borderId="32" xfId="0" applyNumberFormat="1" applyFont="1" applyFill="1" applyBorder="1" applyProtection="1">
      <protection locked="0"/>
    </xf>
    <xf numFmtId="165" fontId="8" fillId="0" borderId="32" xfId="0" applyNumberFormat="1" applyFont="1" applyBorder="1" applyProtection="1"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49" fontId="7" fillId="0" borderId="37" xfId="0" applyNumberFormat="1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11" fillId="0" borderId="32" xfId="0" applyFont="1" applyBorder="1" applyProtection="1"/>
    <xf numFmtId="49" fontId="10" fillId="0" borderId="37" xfId="0" applyNumberFormat="1" applyFont="1" applyFill="1" applyBorder="1" applyProtection="1">
      <protection locked="0"/>
    </xf>
    <xf numFmtId="0" fontId="11" fillId="0" borderId="53" xfId="0" applyFont="1" applyBorder="1" applyProtection="1"/>
    <xf numFmtId="49" fontId="7" fillId="0" borderId="43" xfId="0" applyNumberFormat="1" applyFont="1" applyFill="1" applyBorder="1" applyProtection="1">
      <protection locked="0"/>
    </xf>
    <xf numFmtId="0" fontId="7" fillId="0" borderId="44" xfId="0" applyFont="1" applyFill="1" applyBorder="1" applyProtection="1">
      <protection locked="0"/>
    </xf>
    <xf numFmtId="0" fontId="11" fillId="0" borderId="44" xfId="0" applyFont="1" applyBorder="1" applyProtection="1"/>
    <xf numFmtId="165" fontId="8" fillId="0" borderId="46" xfId="0" applyNumberFormat="1" applyFont="1" applyBorder="1" applyAlignment="1" applyProtection="1">
      <protection locked="0"/>
    </xf>
    <xf numFmtId="165" fontId="8" fillId="0" borderId="47" xfId="0" applyNumberFormat="1" applyFont="1" applyBorder="1" applyAlignment="1" applyProtection="1">
      <protection locked="0"/>
    </xf>
    <xf numFmtId="165" fontId="8" fillId="0" borderId="44" xfId="0" applyNumberFormat="1" applyFont="1" applyBorder="1"/>
    <xf numFmtId="2" fontId="9" fillId="0" borderId="45" xfId="0" applyNumberFormat="1" applyFont="1" applyBorder="1"/>
    <xf numFmtId="165" fontId="8" fillId="0" borderId="50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7" borderId="5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4" xfId="0" applyFont="1" applyBorder="1"/>
    <xf numFmtId="2" fontId="8" fillId="0" borderId="2" xfId="0" applyNumberFormat="1" applyFont="1" applyBorder="1"/>
    <xf numFmtId="165" fontId="8" fillId="7" borderId="36" xfId="0" applyNumberFormat="1" applyFont="1" applyFill="1" applyBorder="1" applyProtection="1">
      <protection locked="0"/>
    </xf>
    <xf numFmtId="49" fontId="7" fillId="0" borderId="37" xfId="0" applyNumberFormat="1" applyFont="1" applyBorder="1" applyProtection="1">
      <protection locked="0"/>
    </xf>
    <xf numFmtId="49" fontId="7" fillId="0" borderId="43" xfId="0" applyNumberFormat="1" applyFont="1" applyBorder="1" applyProtection="1">
      <protection locked="0"/>
    </xf>
    <xf numFmtId="0" fontId="12" fillId="0" borderId="0" xfId="0" applyFont="1"/>
    <xf numFmtId="0" fontId="2" fillId="0" borderId="0" xfId="0" applyFont="1"/>
    <xf numFmtId="0" fontId="8" fillId="0" borderId="2" xfId="0" applyFont="1" applyBorder="1"/>
    <xf numFmtId="2" fontId="0" fillId="0" borderId="4" xfId="0" applyNumberForma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/>
    <xf numFmtId="0" fontId="0" fillId="0" borderId="4" xfId="0" applyBorder="1" applyAlignment="1"/>
    <xf numFmtId="49" fontId="0" fillId="0" borderId="0" xfId="0" applyNumberFormat="1"/>
    <xf numFmtId="2" fontId="0" fillId="0" borderId="0" xfId="0" applyNumberFormat="1"/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/>
    <xf numFmtId="0" fontId="7" fillId="0" borderId="6" xfId="0" applyFont="1" applyBorder="1" applyAlignment="1">
      <alignment horizontal="center" textRotation="90" wrapText="1"/>
    </xf>
    <xf numFmtId="166" fontId="27" fillId="0" borderId="56" xfId="14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7" fillId="0" borderId="60" xfId="14" applyFont="1" applyFill="1" applyBorder="1" applyAlignment="1" applyProtection="1">
      <protection locked="0"/>
    </xf>
    <xf numFmtId="166" fontId="27" fillId="0" borderId="61" xfId="14" applyFont="1" applyFill="1" applyBorder="1" applyAlignment="1" applyProtection="1">
      <protection locked="0"/>
    </xf>
    <xf numFmtId="165" fontId="28" fillId="0" borderId="60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7" fillId="14" borderId="56" xfId="14" applyNumberFormat="1" applyFont="1" applyFill="1" applyBorder="1" applyAlignment="1" applyProtection="1">
      <protection locked="0"/>
    </xf>
    <xf numFmtId="165" fontId="28" fillId="0" borderId="57" xfId="14" applyNumberFormat="1" applyFont="1" applyFill="1" applyBorder="1" applyAlignment="1"/>
    <xf numFmtId="166" fontId="28" fillId="0" borderId="56" xfId="14" applyFont="1" applyFill="1" applyBorder="1" applyAlignment="1" applyProtection="1">
      <alignment horizontal="left"/>
      <protection locked="0"/>
    </xf>
    <xf numFmtId="165" fontId="27" fillId="14" borderId="56" xfId="14" applyNumberFormat="1" applyFont="1" applyFill="1" applyBorder="1" applyAlignment="1" applyProtection="1">
      <protection locked="0"/>
    </xf>
    <xf numFmtId="165" fontId="28" fillId="0" borderId="57" xfId="14" applyNumberFormat="1" applyFont="1" applyFill="1" applyBorder="1" applyAlignment="1"/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6" fontId="27" fillId="0" borderId="56" xfId="14" applyFont="1" applyFill="1" applyBorder="1" applyAlignment="1" applyProtection="1">
      <protection locked="0"/>
    </xf>
    <xf numFmtId="49" fontId="27" fillId="0" borderId="56" xfId="14" applyNumberFormat="1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8" fillId="14" borderId="56" xfId="14" applyNumberFormat="1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8" fillId="14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5" fontId="28" fillId="0" borderId="58" xfId="14" applyNumberFormat="1" applyFont="1" applyFill="1" applyBorder="1" applyAlignment="1" applyProtection="1">
      <alignment horizontal="center"/>
      <protection locked="0"/>
    </xf>
    <xf numFmtId="166" fontId="27" fillId="0" borderId="56" xfId="14" applyFont="1" applyFill="1" applyBorder="1" applyAlignment="1" applyProtection="1">
      <protection locked="0"/>
    </xf>
    <xf numFmtId="49" fontId="27" fillId="0" borderId="56" xfId="14" applyNumberFormat="1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7" fontId="28" fillId="0" borderId="56" xfId="14" applyNumberFormat="1" applyFont="1" applyFill="1" applyBorder="1" applyAlignment="1"/>
    <xf numFmtId="165" fontId="28" fillId="14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7" fontId="28" fillId="0" borderId="56" xfId="14" applyNumberFormat="1" applyFont="1" applyFill="1" applyBorder="1" applyAlignment="1"/>
    <xf numFmtId="165" fontId="28" fillId="14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5" fontId="28" fillId="0" borderId="57" xfId="14" applyNumberFormat="1" applyFont="1" applyFill="1" applyBorder="1" applyAlignment="1" applyProtection="1">
      <protection locked="0"/>
    </xf>
    <xf numFmtId="166" fontId="27" fillId="0" borderId="56" xfId="14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0" fillId="0" borderId="0" xfId="0" applyAlignment="1"/>
    <xf numFmtId="0" fontId="3" fillId="0" borderId="2" xfId="0" applyFont="1" applyBorder="1" applyAlignment="1"/>
    <xf numFmtId="0" fontId="0" fillId="0" borderId="3" xfId="0" applyBorder="1" applyAlignment="1"/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0" fillId="0" borderId="3" xfId="0" applyNumberFormat="1" applyBorder="1" applyAlignment="1"/>
    <xf numFmtId="0" fontId="0" fillId="0" borderId="4" xfId="0" applyBorder="1" applyAlignment="1"/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 textRotation="90"/>
    </xf>
    <xf numFmtId="0" fontId="0" fillId="0" borderId="39" xfId="0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textRotation="90"/>
    </xf>
    <xf numFmtId="0" fontId="7" fillId="0" borderId="40" xfId="0" applyFont="1" applyBorder="1" applyAlignment="1">
      <alignment horizontal="center"/>
    </xf>
    <xf numFmtId="0" fontId="6" fillId="0" borderId="14" xfId="0" applyFont="1" applyBorder="1" applyAlignment="1">
      <alignment textRotation="90"/>
    </xf>
    <xf numFmtId="0" fontId="7" fillId="0" borderId="41" xfId="0" applyFont="1" applyBorder="1" applyAlignment="1"/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0" xfId="0" applyBorder="1" applyAlignment="1"/>
    <xf numFmtId="0" fontId="7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7" fillId="0" borderId="29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20">
    <cellStyle name="cf1" xfId="3"/>
    <cellStyle name="cf2" xfId="4"/>
    <cellStyle name="cf3" xfId="5"/>
    <cellStyle name="cf4" xfId="6"/>
    <cellStyle name="cf5" xfId="7"/>
    <cellStyle name="cf6" xfId="8"/>
    <cellStyle name="cf7" xfId="9"/>
    <cellStyle name="cf8" xfId="10"/>
    <cellStyle name="cf9" xfId="11"/>
    <cellStyle name="ConditionalStyle_1" xfId="12"/>
    <cellStyle name="Excel Built-in Hyperlink" xfId="13"/>
    <cellStyle name="Excel Built-in Normal" xfId="14"/>
    <cellStyle name="Graphics" xfId="15"/>
    <cellStyle name="Heading" xfId="16"/>
    <cellStyle name="Heading1" xfId="17"/>
    <cellStyle name="Hyperlink" xfId="1" builtinId="8"/>
    <cellStyle name="Result" xfId="18"/>
    <cellStyle name="Result2" xfId="19"/>
    <cellStyle name="Standard" xfId="0" builtinId="0"/>
    <cellStyle name="Standard 2" xfId="2"/>
  </cellStyles>
  <dxfs count="49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 patternType="solid"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83820</xdr:colOff>
      <xdr:row>22</xdr:row>
      <xdr:rowOff>28575</xdr:rowOff>
    </xdr:from>
    <xdr:to>
      <xdr:col>39</xdr:col>
      <xdr:colOff>312420</xdr:colOff>
      <xdr:row>22</xdr:row>
      <xdr:rowOff>419100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47</xdr:row>
      <xdr:rowOff>19050</xdr:rowOff>
    </xdr:from>
    <xdr:to>
      <xdr:col>39</xdr:col>
      <xdr:colOff>312420</xdr:colOff>
      <xdr:row>47</xdr:row>
      <xdr:rowOff>447675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114</xdr:row>
      <xdr:rowOff>0</xdr:rowOff>
    </xdr:from>
    <xdr:to>
      <xdr:col>39</xdr:col>
      <xdr:colOff>312420</xdr:colOff>
      <xdr:row>114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22</xdr:row>
      <xdr:rowOff>28575</xdr:rowOff>
    </xdr:from>
    <xdr:to>
      <xdr:col>39</xdr:col>
      <xdr:colOff>312420</xdr:colOff>
      <xdr:row>22</xdr:row>
      <xdr:rowOff>419100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47</xdr:row>
      <xdr:rowOff>19050</xdr:rowOff>
    </xdr:from>
    <xdr:to>
      <xdr:col>39</xdr:col>
      <xdr:colOff>312420</xdr:colOff>
      <xdr:row>47</xdr:row>
      <xdr:rowOff>447675</xdr:rowOff>
    </xdr:to>
    <xdr:sp macro="" textlink="">
      <xdr:nvSpPr>
        <xdr:cNvPr id="6" name="Text Box 21"/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114</xdr:row>
      <xdr:rowOff>0</xdr:rowOff>
    </xdr:from>
    <xdr:to>
      <xdr:col>39</xdr:col>
      <xdr:colOff>312420</xdr:colOff>
      <xdr:row>114</xdr:row>
      <xdr:rowOff>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 editAs="oneCell">
    <xdr:from>
      <xdr:col>4</xdr:col>
      <xdr:colOff>104775</xdr:colOff>
      <xdr:row>0</xdr:row>
      <xdr:rowOff>76200</xdr:rowOff>
    </xdr:from>
    <xdr:to>
      <xdr:col>5</xdr:col>
      <xdr:colOff>285750</xdr:colOff>
      <xdr:row>2</xdr:row>
      <xdr:rowOff>142875</xdr:rowOff>
    </xdr:to>
    <xdr:pic>
      <xdr:nvPicPr>
        <xdr:cNvPr id="8" name="Picture 28" descr="C:\Dokumente und Einstellungen\G. Renner\Desktop\Gewichtheben\Fotos\GVRLP-Wapp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7620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57150</xdr:rowOff>
    </xdr:from>
    <xdr:to>
      <xdr:col>8</xdr:col>
      <xdr:colOff>361950</xdr:colOff>
      <xdr:row>2</xdr:row>
      <xdr:rowOff>171450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342" t="4001" r="10298" b="14989"/>
        <a:stretch>
          <a:fillRect/>
        </a:stretch>
      </xdr:blipFill>
      <xdr:spPr bwMode="auto">
        <a:xfrm>
          <a:off x="3876675" y="57150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Kugel/2kg -  Kugel</a:t>
          </a:r>
        </a:p>
      </xdr:txBody>
    </xdr:sp>
    <xdr:clientData/>
  </xdr:twoCellAnchor>
  <xdr:twoCellAnchor>
    <xdr:from>
      <xdr:col>44</xdr:col>
      <xdr:colOff>123825</xdr:colOff>
      <xdr:row>3</xdr:row>
      <xdr:rowOff>57150</xdr:rowOff>
    </xdr:from>
    <xdr:to>
      <xdr:col>47</xdr:col>
      <xdr:colOff>466725</xdr:colOff>
      <xdr:row>3</xdr:row>
      <xdr:rowOff>447675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3249275" y="4857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123825</xdr:colOff>
      <xdr:row>22</xdr:row>
      <xdr:rowOff>57150</xdr:rowOff>
    </xdr:from>
    <xdr:to>
      <xdr:col>47</xdr:col>
      <xdr:colOff>504825</xdr:colOff>
      <xdr:row>22</xdr:row>
      <xdr:rowOff>447675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3249275" y="31146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104775</xdr:colOff>
      <xdr:row>47</xdr:row>
      <xdr:rowOff>57150</xdr:rowOff>
    </xdr:from>
    <xdr:to>
      <xdr:col>47</xdr:col>
      <xdr:colOff>485775</xdr:colOff>
      <xdr:row>47</xdr:row>
      <xdr:rowOff>447675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3249275" y="78486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81</xdr:row>
      <xdr:rowOff>19050</xdr:rowOff>
    </xdr:from>
    <xdr:to>
      <xdr:col>39</xdr:col>
      <xdr:colOff>312420</xdr:colOff>
      <xdr:row>81</xdr:row>
      <xdr:rowOff>447675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81</xdr:row>
      <xdr:rowOff>19050</xdr:rowOff>
    </xdr:from>
    <xdr:to>
      <xdr:col>39</xdr:col>
      <xdr:colOff>312420</xdr:colOff>
      <xdr:row>81</xdr:row>
      <xdr:rowOff>447675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44</xdr:col>
      <xdr:colOff>104775</xdr:colOff>
      <xdr:row>81</xdr:row>
      <xdr:rowOff>57150</xdr:rowOff>
    </xdr:from>
    <xdr:to>
      <xdr:col>47</xdr:col>
      <xdr:colOff>485775</xdr:colOff>
      <xdr:row>81</xdr:row>
      <xdr:rowOff>447675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13249275" y="131826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>
        <row r="1">
          <cell r="A1" t="str">
            <v>Jugendliga Rheinland-Pfalz/Hessen</v>
          </cell>
          <cell r="L1">
            <v>42652</v>
          </cell>
          <cell r="AA1" t="str">
            <v>Mutterstadt</v>
          </cell>
        </row>
        <row r="3">
          <cell r="A3" t="str">
            <v>E-Jugend</v>
          </cell>
        </row>
        <row r="4">
          <cell r="A4">
            <v>0</v>
          </cell>
          <cell r="C4" t="str">
            <v>Alterskl.</v>
          </cell>
        </row>
        <row r="5">
          <cell r="A5" t="str">
            <v>Name</v>
          </cell>
          <cell r="B5" t="str">
            <v>Verein</v>
          </cell>
          <cell r="J5" t="str">
            <v>Platz</v>
          </cell>
        </row>
        <row r="6">
          <cell r="A6">
            <v>0</v>
          </cell>
          <cell r="B6">
            <v>0</v>
          </cell>
          <cell r="C6">
            <v>0</v>
          </cell>
          <cell r="E6">
            <v>0</v>
          </cell>
          <cell r="J6">
            <v>0</v>
          </cell>
        </row>
        <row r="7">
          <cell r="A7" t="str">
            <v>Dancz, Louis</v>
          </cell>
          <cell r="B7" t="str">
            <v>AC Mutterstadt</v>
          </cell>
          <cell r="C7">
            <v>2007</v>
          </cell>
          <cell r="E7" t="str">
            <v>m</v>
          </cell>
          <cell r="J7">
            <v>0</v>
          </cell>
        </row>
        <row r="8">
          <cell r="A8" t="str">
            <v>Hammer, Falk</v>
          </cell>
          <cell r="B8" t="str">
            <v>KSV Grünstadt</v>
          </cell>
          <cell r="C8">
            <v>2007</v>
          </cell>
          <cell r="E8" t="str">
            <v>m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E9">
            <v>0</v>
          </cell>
          <cell r="J9">
            <v>0</v>
          </cell>
        </row>
        <row r="10">
          <cell r="A10" t="str">
            <v>Muric, Alen</v>
          </cell>
          <cell r="B10" t="str">
            <v>KSV Grünstadt</v>
          </cell>
          <cell r="C10">
            <v>2006</v>
          </cell>
          <cell r="E10" t="str">
            <v>m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E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E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E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E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E16">
            <v>0</v>
          </cell>
          <cell r="J16">
            <v>0</v>
          </cell>
        </row>
        <row r="18">
          <cell r="A18" t="str">
            <v>D-Jugend</v>
          </cell>
        </row>
        <row r="19">
          <cell r="D19" t="str">
            <v>Klasse</v>
          </cell>
        </row>
        <row r="20">
          <cell r="A20" t="str">
            <v>Name</v>
          </cell>
          <cell r="B20" t="str">
            <v>Verein</v>
          </cell>
          <cell r="J20" t="str">
            <v>Platz</v>
          </cell>
        </row>
        <row r="21">
          <cell r="A21">
            <v>0</v>
          </cell>
          <cell r="B21">
            <v>0</v>
          </cell>
          <cell r="D21" t="str">
            <v/>
          </cell>
          <cell r="E21">
            <v>0</v>
          </cell>
          <cell r="J21">
            <v>0</v>
          </cell>
        </row>
        <row r="22">
          <cell r="A22" t="str">
            <v>Mohr, Pauline</v>
          </cell>
          <cell r="B22" t="str">
            <v>AC Mutterstadt</v>
          </cell>
          <cell r="D22" t="str">
            <v/>
          </cell>
          <cell r="E22" t="str">
            <v>w</v>
          </cell>
          <cell r="J22">
            <v>0</v>
          </cell>
        </row>
        <row r="23">
          <cell r="A23" t="str">
            <v>Hagedorn, Anouk</v>
          </cell>
          <cell r="B23" t="str">
            <v>TSG Haßloch</v>
          </cell>
          <cell r="D23" t="str">
            <v/>
          </cell>
          <cell r="E23" t="str">
            <v>w</v>
          </cell>
          <cell r="J23">
            <v>0</v>
          </cell>
        </row>
        <row r="24">
          <cell r="A24" t="str">
            <v>Kessler, Pia</v>
          </cell>
          <cell r="B24" t="str">
            <v>KSV Grünstadt</v>
          </cell>
          <cell r="D24" t="str">
            <v/>
          </cell>
          <cell r="E24" t="str">
            <v>w</v>
          </cell>
          <cell r="J24">
            <v>0</v>
          </cell>
        </row>
        <row r="25">
          <cell r="A25" t="str">
            <v>Tas, Sinem</v>
          </cell>
          <cell r="B25" t="str">
            <v>KSV Grünstadt</v>
          </cell>
          <cell r="D25" t="str">
            <v/>
          </cell>
          <cell r="E25" t="str">
            <v>w</v>
          </cell>
          <cell r="J25">
            <v>0</v>
          </cell>
        </row>
        <row r="26">
          <cell r="A26" t="str">
            <v>Tas, Simge</v>
          </cell>
          <cell r="B26" t="str">
            <v>KSV Grünstadt</v>
          </cell>
          <cell r="D26" t="str">
            <v/>
          </cell>
          <cell r="E26" t="str">
            <v>w</v>
          </cell>
          <cell r="J26">
            <v>0</v>
          </cell>
        </row>
        <row r="27">
          <cell r="A27">
            <v>0</v>
          </cell>
          <cell r="B27">
            <v>0</v>
          </cell>
          <cell r="D27" t="str">
            <v/>
          </cell>
          <cell r="E27">
            <v>0</v>
          </cell>
          <cell r="J27">
            <v>0</v>
          </cell>
        </row>
        <row r="28">
          <cell r="A28" t="str">
            <v>Löffler, Nils</v>
          </cell>
          <cell r="B28" t="str">
            <v>AV 03 Speyer</v>
          </cell>
          <cell r="D28" t="str">
            <v/>
          </cell>
          <cell r="E28" t="str">
            <v>m</v>
          </cell>
          <cell r="J28">
            <v>0</v>
          </cell>
        </row>
        <row r="29">
          <cell r="A29" t="str">
            <v>Kessler, Ben</v>
          </cell>
          <cell r="B29" t="str">
            <v>KSV Grünstadt</v>
          </cell>
          <cell r="D29" t="str">
            <v/>
          </cell>
          <cell r="E29" t="str">
            <v>m</v>
          </cell>
          <cell r="J29">
            <v>0</v>
          </cell>
        </row>
        <row r="30">
          <cell r="A30" t="str">
            <v>Reichenecker, Malte</v>
          </cell>
          <cell r="B30" t="str">
            <v>KSV Grünstadt</v>
          </cell>
          <cell r="D30" t="str">
            <v/>
          </cell>
          <cell r="E30" t="str">
            <v>m</v>
          </cell>
          <cell r="J30">
            <v>0</v>
          </cell>
        </row>
        <row r="31">
          <cell r="A31" t="str">
            <v>Peker, Nuri</v>
          </cell>
          <cell r="B31" t="str">
            <v>KSV Grünstadt</v>
          </cell>
          <cell r="D31" t="str">
            <v/>
          </cell>
          <cell r="E31" t="str">
            <v>m</v>
          </cell>
          <cell r="J31">
            <v>0</v>
          </cell>
        </row>
        <row r="32">
          <cell r="A32">
            <v>0</v>
          </cell>
          <cell r="B32">
            <v>0</v>
          </cell>
          <cell r="D32" t="str">
            <v/>
          </cell>
          <cell r="E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D33" t="str">
            <v/>
          </cell>
          <cell r="E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D34" t="str">
            <v/>
          </cell>
          <cell r="E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D35" t="str">
            <v/>
          </cell>
          <cell r="E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D36" t="str">
            <v/>
          </cell>
          <cell r="E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D37" t="str">
            <v/>
          </cell>
          <cell r="E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D38" t="str">
            <v/>
          </cell>
          <cell r="E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D39" t="str">
            <v/>
          </cell>
          <cell r="E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D40" t="str">
            <v/>
          </cell>
          <cell r="E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D41" t="str">
            <v/>
          </cell>
          <cell r="E41">
            <v>0</v>
          </cell>
          <cell r="J41">
            <v>0</v>
          </cell>
        </row>
        <row r="42">
          <cell r="J42">
            <v>0</v>
          </cell>
        </row>
        <row r="43">
          <cell r="A43" t="str">
            <v>Schüler</v>
          </cell>
          <cell r="D43">
            <v>0</v>
          </cell>
        </row>
        <row r="44">
          <cell r="D44" t="str">
            <v>Klasse</v>
          </cell>
          <cell r="J44" t="str">
            <v>Platz</v>
          </cell>
        </row>
        <row r="45">
          <cell r="A45" t="str">
            <v>Name</v>
          </cell>
          <cell r="B45" t="str">
            <v>Verein</v>
          </cell>
        </row>
        <row r="46">
          <cell r="A46">
            <v>0</v>
          </cell>
          <cell r="B46">
            <v>0</v>
          </cell>
          <cell r="D46" t="str">
            <v/>
          </cell>
          <cell r="E46">
            <v>0</v>
          </cell>
          <cell r="J46">
            <v>0</v>
          </cell>
        </row>
        <row r="47">
          <cell r="A47" t="str">
            <v>Feil, Ina</v>
          </cell>
          <cell r="B47" t="str">
            <v>KSV Grünstadt</v>
          </cell>
          <cell r="D47" t="str">
            <v/>
          </cell>
          <cell r="E47" t="str">
            <v>w</v>
          </cell>
          <cell r="J47">
            <v>0</v>
          </cell>
        </row>
        <row r="48">
          <cell r="A48" t="str">
            <v>Keßler, Emily</v>
          </cell>
          <cell r="B48" t="str">
            <v>KSV Grünstadt</v>
          </cell>
          <cell r="D48" t="str">
            <v/>
          </cell>
          <cell r="E48" t="str">
            <v>w</v>
          </cell>
          <cell r="J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D50" t="str">
            <v/>
          </cell>
          <cell r="E50">
            <v>0</v>
          </cell>
          <cell r="J50">
            <v>0</v>
          </cell>
        </row>
        <row r="51">
          <cell r="A51" t="str">
            <v>Kazanac, Demian</v>
          </cell>
          <cell r="B51" t="str">
            <v>AV 03 Speyer</v>
          </cell>
          <cell r="D51" t="str">
            <v/>
          </cell>
          <cell r="E51" t="str">
            <v>m</v>
          </cell>
          <cell r="J51">
            <v>0</v>
          </cell>
        </row>
        <row r="52">
          <cell r="A52" t="str">
            <v>Hinderberger, Tim</v>
          </cell>
          <cell r="B52" t="str">
            <v>AV 03 Speyer</v>
          </cell>
          <cell r="D52">
            <v>0</v>
          </cell>
          <cell r="E52" t="str">
            <v>m</v>
          </cell>
          <cell r="J52">
            <v>0</v>
          </cell>
        </row>
        <row r="53">
          <cell r="A53" t="str">
            <v>Knop, Leo</v>
          </cell>
          <cell r="B53" t="str">
            <v>TSG Haßloch</v>
          </cell>
          <cell r="D53" t="str">
            <v/>
          </cell>
          <cell r="E53" t="str">
            <v>m</v>
          </cell>
          <cell r="J53">
            <v>0</v>
          </cell>
        </row>
        <row r="54">
          <cell r="A54" t="str">
            <v>Knodel, Lucas</v>
          </cell>
          <cell r="B54" t="str">
            <v>KSV Grünstadt</v>
          </cell>
          <cell r="D54" t="str">
            <v/>
          </cell>
          <cell r="E54" t="str">
            <v>m</v>
          </cell>
          <cell r="J54">
            <v>0</v>
          </cell>
        </row>
        <row r="55">
          <cell r="A55" t="str">
            <v>Da Silva Prior, Leon Cavalho</v>
          </cell>
          <cell r="B55" t="str">
            <v>AV 03 Speyer</v>
          </cell>
          <cell r="D55" t="str">
            <v/>
          </cell>
          <cell r="E55" t="str">
            <v>m</v>
          </cell>
          <cell r="J55">
            <v>0</v>
          </cell>
        </row>
        <row r="56">
          <cell r="A56">
            <v>0</v>
          </cell>
          <cell r="B56">
            <v>0</v>
          </cell>
          <cell r="D56" t="str">
            <v/>
          </cell>
          <cell r="E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D57" t="str">
            <v/>
          </cell>
          <cell r="E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D58" t="str">
            <v/>
          </cell>
          <cell r="E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D59" t="str">
            <v/>
          </cell>
          <cell r="E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D60" t="str">
            <v/>
          </cell>
          <cell r="E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D61" t="str">
            <v/>
          </cell>
          <cell r="E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D62" t="str">
            <v/>
          </cell>
          <cell r="E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D63" t="str">
            <v/>
          </cell>
          <cell r="E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D64" t="str">
            <v/>
          </cell>
          <cell r="E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D65" t="str">
            <v/>
          </cell>
          <cell r="E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D66" t="str">
            <v/>
          </cell>
          <cell r="E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D67" t="str">
            <v/>
          </cell>
          <cell r="E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D68" t="str">
            <v/>
          </cell>
          <cell r="E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D69" t="str">
            <v/>
          </cell>
          <cell r="E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D70" t="str">
            <v/>
          </cell>
          <cell r="E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D71" t="str">
            <v/>
          </cell>
          <cell r="E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D72" t="str">
            <v/>
          </cell>
          <cell r="E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D73" t="str">
            <v/>
          </cell>
          <cell r="E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D74" t="str">
            <v/>
          </cell>
          <cell r="E74">
            <v>0</v>
          </cell>
          <cell r="J74">
            <v>0</v>
          </cell>
        </row>
        <row r="112">
          <cell r="A112" t="str">
            <v>KSV Grünstadt I.</v>
          </cell>
          <cell r="E112" t="str">
            <v>KSV Grünstadt II.</v>
          </cell>
          <cell r="U112" t="str">
            <v>KSV Grünstadt III</v>
          </cell>
        </row>
        <row r="114">
          <cell r="A114" t="str">
            <v>FTG Pfungstadt I.</v>
          </cell>
          <cell r="E114" t="str">
            <v>FTG Pfungstadt II.</v>
          </cell>
          <cell r="U114" t="str">
            <v>FTG Pfungstadt III</v>
          </cell>
        </row>
        <row r="116">
          <cell r="A116" t="str">
            <v>AC Altrip I.</v>
          </cell>
          <cell r="E116" t="str">
            <v>AC Altrip II.</v>
          </cell>
          <cell r="U116" t="str">
            <v>AC Altrip III</v>
          </cell>
        </row>
        <row r="118">
          <cell r="A118" t="str">
            <v>AC Mutterstadt I.</v>
          </cell>
          <cell r="E118" t="str">
            <v>AC Mutterstadt II.</v>
          </cell>
          <cell r="U118" t="str">
            <v>AC Mutterstadt III</v>
          </cell>
        </row>
        <row r="120">
          <cell r="A120" t="str">
            <v>TSG Haßloch I.</v>
          </cell>
          <cell r="E120" t="str">
            <v>TSG Haßloch II.</v>
          </cell>
          <cell r="U120" t="str">
            <v>AV 03 Speyer</v>
          </cell>
        </row>
        <row r="122">
          <cell r="A122" t="str">
            <v>KSV Langen</v>
          </cell>
          <cell r="E122" t="str">
            <v>KSC 07 Schifferstadt</v>
          </cell>
        </row>
      </sheetData>
      <sheetData sheetId="1">
        <row r="8">
          <cell r="E8" t="str">
            <v/>
          </cell>
        </row>
      </sheetData>
      <sheetData sheetId="2">
        <row r="76">
          <cell r="C76" t="e">
            <v>#VALUE!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8"/>
  <sheetViews>
    <sheetView tabSelected="1" topLeftCell="A11" zoomScaleNormal="100" workbookViewId="0">
      <selection activeCell="F31" sqref="F31"/>
    </sheetView>
  </sheetViews>
  <sheetFormatPr baseColWidth="10" defaultRowHeight="12.75" outlineLevelRow="1" outlineLevelCol="1"/>
  <cols>
    <col min="1" max="1" width="20.5703125" bestFit="1" customWidth="1"/>
    <col min="2" max="2" width="13.42578125" customWidth="1"/>
    <col min="3" max="3" width="4.28515625" customWidth="1"/>
    <col min="4" max="4" width="3.28515625" customWidth="1"/>
    <col min="5" max="5" width="2" customWidth="1"/>
    <col min="6" max="6" width="4.7109375" style="5" customWidth="1"/>
    <col min="7" max="7" width="11.5703125" style="5" bestFit="1" customWidth="1"/>
    <col min="8" max="8" width="4.140625" style="5" customWidth="1"/>
    <col min="9" max="9" width="7.28515625" bestFit="1" customWidth="1"/>
    <col min="10" max="10" width="2.42578125" customWidth="1"/>
    <col min="11" max="11" width="4.140625" customWidth="1"/>
    <col min="12" max="12" width="3.28515625" customWidth="1"/>
    <col min="13" max="13" width="6.42578125" hidden="1" customWidth="1"/>
    <col min="14" max="14" width="4.140625" customWidth="1"/>
    <col min="15" max="15" width="3.28515625" customWidth="1"/>
    <col min="16" max="16" width="6.42578125" hidden="1" customWidth="1"/>
    <col min="17" max="17" width="4.140625" customWidth="1"/>
    <col min="18" max="18" width="3.28515625" customWidth="1"/>
    <col min="19" max="19" width="6.85546875" hidden="1" customWidth="1"/>
    <col min="20" max="20" width="7.42578125" customWidth="1"/>
    <col min="21" max="21" width="4.140625" customWidth="1"/>
    <col min="22" max="22" width="3.42578125" customWidth="1"/>
    <col min="23" max="23" width="6.42578125" hidden="1" customWidth="1"/>
    <col min="24" max="24" width="4.140625" customWidth="1"/>
    <col min="25" max="25" width="3.28515625" customWidth="1"/>
    <col min="26" max="26" width="6.42578125" hidden="1" customWidth="1"/>
    <col min="27" max="27" width="4.140625" customWidth="1"/>
    <col min="28" max="28" width="3.42578125" customWidth="1"/>
    <col min="29" max="29" width="6.42578125" hidden="1" customWidth="1"/>
    <col min="30" max="30" width="6.42578125" customWidth="1"/>
    <col min="31" max="31" width="6.42578125" bestFit="1" customWidth="1"/>
    <col min="32" max="32" width="5.42578125" bestFit="1" customWidth="1"/>
    <col min="33" max="33" width="8" bestFit="1" customWidth="1"/>
    <col min="34" max="34" width="4.85546875" hidden="1" customWidth="1"/>
    <col min="35" max="35" width="5.5703125" customWidth="1"/>
    <col min="36" max="38" width="5.140625" customWidth="1"/>
    <col min="39" max="39" width="5" hidden="1" customWidth="1"/>
    <col min="40" max="40" width="6.5703125" bestFit="1" customWidth="1"/>
    <col min="41" max="41" width="4.85546875" customWidth="1" outlineLevel="1"/>
    <col min="42" max="42" width="8.42578125" customWidth="1" outlineLevel="1"/>
    <col min="43" max="43" width="4.85546875" customWidth="1"/>
    <col min="44" max="44" width="10.5703125" customWidth="1"/>
    <col min="45" max="46" width="5.28515625" customWidth="1" outlineLevel="1"/>
    <col min="47" max="47" width="8.7109375" customWidth="1" outlineLevel="1"/>
    <col min="48" max="48" width="10.28515625" customWidth="1" outlineLevel="1"/>
  </cols>
  <sheetData>
    <row r="1" spans="1:48" ht="15">
      <c r="A1" s="261" t="s">
        <v>0</v>
      </c>
      <c r="B1" s="261"/>
      <c r="C1" s="261"/>
      <c r="D1" s="261"/>
      <c r="E1" s="261"/>
      <c r="F1" s="1"/>
      <c r="G1" s="1"/>
      <c r="H1" s="1"/>
      <c r="I1" s="262" t="s">
        <v>1</v>
      </c>
      <c r="J1" s="262"/>
      <c r="K1" s="263"/>
      <c r="L1" s="264">
        <v>42798</v>
      </c>
      <c r="M1" s="265"/>
      <c r="N1" s="265"/>
      <c r="O1" s="265"/>
      <c r="P1" s="265"/>
      <c r="Q1" s="265"/>
      <c r="R1" s="265"/>
      <c r="S1" s="265"/>
      <c r="T1" s="265"/>
      <c r="U1" s="266"/>
      <c r="Y1" s="2" t="s">
        <v>2</v>
      </c>
      <c r="AA1" s="267" t="s">
        <v>110</v>
      </c>
      <c r="AB1" s="211"/>
      <c r="AC1" s="211"/>
      <c r="AD1" s="211"/>
      <c r="AE1" s="211"/>
      <c r="AF1" s="211"/>
      <c r="AG1" s="212"/>
      <c r="AH1" s="3"/>
      <c r="AI1" s="268" t="s">
        <v>3</v>
      </c>
      <c r="AJ1" s="269"/>
      <c r="AK1" s="270"/>
      <c r="AL1" s="4"/>
    </row>
    <row r="2" spans="1:48" ht="4.5" customHeight="1" thickBot="1"/>
    <row r="3" spans="1:48" s="9" customFormat="1" ht="14.25" customHeight="1" thickBot="1">
      <c r="A3" s="6" t="s">
        <v>4</v>
      </c>
      <c r="B3" s="7" t="s">
        <v>5</v>
      </c>
      <c r="C3" s="8"/>
      <c r="D3" s="8"/>
      <c r="F3" s="10"/>
      <c r="G3" s="10"/>
      <c r="H3" s="10"/>
      <c r="K3" s="231" t="s">
        <v>6</v>
      </c>
      <c r="L3" s="233"/>
      <c r="M3" s="233"/>
      <c r="N3" s="233"/>
      <c r="O3" s="234"/>
      <c r="P3" s="11"/>
      <c r="Q3" s="12"/>
      <c r="R3" s="13"/>
      <c r="S3" s="11"/>
      <c r="T3" s="11"/>
      <c r="U3" s="231" t="s">
        <v>7</v>
      </c>
      <c r="V3" s="233"/>
      <c r="W3" s="233"/>
      <c r="X3" s="233"/>
      <c r="Y3" s="234"/>
      <c r="Z3" s="14"/>
      <c r="AA3" s="12"/>
      <c r="AB3" s="13"/>
      <c r="AF3" s="240" t="s">
        <v>8</v>
      </c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4"/>
    </row>
    <row r="4" spans="1:48" s="9" customFormat="1" ht="36" customHeight="1">
      <c r="A4" s="15"/>
      <c r="B4" s="16"/>
      <c r="C4" s="257" t="s">
        <v>9</v>
      </c>
      <c r="D4" s="258"/>
      <c r="E4" s="17" t="s">
        <v>10</v>
      </c>
      <c r="F4" s="18" t="s">
        <v>11</v>
      </c>
      <c r="G4" s="19"/>
      <c r="H4" s="19"/>
      <c r="I4" s="259" t="s">
        <v>12</v>
      </c>
      <c r="J4" s="238" t="s">
        <v>13</v>
      </c>
      <c r="K4" s="231" t="s">
        <v>14</v>
      </c>
      <c r="L4" s="223"/>
      <c r="M4" s="20"/>
      <c r="N4" s="222" t="s">
        <v>15</v>
      </c>
      <c r="O4" s="224"/>
      <c r="P4" s="20"/>
      <c r="Q4" s="246"/>
      <c r="R4" s="247"/>
      <c r="S4" s="11"/>
      <c r="T4" s="11"/>
      <c r="U4" s="231" t="s">
        <v>14</v>
      </c>
      <c r="V4" s="223"/>
      <c r="W4" s="20"/>
      <c r="X4" s="222" t="s">
        <v>15</v>
      </c>
      <c r="Y4" s="224"/>
      <c r="Z4" s="20"/>
      <c r="AA4" s="246"/>
      <c r="AB4" s="247"/>
      <c r="AC4" s="11"/>
      <c r="AD4" s="11"/>
      <c r="AE4" s="225" t="s">
        <v>16</v>
      </c>
      <c r="AF4" s="227" t="s">
        <v>17</v>
      </c>
      <c r="AG4" s="228"/>
      <c r="AH4" s="229"/>
      <c r="AI4" s="230"/>
      <c r="AJ4" s="231"/>
      <c r="AK4" s="232"/>
      <c r="AL4" s="232"/>
      <c r="AM4" s="233"/>
      <c r="AN4" s="233"/>
      <c r="AO4" s="227" t="s">
        <v>18</v>
      </c>
      <c r="AP4" s="235"/>
      <c r="AQ4" s="215" t="s">
        <v>19</v>
      </c>
      <c r="AR4" s="216"/>
      <c r="AS4" s="217"/>
      <c r="AT4" s="218"/>
      <c r="AU4" s="218"/>
      <c r="AV4" s="219"/>
    </row>
    <row r="5" spans="1:48" s="9" customFormat="1" ht="11.25" customHeight="1">
      <c r="A5" s="21" t="s">
        <v>20</v>
      </c>
      <c r="B5" s="22" t="s">
        <v>21</v>
      </c>
      <c r="C5" s="255" t="s">
        <v>22</v>
      </c>
      <c r="D5" s="256"/>
      <c r="E5" s="23"/>
      <c r="F5" s="24" t="s">
        <v>23</v>
      </c>
      <c r="G5" s="25"/>
      <c r="H5" s="25"/>
      <c r="I5" s="260"/>
      <c r="J5" s="250" t="s">
        <v>13</v>
      </c>
      <c r="K5" s="26" t="s">
        <v>24</v>
      </c>
      <c r="L5" s="27" t="s">
        <v>25</v>
      </c>
      <c r="M5" s="28" t="s">
        <v>26</v>
      </c>
      <c r="N5" s="28" t="s">
        <v>24</v>
      </c>
      <c r="O5" s="29" t="s">
        <v>25</v>
      </c>
      <c r="P5" s="30" t="s">
        <v>26</v>
      </c>
      <c r="Q5" s="31"/>
      <c r="R5" s="32"/>
      <c r="S5" s="30"/>
      <c r="T5" s="33" t="s">
        <v>27</v>
      </c>
      <c r="U5" s="26" t="s">
        <v>24</v>
      </c>
      <c r="V5" s="27" t="s">
        <v>25</v>
      </c>
      <c r="W5" s="28" t="s">
        <v>26</v>
      </c>
      <c r="X5" s="28" t="s">
        <v>24</v>
      </c>
      <c r="Y5" s="29" t="s">
        <v>25</v>
      </c>
      <c r="Z5" s="30" t="s">
        <v>26</v>
      </c>
      <c r="AA5" s="31"/>
      <c r="AB5" s="32"/>
      <c r="AC5" s="30" t="s">
        <v>26</v>
      </c>
      <c r="AD5" s="33" t="s">
        <v>27</v>
      </c>
      <c r="AE5" s="248"/>
      <c r="AF5" s="34" t="s">
        <v>28</v>
      </c>
      <c r="AG5" s="35" t="s">
        <v>29</v>
      </c>
      <c r="AH5" s="35"/>
      <c r="AI5" s="36" t="s">
        <v>25</v>
      </c>
      <c r="AJ5" s="37" t="s">
        <v>28</v>
      </c>
      <c r="AK5" s="35" t="s">
        <v>29</v>
      </c>
      <c r="AL5" s="35" t="s">
        <v>30</v>
      </c>
      <c r="AM5" s="35"/>
      <c r="AN5" s="38" t="s">
        <v>25</v>
      </c>
      <c r="AO5" s="37" t="s">
        <v>31</v>
      </c>
      <c r="AP5" s="36" t="s">
        <v>25</v>
      </c>
      <c r="AQ5" s="37" t="s">
        <v>31</v>
      </c>
      <c r="AR5" s="36" t="s">
        <v>25</v>
      </c>
      <c r="AS5" s="37" t="s">
        <v>28</v>
      </c>
      <c r="AT5" s="35" t="s">
        <v>29</v>
      </c>
      <c r="AU5" s="35" t="s">
        <v>32</v>
      </c>
      <c r="AV5" s="36" t="s">
        <v>25</v>
      </c>
    </row>
    <row r="6" spans="1:48">
      <c r="A6" s="158" t="s">
        <v>79</v>
      </c>
      <c r="B6" s="158" t="s">
        <v>34</v>
      </c>
      <c r="C6" s="205">
        <v>2010</v>
      </c>
      <c r="D6" s="205"/>
      <c r="E6" s="159" t="s">
        <v>80</v>
      </c>
      <c r="F6" s="160">
        <v>27.7</v>
      </c>
      <c r="G6" s="42"/>
      <c r="H6" s="42"/>
      <c r="I6" s="43">
        <f>SUM(AE6+AI6+AN6+AP6+AR6+AV6)</f>
        <v>378.65212996389891</v>
      </c>
      <c r="J6" s="44">
        <v>1</v>
      </c>
      <c r="K6" s="165">
        <v>2.5</v>
      </c>
      <c r="L6" s="166">
        <v>7.5</v>
      </c>
      <c r="M6" s="167">
        <v>112.5</v>
      </c>
      <c r="N6" s="165">
        <v>2.5</v>
      </c>
      <c r="O6" s="166">
        <v>7</v>
      </c>
      <c r="P6" s="47">
        <f>IF((O6)&lt;1,"",(O6*15))</f>
        <v>105</v>
      </c>
      <c r="Q6" s="49"/>
      <c r="R6" s="50"/>
      <c r="S6" s="51"/>
      <c r="T6" s="52">
        <f>MAX(M6,P6)</f>
        <v>112.5</v>
      </c>
      <c r="U6" s="168">
        <v>5</v>
      </c>
      <c r="V6" s="169">
        <v>6</v>
      </c>
      <c r="W6" s="170">
        <v>90</v>
      </c>
      <c r="X6" s="168">
        <v>7</v>
      </c>
      <c r="Y6" s="169">
        <v>6.5</v>
      </c>
      <c r="Z6" s="47">
        <f t="shared" ref="Z6:Z20" si="0">IF((Y6)&lt;1,"",(Y6*15))</f>
        <v>97.5</v>
      </c>
      <c r="AA6" s="49"/>
      <c r="AB6" s="50"/>
      <c r="AC6" s="51" t="str">
        <f>IF((AB6)&lt;1,"",(AA6*45/F6)+(AB6*10))</f>
        <v/>
      </c>
      <c r="AD6" s="53">
        <f t="shared" ref="AD6:AD20" si="1">MAX(W6,Z6)</f>
        <v>97.5</v>
      </c>
      <c r="AE6" s="54">
        <f t="shared" ref="AE6:AE20" si="2">SUM(T6,AD6)</f>
        <v>210</v>
      </c>
      <c r="AF6" s="171">
        <v>4.4000000000000004</v>
      </c>
      <c r="AG6" s="171">
        <v>3.9</v>
      </c>
      <c r="AH6" s="57">
        <f t="shared" ref="AH6:AH20" si="3">MAX(AF6:AG6)</f>
        <v>4.4000000000000004</v>
      </c>
      <c r="AI6" s="58">
        <f t="shared" ref="AI6:AI20" si="4">(AH6*20)*0.66</f>
        <v>58.080000000000005</v>
      </c>
      <c r="AJ6" s="172">
        <v>3.1</v>
      </c>
      <c r="AK6" s="172">
        <v>3.6</v>
      </c>
      <c r="AL6" s="172">
        <v>2.9</v>
      </c>
      <c r="AM6" s="59">
        <f>MAX(AJ6:AL6)</f>
        <v>3.6</v>
      </c>
      <c r="AN6" s="60">
        <f t="shared" ref="AN6:AN20" si="5">IF((AM6)=0,"0",(AM6*750/F6))*0.66</f>
        <v>64.332129963898922</v>
      </c>
      <c r="AO6" s="61"/>
      <c r="AP6" s="62">
        <f>AO6*5*0.66</f>
        <v>0</v>
      </c>
      <c r="AQ6" s="173">
        <v>4</v>
      </c>
      <c r="AR6" s="58">
        <f>AQ6</f>
        <v>4</v>
      </c>
      <c r="AS6" s="174">
        <v>14.9</v>
      </c>
      <c r="AT6" s="174">
        <v>14.8</v>
      </c>
      <c r="AU6" s="57">
        <f t="shared" ref="AU6:AU20" si="6">MIN(AS6:AT6)</f>
        <v>14.8</v>
      </c>
      <c r="AV6" s="62">
        <f>IF((AU6)=0,"0",((13-AU6)*20+100)*0.66)</f>
        <v>42.239999999999995</v>
      </c>
    </row>
    <row r="7" spans="1:48">
      <c r="A7" s="161" t="s">
        <v>81</v>
      </c>
      <c r="B7" s="158" t="s">
        <v>33</v>
      </c>
      <c r="C7" s="205">
        <v>2010</v>
      </c>
      <c r="D7" s="205"/>
      <c r="E7" s="162" t="s">
        <v>80</v>
      </c>
      <c r="F7" s="163">
        <v>25.7</v>
      </c>
      <c r="G7" s="69"/>
      <c r="H7" s="69"/>
      <c r="I7" s="43">
        <f t="shared" ref="I7:I20" si="7">SUM(AE7+AI7+AN7+AP7+AR7+AV7)</f>
        <v>321.90996108949417</v>
      </c>
      <c r="J7" s="70">
        <v>3</v>
      </c>
      <c r="K7" s="165">
        <v>2.5</v>
      </c>
      <c r="L7" s="166">
        <v>6</v>
      </c>
      <c r="M7" s="167">
        <v>90</v>
      </c>
      <c r="N7" s="165">
        <v>2.5</v>
      </c>
      <c r="O7" s="166">
        <v>6</v>
      </c>
      <c r="P7" s="47">
        <f t="shared" ref="P7:P20" si="8">IF((O7)&lt;1,"",(O7*15))</f>
        <v>90</v>
      </c>
      <c r="Q7" s="49"/>
      <c r="R7" s="50"/>
      <c r="S7" s="51"/>
      <c r="T7" s="52">
        <f t="shared" ref="T7:T20" si="9">MAX(M7,P7)</f>
        <v>90</v>
      </c>
      <c r="U7" s="168">
        <v>2.5</v>
      </c>
      <c r="V7" s="169">
        <v>4.5</v>
      </c>
      <c r="W7" s="170">
        <v>67.5</v>
      </c>
      <c r="X7" s="168">
        <v>2.5</v>
      </c>
      <c r="Y7" s="169">
        <v>5.5</v>
      </c>
      <c r="Z7" s="47">
        <f t="shared" si="0"/>
        <v>82.5</v>
      </c>
      <c r="AA7" s="49"/>
      <c r="AB7" s="50"/>
      <c r="AC7" s="51"/>
      <c r="AD7" s="53">
        <f t="shared" si="1"/>
        <v>82.5</v>
      </c>
      <c r="AE7" s="54">
        <f t="shared" si="2"/>
        <v>172.5</v>
      </c>
      <c r="AF7" s="171">
        <v>3.9</v>
      </c>
      <c r="AG7" s="171">
        <v>3.9</v>
      </c>
      <c r="AH7" s="57">
        <f t="shared" si="3"/>
        <v>3.9</v>
      </c>
      <c r="AI7" s="58">
        <f t="shared" si="4"/>
        <v>51.480000000000004</v>
      </c>
      <c r="AJ7" s="172">
        <v>2.8</v>
      </c>
      <c r="AK7" s="172">
        <v>2.5</v>
      </c>
      <c r="AL7" s="172">
        <v>2.6</v>
      </c>
      <c r="AM7" s="59">
        <f t="shared" ref="AM7:AM20" si="10">MAX(AJ7:AL7)</f>
        <v>2.8</v>
      </c>
      <c r="AN7" s="60">
        <f t="shared" si="5"/>
        <v>53.929961089494171</v>
      </c>
      <c r="AO7" s="61"/>
      <c r="AP7" s="62">
        <f t="shared" ref="AP7:AP20" si="11">AO7*5*0.66</f>
        <v>0</v>
      </c>
      <c r="AQ7" s="173">
        <v>11</v>
      </c>
      <c r="AR7" s="58">
        <f t="shared" ref="AR7:AR20" si="12">AQ7</f>
        <v>11</v>
      </c>
      <c r="AS7" s="174">
        <v>15.5</v>
      </c>
      <c r="AT7" s="174">
        <v>16.100000000000001</v>
      </c>
      <c r="AU7" s="57">
        <f t="shared" si="6"/>
        <v>15.5</v>
      </c>
      <c r="AV7" s="62">
        <f t="shared" ref="AV7:AV20" si="13">IF((AU7)=0,"0",((13-AU7)*20+100)*0.66)</f>
        <v>33</v>
      </c>
    </row>
    <row r="8" spans="1:48">
      <c r="A8" s="161" t="s">
        <v>82</v>
      </c>
      <c r="B8" s="158" t="s">
        <v>33</v>
      </c>
      <c r="C8" s="205">
        <v>2010</v>
      </c>
      <c r="D8" s="205"/>
      <c r="E8" s="159" t="s">
        <v>80</v>
      </c>
      <c r="F8" s="160">
        <v>22.4</v>
      </c>
      <c r="G8" s="42"/>
      <c r="H8" s="42"/>
      <c r="I8" s="43">
        <f t="shared" si="7"/>
        <v>346.52589285714282</v>
      </c>
      <c r="J8" s="44">
        <v>2</v>
      </c>
      <c r="K8" s="165">
        <v>2.5</v>
      </c>
      <c r="L8" s="166">
        <v>5.5</v>
      </c>
      <c r="M8" s="167">
        <v>82.5</v>
      </c>
      <c r="N8" s="165">
        <v>2.5</v>
      </c>
      <c r="O8" s="166">
        <v>5</v>
      </c>
      <c r="P8" s="47">
        <f t="shared" si="8"/>
        <v>75</v>
      </c>
      <c r="Q8" s="49"/>
      <c r="R8" s="50"/>
      <c r="S8" s="51"/>
      <c r="T8" s="52">
        <f t="shared" si="9"/>
        <v>82.5</v>
      </c>
      <c r="U8" s="168">
        <v>2.5</v>
      </c>
      <c r="V8" s="169">
        <v>6</v>
      </c>
      <c r="W8" s="170">
        <v>90</v>
      </c>
      <c r="X8" s="168">
        <v>2.5</v>
      </c>
      <c r="Y8" s="169">
        <v>4.5</v>
      </c>
      <c r="Z8" s="47">
        <f t="shared" si="0"/>
        <v>67.5</v>
      </c>
      <c r="AA8" s="49"/>
      <c r="AB8" s="50"/>
      <c r="AC8" s="51" t="str">
        <f t="shared" ref="AC8:AC20" si="14">IF((AB8)&lt;1,"",(AA8*45/F8)+(AB8*10))</f>
        <v/>
      </c>
      <c r="AD8" s="53">
        <f t="shared" si="1"/>
        <v>90</v>
      </c>
      <c r="AE8" s="54">
        <f t="shared" si="2"/>
        <v>172.5</v>
      </c>
      <c r="AF8" s="171">
        <v>4.2</v>
      </c>
      <c r="AG8" s="171">
        <v>4.0999999999999996</v>
      </c>
      <c r="AH8" s="57">
        <f t="shared" si="3"/>
        <v>4.2</v>
      </c>
      <c r="AI8" s="58">
        <f t="shared" si="4"/>
        <v>55.440000000000005</v>
      </c>
      <c r="AJ8" s="172">
        <v>2.2999999999999998</v>
      </c>
      <c r="AK8" s="172">
        <v>1.2</v>
      </c>
      <c r="AL8" s="172">
        <v>2.2000000000000002</v>
      </c>
      <c r="AM8" s="59">
        <f t="shared" si="10"/>
        <v>2.2999999999999998</v>
      </c>
      <c r="AN8" s="60">
        <f t="shared" si="5"/>
        <v>50.825892857142861</v>
      </c>
      <c r="AO8" s="61"/>
      <c r="AP8" s="62">
        <f t="shared" si="11"/>
        <v>0</v>
      </c>
      <c r="AQ8" s="173">
        <v>11</v>
      </c>
      <c r="AR8" s="58">
        <f t="shared" si="12"/>
        <v>11</v>
      </c>
      <c r="AS8" s="174">
        <v>13.7</v>
      </c>
      <c r="AT8" s="174">
        <v>13.7</v>
      </c>
      <c r="AU8" s="57">
        <f t="shared" si="6"/>
        <v>13.7</v>
      </c>
      <c r="AV8" s="62">
        <f t="shared" si="13"/>
        <v>56.760000000000012</v>
      </c>
    </row>
    <row r="9" spans="1:48">
      <c r="A9" s="158" t="s">
        <v>83</v>
      </c>
      <c r="B9" s="158" t="s">
        <v>34</v>
      </c>
      <c r="C9" s="205">
        <v>2009</v>
      </c>
      <c r="D9" s="205"/>
      <c r="E9" s="162" t="s">
        <v>84</v>
      </c>
      <c r="F9" s="163">
        <v>38.5</v>
      </c>
      <c r="G9" s="69"/>
      <c r="H9" s="69"/>
      <c r="I9" s="43">
        <f t="shared" si="7"/>
        <v>359.10857142857145</v>
      </c>
      <c r="J9" s="70">
        <v>1</v>
      </c>
      <c r="K9" s="165">
        <v>9</v>
      </c>
      <c r="L9" s="166">
        <v>6.5</v>
      </c>
      <c r="M9" s="167">
        <v>97.5</v>
      </c>
      <c r="N9" s="165">
        <v>10</v>
      </c>
      <c r="O9" s="166">
        <v>6.5</v>
      </c>
      <c r="P9" s="47">
        <f t="shared" si="8"/>
        <v>97.5</v>
      </c>
      <c r="Q9" s="49"/>
      <c r="R9" s="50"/>
      <c r="S9" s="51"/>
      <c r="T9" s="52">
        <f t="shared" si="9"/>
        <v>97.5</v>
      </c>
      <c r="U9" s="168">
        <v>11</v>
      </c>
      <c r="V9" s="169">
        <v>6</v>
      </c>
      <c r="W9" s="170">
        <v>90</v>
      </c>
      <c r="X9" s="168">
        <v>12</v>
      </c>
      <c r="Y9" s="169">
        <v>7.5</v>
      </c>
      <c r="Z9" s="47">
        <f t="shared" si="0"/>
        <v>112.5</v>
      </c>
      <c r="AA9" s="49"/>
      <c r="AB9" s="50"/>
      <c r="AC9" s="51" t="str">
        <f t="shared" si="14"/>
        <v/>
      </c>
      <c r="AD9" s="53">
        <f t="shared" si="1"/>
        <v>112.5</v>
      </c>
      <c r="AE9" s="54">
        <f t="shared" si="2"/>
        <v>210</v>
      </c>
      <c r="AF9" s="171">
        <v>3.9</v>
      </c>
      <c r="AG9" s="171">
        <v>3.65</v>
      </c>
      <c r="AH9" s="57">
        <f t="shared" si="3"/>
        <v>3.9</v>
      </c>
      <c r="AI9" s="58">
        <f t="shared" si="4"/>
        <v>51.480000000000004</v>
      </c>
      <c r="AJ9" s="172">
        <v>4</v>
      </c>
      <c r="AK9" s="172">
        <v>3.7</v>
      </c>
      <c r="AL9" s="172">
        <v>2.7</v>
      </c>
      <c r="AM9" s="59">
        <f t="shared" si="10"/>
        <v>4</v>
      </c>
      <c r="AN9" s="60">
        <f t="shared" si="5"/>
        <v>51.428571428571431</v>
      </c>
      <c r="AO9" s="61"/>
      <c r="AP9" s="62">
        <f t="shared" si="11"/>
        <v>0</v>
      </c>
      <c r="AQ9" s="173">
        <v>0</v>
      </c>
      <c r="AR9" s="58">
        <f t="shared" si="12"/>
        <v>0</v>
      </c>
      <c r="AS9" s="174">
        <v>14.5</v>
      </c>
      <c r="AT9" s="174">
        <v>15.5</v>
      </c>
      <c r="AU9" s="57">
        <f t="shared" si="6"/>
        <v>14.5</v>
      </c>
      <c r="AV9" s="62">
        <f t="shared" si="13"/>
        <v>46.2</v>
      </c>
    </row>
    <row r="10" spans="1:48">
      <c r="A10" s="161" t="s">
        <v>85</v>
      </c>
      <c r="B10" s="158" t="s">
        <v>33</v>
      </c>
      <c r="C10" s="205">
        <v>2008</v>
      </c>
      <c r="D10" s="205"/>
      <c r="E10" s="159" t="s">
        <v>84</v>
      </c>
      <c r="F10" s="160">
        <v>21.9</v>
      </c>
      <c r="G10" s="42"/>
      <c r="H10" s="42"/>
      <c r="I10" s="43">
        <f t="shared" si="7"/>
        <v>341.58712328767126</v>
      </c>
      <c r="J10" s="44">
        <v>1</v>
      </c>
      <c r="K10" s="165">
        <v>2.5</v>
      </c>
      <c r="L10" s="166">
        <v>5.5</v>
      </c>
      <c r="M10" s="167">
        <v>82.5</v>
      </c>
      <c r="N10" s="165">
        <v>2.5</v>
      </c>
      <c r="O10" s="166">
        <v>5</v>
      </c>
      <c r="P10" s="47">
        <f t="shared" si="8"/>
        <v>75</v>
      </c>
      <c r="Q10" s="49"/>
      <c r="R10" s="50"/>
      <c r="S10" s="51"/>
      <c r="T10" s="52">
        <f t="shared" si="9"/>
        <v>82.5</v>
      </c>
      <c r="U10" s="168">
        <v>2.5</v>
      </c>
      <c r="V10" s="169">
        <v>6</v>
      </c>
      <c r="W10" s="170">
        <v>90</v>
      </c>
      <c r="X10" s="168">
        <v>2.5</v>
      </c>
      <c r="Y10" s="169">
        <v>5.5</v>
      </c>
      <c r="Z10" s="47">
        <f t="shared" si="0"/>
        <v>82.5</v>
      </c>
      <c r="AA10" s="49"/>
      <c r="AB10" s="50"/>
      <c r="AC10" s="51" t="str">
        <f t="shared" si="14"/>
        <v/>
      </c>
      <c r="AD10" s="53">
        <f t="shared" si="1"/>
        <v>90</v>
      </c>
      <c r="AE10" s="54">
        <f t="shared" si="2"/>
        <v>172.5</v>
      </c>
      <c r="AF10" s="171">
        <v>3.8</v>
      </c>
      <c r="AG10" s="171">
        <v>3.8</v>
      </c>
      <c r="AH10" s="57">
        <f t="shared" si="3"/>
        <v>3.8</v>
      </c>
      <c r="AI10" s="58">
        <f t="shared" si="4"/>
        <v>50.160000000000004</v>
      </c>
      <c r="AJ10" s="172">
        <v>2.35</v>
      </c>
      <c r="AK10" s="172">
        <v>2.4</v>
      </c>
      <c r="AL10" s="172">
        <v>2.6</v>
      </c>
      <c r="AM10" s="59">
        <f t="shared" si="10"/>
        <v>2.6</v>
      </c>
      <c r="AN10" s="60">
        <f t="shared" si="5"/>
        <v>58.767123287671232</v>
      </c>
      <c r="AO10" s="61"/>
      <c r="AP10" s="62">
        <f t="shared" si="11"/>
        <v>0</v>
      </c>
      <c r="AQ10" s="173">
        <v>10</v>
      </c>
      <c r="AR10" s="58">
        <f t="shared" si="12"/>
        <v>10</v>
      </c>
      <c r="AS10" s="174">
        <v>14.2</v>
      </c>
      <c r="AT10" s="174">
        <v>14.5</v>
      </c>
      <c r="AU10" s="57">
        <f t="shared" si="6"/>
        <v>14.2</v>
      </c>
      <c r="AV10" s="62">
        <f t="shared" si="13"/>
        <v>50.160000000000011</v>
      </c>
    </row>
    <row r="11" spans="1:48">
      <c r="A11" s="158" t="s">
        <v>86</v>
      </c>
      <c r="B11" s="158" t="s">
        <v>34</v>
      </c>
      <c r="C11" s="205">
        <v>2007</v>
      </c>
      <c r="D11" s="205"/>
      <c r="E11" s="159" t="s">
        <v>84</v>
      </c>
      <c r="F11" s="160">
        <v>35.299999999999997</v>
      </c>
      <c r="G11" s="42"/>
      <c r="H11" s="42"/>
      <c r="I11" s="43">
        <f t="shared" si="7"/>
        <v>401.06464589235134</v>
      </c>
      <c r="J11" s="44">
        <v>1</v>
      </c>
      <c r="K11" s="165">
        <v>10</v>
      </c>
      <c r="L11" s="166">
        <v>5.5</v>
      </c>
      <c r="M11" s="167">
        <v>82.5</v>
      </c>
      <c r="N11" s="165">
        <v>11</v>
      </c>
      <c r="O11" s="166">
        <v>6</v>
      </c>
      <c r="P11" s="47">
        <f>IF((O11)&lt;1,"",(O11*15))</f>
        <v>90</v>
      </c>
      <c r="Q11" s="49"/>
      <c r="R11" s="50"/>
      <c r="S11" s="51"/>
      <c r="T11" s="52">
        <f>MAX(M11,P11)</f>
        <v>90</v>
      </c>
      <c r="U11" s="168">
        <v>12</v>
      </c>
      <c r="V11" s="169">
        <v>5.5</v>
      </c>
      <c r="W11" s="170">
        <v>82.5</v>
      </c>
      <c r="X11" s="168">
        <v>13</v>
      </c>
      <c r="Y11" s="169">
        <v>6.5</v>
      </c>
      <c r="Z11" s="47">
        <f t="shared" si="0"/>
        <v>97.5</v>
      </c>
      <c r="AA11" s="49"/>
      <c r="AB11" s="50"/>
      <c r="AC11" s="51" t="str">
        <f t="shared" si="14"/>
        <v/>
      </c>
      <c r="AD11" s="53">
        <f t="shared" si="1"/>
        <v>97.5</v>
      </c>
      <c r="AE11" s="54">
        <f t="shared" si="2"/>
        <v>187.5</v>
      </c>
      <c r="AF11" s="171">
        <v>4.7</v>
      </c>
      <c r="AG11" s="171">
        <v>4.5999999999999996</v>
      </c>
      <c r="AH11" s="57">
        <f t="shared" si="3"/>
        <v>4.7</v>
      </c>
      <c r="AI11" s="58">
        <f t="shared" si="4"/>
        <v>62.040000000000006</v>
      </c>
      <c r="AJ11" s="172">
        <v>4.5</v>
      </c>
      <c r="AK11" s="172">
        <v>5</v>
      </c>
      <c r="AL11" s="172">
        <v>5.5</v>
      </c>
      <c r="AM11" s="59">
        <f t="shared" si="10"/>
        <v>5.5</v>
      </c>
      <c r="AN11" s="60">
        <f t="shared" si="5"/>
        <v>77.124645892351282</v>
      </c>
      <c r="AO11" s="61"/>
      <c r="AP11" s="62">
        <f t="shared" si="11"/>
        <v>0</v>
      </c>
      <c r="AQ11" s="173">
        <v>15</v>
      </c>
      <c r="AR11" s="58">
        <f t="shared" si="12"/>
        <v>15</v>
      </c>
      <c r="AS11" s="174">
        <v>13.7</v>
      </c>
      <c r="AT11" s="174">
        <v>13.5</v>
      </c>
      <c r="AU11" s="57">
        <f t="shared" si="6"/>
        <v>13.5</v>
      </c>
      <c r="AV11" s="62">
        <f t="shared" si="13"/>
        <v>59.400000000000006</v>
      </c>
    </row>
    <row r="12" spans="1:48">
      <c r="A12" s="161" t="s">
        <v>87</v>
      </c>
      <c r="B12" s="158" t="s">
        <v>33</v>
      </c>
      <c r="C12" s="205">
        <v>2009</v>
      </c>
      <c r="D12" s="205"/>
      <c r="E12" s="162" t="s">
        <v>84</v>
      </c>
      <c r="F12" s="163">
        <v>30.9</v>
      </c>
      <c r="G12" s="42"/>
      <c r="H12" s="42"/>
      <c r="I12" s="43">
        <f t="shared" ref="I12:I15" si="15">SUM(AE12+AI12+AN12+AP12+AR12+AV12)</f>
        <v>315.09145631067963</v>
      </c>
      <c r="J12" s="44">
        <v>2</v>
      </c>
      <c r="K12" s="165">
        <v>2.5</v>
      </c>
      <c r="L12" s="166">
        <v>4</v>
      </c>
      <c r="M12" s="167">
        <v>60</v>
      </c>
      <c r="N12" s="165">
        <v>2.5</v>
      </c>
      <c r="O12" s="166">
        <v>6</v>
      </c>
      <c r="P12" s="47">
        <f t="shared" ref="P12:P15" si="16">IF((O12)&lt;1,"",(O12*15))</f>
        <v>90</v>
      </c>
      <c r="Q12" s="49"/>
      <c r="R12" s="50"/>
      <c r="S12" s="51"/>
      <c r="T12" s="52">
        <f t="shared" ref="T12:T15" si="17">MAX(M12,P12)</f>
        <v>90</v>
      </c>
      <c r="U12" s="168">
        <v>2.5</v>
      </c>
      <c r="V12" s="169">
        <v>5</v>
      </c>
      <c r="W12" s="170">
        <v>75</v>
      </c>
      <c r="X12" s="168">
        <v>2.5</v>
      </c>
      <c r="Y12" s="169">
        <v>5</v>
      </c>
      <c r="Z12" s="47">
        <f t="shared" ref="Z12:Z15" si="18">IF((Y12)&lt;1,"",(Y12*15))</f>
        <v>75</v>
      </c>
      <c r="AA12" s="49"/>
      <c r="AB12" s="50"/>
      <c r="AC12" s="51" t="str">
        <f t="shared" ref="AC12:AC15" si="19">IF((AB12)&lt;1,"",(AA12*45/F12)+(AB12*10))</f>
        <v/>
      </c>
      <c r="AD12" s="53">
        <f t="shared" ref="AD12:AD15" si="20">MAX(W12,Z12)</f>
        <v>75</v>
      </c>
      <c r="AE12" s="54">
        <f t="shared" ref="AE12:AE15" si="21">SUM(T12,AD12)</f>
        <v>165</v>
      </c>
      <c r="AF12" s="171">
        <v>3.9</v>
      </c>
      <c r="AG12" s="171">
        <v>3.75</v>
      </c>
      <c r="AH12" s="57">
        <f t="shared" ref="AH12:AH15" si="22">MAX(AF12:AG12)</f>
        <v>3.9</v>
      </c>
      <c r="AI12" s="58">
        <f t="shared" ref="AI12:AI15" si="23">(AH12*20)*0.66</f>
        <v>51.480000000000004</v>
      </c>
      <c r="AJ12" s="172">
        <v>2.0499999999999998</v>
      </c>
      <c r="AK12" s="172">
        <v>2.65</v>
      </c>
      <c r="AL12" s="172">
        <v>2.1</v>
      </c>
      <c r="AM12" s="59">
        <f t="shared" ref="AM12:AM15" si="24">MAX(AJ12:AL12)</f>
        <v>2.65</v>
      </c>
      <c r="AN12" s="60">
        <f t="shared" ref="AN12:AN15" si="25">IF((AM12)=0,"0",(AM12*750/F12))*0.66</f>
        <v>42.45145631067961</v>
      </c>
      <c r="AO12" s="61"/>
      <c r="AP12" s="62">
        <f t="shared" ref="AP12:AP15" si="26">AO12*5*0.66</f>
        <v>0</v>
      </c>
      <c r="AQ12" s="173">
        <v>6</v>
      </c>
      <c r="AR12" s="58">
        <f t="shared" ref="AR12:AR15" si="27">AQ12</f>
        <v>6</v>
      </c>
      <c r="AS12" s="174">
        <v>14.5</v>
      </c>
      <c r="AT12" s="174">
        <v>14.2</v>
      </c>
      <c r="AU12" s="57">
        <f t="shared" ref="AU12:AU15" si="28">MIN(AS12:AT12)</f>
        <v>14.2</v>
      </c>
      <c r="AV12" s="62">
        <f t="shared" ref="AV12:AV15" si="29">IF((AU12)=0,"0",((13-AU12)*20+100)*0.66)</f>
        <v>50.160000000000011</v>
      </c>
    </row>
    <row r="13" spans="1:48">
      <c r="A13" s="158" t="s">
        <v>88</v>
      </c>
      <c r="B13" s="158" t="s">
        <v>34</v>
      </c>
      <c r="C13" s="205">
        <v>2007</v>
      </c>
      <c r="D13" s="205"/>
      <c r="E13" s="159" t="s">
        <v>80</v>
      </c>
      <c r="F13" s="160">
        <v>33.9</v>
      </c>
      <c r="G13" s="42"/>
      <c r="H13" s="42"/>
      <c r="I13" s="43">
        <f t="shared" si="15"/>
        <v>406.46814159292035</v>
      </c>
      <c r="J13" s="44">
        <v>3</v>
      </c>
      <c r="K13" s="165">
        <v>6</v>
      </c>
      <c r="L13" s="166">
        <v>6</v>
      </c>
      <c r="M13" s="167">
        <v>90</v>
      </c>
      <c r="N13" s="165">
        <v>6</v>
      </c>
      <c r="O13" s="166">
        <v>5.5</v>
      </c>
      <c r="P13" s="47">
        <f t="shared" si="16"/>
        <v>82.5</v>
      </c>
      <c r="Q13" s="49"/>
      <c r="R13" s="50"/>
      <c r="S13" s="51"/>
      <c r="T13" s="52">
        <f t="shared" si="17"/>
        <v>90</v>
      </c>
      <c r="U13" s="168">
        <v>8</v>
      </c>
      <c r="V13" s="169">
        <v>5.5</v>
      </c>
      <c r="W13" s="170">
        <v>82.5</v>
      </c>
      <c r="X13" s="168">
        <v>8</v>
      </c>
      <c r="Y13" s="169">
        <v>5</v>
      </c>
      <c r="Z13" s="47">
        <f t="shared" si="18"/>
        <v>75</v>
      </c>
      <c r="AA13" s="49"/>
      <c r="AB13" s="50"/>
      <c r="AC13" s="51" t="str">
        <f t="shared" si="19"/>
        <v/>
      </c>
      <c r="AD13" s="53">
        <f t="shared" si="20"/>
        <v>82.5</v>
      </c>
      <c r="AE13" s="54">
        <f t="shared" si="21"/>
        <v>172.5</v>
      </c>
      <c r="AF13" s="171">
        <v>5</v>
      </c>
      <c r="AG13" s="171">
        <v>4.75</v>
      </c>
      <c r="AH13" s="57">
        <f t="shared" si="22"/>
        <v>5</v>
      </c>
      <c r="AI13" s="58">
        <f t="shared" si="23"/>
        <v>66</v>
      </c>
      <c r="AJ13" s="172">
        <v>4.55</v>
      </c>
      <c r="AK13" s="172">
        <v>4.3</v>
      </c>
      <c r="AL13" s="172">
        <v>4.5999999999999996</v>
      </c>
      <c r="AM13" s="59">
        <f t="shared" si="24"/>
        <v>4.5999999999999996</v>
      </c>
      <c r="AN13" s="60">
        <f t="shared" si="25"/>
        <v>67.16814159292035</v>
      </c>
      <c r="AO13" s="61"/>
      <c r="AP13" s="62">
        <f t="shared" si="26"/>
        <v>0</v>
      </c>
      <c r="AQ13" s="173">
        <v>15</v>
      </c>
      <c r="AR13" s="58">
        <f t="shared" si="27"/>
        <v>15</v>
      </c>
      <c r="AS13" s="174">
        <v>11.5</v>
      </c>
      <c r="AT13" s="174">
        <v>12.3</v>
      </c>
      <c r="AU13" s="57">
        <f t="shared" si="28"/>
        <v>11.5</v>
      </c>
      <c r="AV13" s="62">
        <f t="shared" si="29"/>
        <v>85.8</v>
      </c>
    </row>
    <row r="14" spans="1:48">
      <c r="A14" s="158" t="s">
        <v>89</v>
      </c>
      <c r="B14" s="158" t="s">
        <v>33</v>
      </c>
      <c r="C14" s="205">
        <v>2007</v>
      </c>
      <c r="D14" s="205"/>
      <c r="E14" s="159" t="s">
        <v>80</v>
      </c>
      <c r="F14" s="160">
        <v>32.4</v>
      </c>
      <c r="G14" s="42"/>
      <c r="H14" s="42"/>
      <c r="I14" s="43">
        <f t="shared" si="15"/>
        <v>371.67777777777781</v>
      </c>
      <c r="J14" s="44">
        <v>5</v>
      </c>
      <c r="K14" s="165">
        <v>2.5</v>
      </c>
      <c r="L14" s="166">
        <v>4</v>
      </c>
      <c r="M14" s="167">
        <v>60</v>
      </c>
      <c r="N14" s="165">
        <v>2.5</v>
      </c>
      <c r="O14" s="166">
        <v>5.5</v>
      </c>
      <c r="P14" s="47">
        <f t="shared" si="16"/>
        <v>82.5</v>
      </c>
      <c r="Q14" s="49"/>
      <c r="R14" s="50"/>
      <c r="S14" s="51"/>
      <c r="T14" s="52">
        <f t="shared" si="17"/>
        <v>82.5</v>
      </c>
      <c r="U14" s="168">
        <v>2.5</v>
      </c>
      <c r="V14" s="169">
        <v>5</v>
      </c>
      <c r="W14" s="170">
        <v>75</v>
      </c>
      <c r="X14" s="168">
        <v>2.5</v>
      </c>
      <c r="Y14" s="169">
        <v>5.5</v>
      </c>
      <c r="Z14" s="47">
        <f t="shared" si="18"/>
        <v>82.5</v>
      </c>
      <c r="AA14" s="49"/>
      <c r="AB14" s="50"/>
      <c r="AC14" s="51" t="str">
        <f t="shared" si="19"/>
        <v/>
      </c>
      <c r="AD14" s="53">
        <f t="shared" si="20"/>
        <v>82.5</v>
      </c>
      <c r="AE14" s="54">
        <f t="shared" si="21"/>
        <v>165</v>
      </c>
      <c r="AF14" s="171">
        <v>4.5</v>
      </c>
      <c r="AG14" s="171">
        <v>4.4000000000000004</v>
      </c>
      <c r="AH14" s="57">
        <f t="shared" si="22"/>
        <v>4.5</v>
      </c>
      <c r="AI14" s="58">
        <f t="shared" si="23"/>
        <v>59.400000000000006</v>
      </c>
      <c r="AJ14" s="172">
        <v>1.8</v>
      </c>
      <c r="AK14" s="172">
        <v>4.5999999999999996</v>
      </c>
      <c r="AL14" s="172">
        <v>4.4000000000000004</v>
      </c>
      <c r="AM14" s="59">
        <f t="shared" si="24"/>
        <v>4.5999999999999996</v>
      </c>
      <c r="AN14" s="60">
        <f t="shared" si="25"/>
        <v>70.277777777777771</v>
      </c>
      <c r="AO14" s="61"/>
      <c r="AP14" s="62">
        <f t="shared" si="26"/>
        <v>0</v>
      </c>
      <c r="AQ14" s="173">
        <v>11</v>
      </c>
      <c r="AR14" s="58">
        <f t="shared" si="27"/>
        <v>11</v>
      </c>
      <c r="AS14" s="174">
        <v>13</v>
      </c>
      <c r="AT14" s="174">
        <v>13.2</v>
      </c>
      <c r="AU14" s="57">
        <f t="shared" si="28"/>
        <v>13</v>
      </c>
      <c r="AV14" s="62">
        <f t="shared" si="29"/>
        <v>66</v>
      </c>
    </row>
    <row r="15" spans="1:48">
      <c r="A15" s="161" t="s">
        <v>90</v>
      </c>
      <c r="B15" s="158" t="s">
        <v>33</v>
      </c>
      <c r="C15" s="205">
        <v>2007</v>
      </c>
      <c r="D15" s="205"/>
      <c r="E15" s="162" t="s">
        <v>80</v>
      </c>
      <c r="F15" s="163">
        <v>29.1</v>
      </c>
      <c r="G15" s="42"/>
      <c r="H15" s="42"/>
      <c r="I15" s="43">
        <f t="shared" si="15"/>
        <v>399.1115463917526</v>
      </c>
      <c r="J15" s="44">
        <v>4</v>
      </c>
      <c r="K15" s="165">
        <v>2.5</v>
      </c>
      <c r="L15" s="166">
        <v>0</v>
      </c>
      <c r="M15" s="167"/>
      <c r="N15" s="165">
        <v>2.5</v>
      </c>
      <c r="O15" s="166">
        <v>5.5</v>
      </c>
      <c r="P15" s="47">
        <f t="shared" si="16"/>
        <v>82.5</v>
      </c>
      <c r="Q15" s="49"/>
      <c r="R15" s="50"/>
      <c r="S15" s="51"/>
      <c r="T15" s="52">
        <f t="shared" si="17"/>
        <v>82.5</v>
      </c>
      <c r="U15" s="168">
        <v>2.5</v>
      </c>
      <c r="V15" s="169">
        <v>5</v>
      </c>
      <c r="W15" s="170">
        <v>75</v>
      </c>
      <c r="X15" s="168">
        <v>2.5</v>
      </c>
      <c r="Y15" s="169">
        <v>5</v>
      </c>
      <c r="Z15" s="47">
        <f t="shared" si="18"/>
        <v>75</v>
      </c>
      <c r="AA15" s="49"/>
      <c r="AB15" s="50"/>
      <c r="AC15" s="51" t="str">
        <f t="shared" si="19"/>
        <v/>
      </c>
      <c r="AD15" s="53">
        <f t="shared" si="20"/>
        <v>75</v>
      </c>
      <c r="AE15" s="54">
        <f t="shared" si="21"/>
        <v>157.5</v>
      </c>
      <c r="AF15" s="171">
        <v>4.8</v>
      </c>
      <c r="AG15" s="171">
        <v>4.7</v>
      </c>
      <c r="AH15" s="57">
        <f t="shared" si="22"/>
        <v>4.8</v>
      </c>
      <c r="AI15" s="58">
        <f t="shared" si="23"/>
        <v>63.36</v>
      </c>
      <c r="AJ15" s="172">
        <v>4.9000000000000004</v>
      </c>
      <c r="AK15" s="172">
        <v>5</v>
      </c>
      <c r="AL15" s="172">
        <v>4.5999999999999996</v>
      </c>
      <c r="AM15" s="59">
        <f t="shared" si="24"/>
        <v>5</v>
      </c>
      <c r="AN15" s="60">
        <f t="shared" si="25"/>
        <v>85.051546391752566</v>
      </c>
      <c r="AO15" s="61"/>
      <c r="AP15" s="62">
        <f t="shared" si="26"/>
        <v>0</v>
      </c>
      <c r="AQ15" s="173">
        <v>14</v>
      </c>
      <c r="AR15" s="58">
        <f t="shared" si="27"/>
        <v>14</v>
      </c>
      <c r="AS15" s="174">
        <v>12</v>
      </c>
      <c r="AT15" s="174">
        <v>12.1</v>
      </c>
      <c r="AU15" s="57">
        <f t="shared" si="28"/>
        <v>12</v>
      </c>
      <c r="AV15" s="62">
        <f t="shared" si="29"/>
        <v>79.2</v>
      </c>
    </row>
    <row r="16" spans="1:48">
      <c r="A16" s="158" t="s">
        <v>91</v>
      </c>
      <c r="B16" s="158" t="s">
        <v>34</v>
      </c>
      <c r="C16" s="205">
        <v>2007</v>
      </c>
      <c r="D16" s="205"/>
      <c r="E16" s="159" t="s">
        <v>80</v>
      </c>
      <c r="F16" s="160">
        <v>29.7</v>
      </c>
      <c r="G16" s="69"/>
      <c r="H16" s="69"/>
      <c r="I16" s="43">
        <f t="shared" si="7"/>
        <v>436.44666666666672</v>
      </c>
      <c r="J16" s="70">
        <v>2</v>
      </c>
      <c r="K16" s="165">
        <v>9</v>
      </c>
      <c r="L16" s="166">
        <v>7</v>
      </c>
      <c r="M16" s="167">
        <v>105</v>
      </c>
      <c r="N16" s="165">
        <v>10</v>
      </c>
      <c r="O16" s="166">
        <v>7.5</v>
      </c>
      <c r="P16" s="47">
        <f t="shared" si="8"/>
        <v>112.5</v>
      </c>
      <c r="Q16" s="49"/>
      <c r="R16" s="50"/>
      <c r="S16" s="51"/>
      <c r="T16" s="52">
        <f t="shared" si="9"/>
        <v>112.5</v>
      </c>
      <c r="U16" s="168">
        <v>11</v>
      </c>
      <c r="V16" s="169">
        <v>6.5</v>
      </c>
      <c r="W16" s="170">
        <v>97.5</v>
      </c>
      <c r="X16" s="168">
        <v>12</v>
      </c>
      <c r="Y16" s="169">
        <v>7</v>
      </c>
      <c r="Z16" s="47">
        <f t="shared" si="0"/>
        <v>105</v>
      </c>
      <c r="AA16" s="49"/>
      <c r="AB16" s="50"/>
      <c r="AC16" s="51" t="str">
        <f t="shared" si="14"/>
        <v/>
      </c>
      <c r="AD16" s="53">
        <f t="shared" si="1"/>
        <v>105</v>
      </c>
      <c r="AE16" s="54">
        <f t="shared" si="2"/>
        <v>217.5</v>
      </c>
      <c r="AF16" s="171">
        <v>4.9000000000000004</v>
      </c>
      <c r="AG16" s="171">
        <v>4.75</v>
      </c>
      <c r="AH16" s="57">
        <f t="shared" si="3"/>
        <v>4.9000000000000004</v>
      </c>
      <c r="AI16" s="58">
        <f t="shared" si="4"/>
        <v>64.680000000000007</v>
      </c>
      <c r="AJ16" s="172">
        <v>3.6</v>
      </c>
      <c r="AK16" s="172">
        <v>4</v>
      </c>
      <c r="AL16" s="172">
        <v>3.7</v>
      </c>
      <c r="AM16" s="59">
        <f t="shared" si="10"/>
        <v>4</v>
      </c>
      <c r="AN16" s="60">
        <f t="shared" si="5"/>
        <v>66.666666666666671</v>
      </c>
      <c r="AO16" s="61"/>
      <c r="AP16" s="62">
        <f t="shared" si="11"/>
        <v>0</v>
      </c>
      <c r="AQ16" s="173">
        <v>15</v>
      </c>
      <c r="AR16" s="58">
        <f t="shared" si="12"/>
        <v>15</v>
      </c>
      <c r="AS16" s="174">
        <v>12.5</v>
      </c>
      <c r="AT16" s="174">
        <v>13.3</v>
      </c>
      <c r="AU16" s="57">
        <f t="shared" si="6"/>
        <v>12.5</v>
      </c>
      <c r="AV16" s="62">
        <f t="shared" si="13"/>
        <v>72.600000000000009</v>
      </c>
    </row>
    <row r="17" spans="1:48">
      <c r="A17" s="158" t="s">
        <v>92</v>
      </c>
      <c r="B17" s="158" t="s">
        <v>33</v>
      </c>
      <c r="C17" s="205">
        <v>2007</v>
      </c>
      <c r="D17" s="205"/>
      <c r="E17" s="159" t="s">
        <v>80</v>
      </c>
      <c r="F17" s="164">
        <v>35.9</v>
      </c>
      <c r="G17" s="42"/>
      <c r="H17" s="42"/>
      <c r="I17" s="43">
        <f t="shared" si="7"/>
        <v>509.21097493036211</v>
      </c>
      <c r="J17" s="44">
        <v>1</v>
      </c>
      <c r="K17" s="165">
        <v>21</v>
      </c>
      <c r="L17" s="166">
        <v>8</v>
      </c>
      <c r="M17" s="167">
        <v>120</v>
      </c>
      <c r="N17" s="165">
        <v>24</v>
      </c>
      <c r="O17" s="166">
        <v>8</v>
      </c>
      <c r="P17" s="47">
        <f t="shared" si="8"/>
        <v>120</v>
      </c>
      <c r="Q17" s="49"/>
      <c r="R17" s="50"/>
      <c r="S17" s="51"/>
      <c r="T17" s="52">
        <f t="shared" si="9"/>
        <v>120</v>
      </c>
      <c r="U17" s="168">
        <v>27</v>
      </c>
      <c r="V17" s="169">
        <v>8.5</v>
      </c>
      <c r="W17" s="170">
        <v>127.5</v>
      </c>
      <c r="X17" s="168">
        <v>30</v>
      </c>
      <c r="Y17" s="169">
        <v>8.5</v>
      </c>
      <c r="Z17" s="47">
        <f t="shared" si="0"/>
        <v>127.5</v>
      </c>
      <c r="AA17" s="49"/>
      <c r="AB17" s="50"/>
      <c r="AC17" s="51" t="str">
        <f t="shared" si="14"/>
        <v/>
      </c>
      <c r="AD17" s="53">
        <f t="shared" si="1"/>
        <v>127.5</v>
      </c>
      <c r="AE17" s="54">
        <f t="shared" si="2"/>
        <v>247.5</v>
      </c>
      <c r="AF17" s="171">
        <v>5</v>
      </c>
      <c r="AG17" s="171">
        <v>5.2</v>
      </c>
      <c r="AH17" s="57">
        <f t="shared" si="3"/>
        <v>5.2</v>
      </c>
      <c r="AI17" s="58">
        <f t="shared" si="4"/>
        <v>68.64</v>
      </c>
      <c r="AJ17" s="172">
        <v>5.2</v>
      </c>
      <c r="AK17" s="172">
        <v>5</v>
      </c>
      <c r="AL17" s="172">
        <v>5.9</v>
      </c>
      <c r="AM17" s="59">
        <f t="shared" si="10"/>
        <v>5.9</v>
      </c>
      <c r="AN17" s="60">
        <f t="shared" si="5"/>
        <v>81.350974930362128</v>
      </c>
      <c r="AO17" s="61"/>
      <c r="AP17" s="62">
        <f t="shared" si="11"/>
        <v>0</v>
      </c>
      <c r="AQ17" s="173">
        <v>18</v>
      </c>
      <c r="AR17" s="58">
        <f t="shared" si="12"/>
        <v>18</v>
      </c>
      <c r="AS17" s="174">
        <v>12.3</v>
      </c>
      <c r="AT17" s="174">
        <v>10.9</v>
      </c>
      <c r="AU17" s="57">
        <f t="shared" si="6"/>
        <v>10.9</v>
      </c>
      <c r="AV17" s="62">
        <f t="shared" si="13"/>
        <v>93.72</v>
      </c>
    </row>
    <row r="18" spans="1:48">
      <c r="A18" s="65"/>
      <c r="B18" s="66"/>
      <c r="C18" s="251"/>
      <c r="D18" s="252"/>
      <c r="E18" s="67"/>
      <c r="F18" s="68"/>
      <c r="G18" s="69"/>
      <c r="H18" s="69"/>
      <c r="I18" s="43">
        <f t="shared" si="7"/>
        <v>0</v>
      </c>
      <c r="J18" s="70"/>
      <c r="K18" s="45"/>
      <c r="L18" s="46"/>
      <c r="M18" s="47" t="str">
        <f t="shared" ref="M18:M20" si="30">IF((L18)&lt;1,"",(L18*15))</f>
        <v/>
      </c>
      <c r="N18" s="48"/>
      <c r="O18" s="46"/>
      <c r="P18" s="47" t="str">
        <f t="shared" si="8"/>
        <v/>
      </c>
      <c r="Q18" s="49"/>
      <c r="R18" s="50"/>
      <c r="S18" s="51"/>
      <c r="T18" s="52">
        <f t="shared" si="9"/>
        <v>0</v>
      </c>
      <c r="U18" s="45"/>
      <c r="V18" s="46"/>
      <c r="W18" s="47" t="str">
        <f t="shared" ref="W18:W20" si="31">IF((V18)&lt;1,"",(V18*15))</f>
        <v/>
      </c>
      <c r="X18" s="48"/>
      <c r="Y18" s="46"/>
      <c r="Z18" s="47" t="str">
        <f t="shared" si="0"/>
        <v/>
      </c>
      <c r="AA18" s="49"/>
      <c r="AB18" s="50"/>
      <c r="AC18" s="51" t="str">
        <f t="shared" si="14"/>
        <v/>
      </c>
      <c r="AD18" s="53">
        <f t="shared" si="1"/>
        <v>0</v>
      </c>
      <c r="AE18" s="54">
        <f t="shared" si="2"/>
        <v>0</v>
      </c>
      <c r="AF18" s="55"/>
      <c r="AG18" s="56"/>
      <c r="AH18" s="57">
        <f t="shared" si="3"/>
        <v>0</v>
      </c>
      <c r="AI18" s="58">
        <f t="shared" si="4"/>
        <v>0</v>
      </c>
      <c r="AJ18" s="55"/>
      <c r="AK18" s="56"/>
      <c r="AL18" s="56"/>
      <c r="AM18" s="59">
        <f t="shared" si="10"/>
        <v>0</v>
      </c>
      <c r="AN18" s="60">
        <f t="shared" si="5"/>
        <v>0</v>
      </c>
      <c r="AO18" s="61"/>
      <c r="AP18" s="62">
        <f t="shared" si="11"/>
        <v>0</v>
      </c>
      <c r="AQ18" s="61"/>
      <c r="AR18" s="58">
        <f t="shared" si="12"/>
        <v>0</v>
      </c>
      <c r="AS18" s="63"/>
      <c r="AT18" s="64"/>
      <c r="AU18" s="57">
        <f t="shared" si="6"/>
        <v>0</v>
      </c>
      <c r="AV18" s="62" t="str">
        <f t="shared" si="13"/>
        <v>0</v>
      </c>
    </row>
    <row r="19" spans="1:48" hidden="1" outlineLevel="1">
      <c r="A19" s="73"/>
      <c r="B19" s="66"/>
      <c r="C19" s="253"/>
      <c r="D19" s="254"/>
      <c r="E19" s="71"/>
      <c r="F19" s="72"/>
      <c r="G19" s="42"/>
      <c r="H19" s="42"/>
      <c r="I19" s="43">
        <f t="shared" si="7"/>
        <v>0</v>
      </c>
      <c r="J19" s="44"/>
      <c r="K19" s="45"/>
      <c r="L19" s="46"/>
      <c r="M19" s="47" t="str">
        <f t="shared" si="30"/>
        <v/>
      </c>
      <c r="N19" s="48"/>
      <c r="O19" s="46"/>
      <c r="P19" s="47" t="str">
        <f t="shared" si="8"/>
        <v/>
      </c>
      <c r="Q19" s="49"/>
      <c r="R19" s="50"/>
      <c r="S19" s="51"/>
      <c r="T19" s="52">
        <f t="shared" si="9"/>
        <v>0</v>
      </c>
      <c r="U19" s="45"/>
      <c r="V19" s="46"/>
      <c r="W19" s="47" t="str">
        <f t="shared" si="31"/>
        <v/>
      </c>
      <c r="X19" s="48"/>
      <c r="Y19" s="46"/>
      <c r="Z19" s="47" t="str">
        <f t="shared" si="0"/>
        <v/>
      </c>
      <c r="AA19" s="49"/>
      <c r="AB19" s="50"/>
      <c r="AC19" s="51" t="str">
        <f t="shared" si="14"/>
        <v/>
      </c>
      <c r="AD19" s="53">
        <f t="shared" si="1"/>
        <v>0</v>
      </c>
      <c r="AE19" s="54">
        <f t="shared" si="2"/>
        <v>0</v>
      </c>
      <c r="AF19" s="55"/>
      <c r="AG19" s="56"/>
      <c r="AH19" s="57">
        <f t="shared" si="3"/>
        <v>0</v>
      </c>
      <c r="AI19" s="58">
        <f t="shared" si="4"/>
        <v>0</v>
      </c>
      <c r="AJ19" s="55"/>
      <c r="AK19" s="56"/>
      <c r="AL19" s="56"/>
      <c r="AM19" s="59">
        <f t="shared" si="10"/>
        <v>0</v>
      </c>
      <c r="AN19" s="60">
        <f t="shared" si="5"/>
        <v>0</v>
      </c>
      <c r="AO19" s="61"/>
      <c r="AP19" s="62">
        <f t="shared" si="11"/>
        <v>0</v>
      </c>
      <c r="AQ19" s="61"/>
      <c r="AR19" s="58">
        <f t="shared" si="12"/>
        <v>0</v>
      </c>
      <c r="AS19" s="63"/>
      <c r="AT19" s="64"/>
      <c r="AU19" s="57">
        <f t="shared" si="6"/>
        <v>0</v>
      </c>
      <c r="AV19" s="62" t="str">
        <f t="shared" si="13"/>
        <v>0</v>
      </c>
    </row>
    <row r="20" spans="1:48" ht="13.5" hidden="1" outlineLevel="1" thickBot="1">
      <c r="A20" s="74"/>
      <c r="B20" s="75"/>
      <c r="C20" s="253"/>
      <c r="D20" s="254"/>
      <c r="E20" s="76"/>
      <c r="F20" s="77"/>
      <c r="G20" s="78"/>
      <c r="H20" s="78"/>
      <c r="I20" s="43">
        <f t="shared" si="7"/>
        <v>0</v>
      </c>
      <c r="J20" s="44"/>
      <c r="K20" s="45"/>
      <c r="L20" s="46"/>
      <c r="M20" s="47" t="str">
        <f t="shared" si="30"/>
        <v/>
      </c>
      <c r="N20" s="48"/>
      <c r="O20" s="46"/>
      <c r="P20" s="47" t="str">
        <f t="shared" si="8"/>
        <v/>
      </c>
      <c r="Q20" s="79"/>
      <c r="R20" s="80"/>
      <c r="S20" s="51"/>
      <c r="T20" s="52">
        <f t="shared" si="9"/>
        <v>0</v>
      </c>
      <c r="U20" s="45"/>
      <c r="V20" s="46"/>
      <c r="W20" s="47" t="str">
        <f t="shared" si="31"/>
        <v/>
      </c>
      <c r="X20" s="48"/>
      <c r="Y20" s="46"/>
      <c r="Z20" s="47" t="str">
        <f t="shared" si="0"/>
        <v/>
      </c>
      <c r="AA20" s="49"/>
      <c r="AB20" s="50"/>
      <c r="AC20" s="81" t="str">
        <f t="shared" si="14"/>
        <v/>
      </c>
      <c r="AD20" s="82">
        <f t="shared" si="1"/>
        <v>0</v>
      </c>
      <c r="AE20" s="54">
        <f t="shared" si="2"/>
        <v>0</v>
      </c>
      <c r="AF20" s="83"/>
      <c r="AG20" s="84"/>
      <c r="AH20" s="85">
        <f t="shared" si="3"/>
        <v>0</v>
      </c>
      <c r="AI20" s="58">
        <f t="shared" si="4"/>
        <v>0</v>
      </c>
      <c r="AJ20" s="83"/>
      <c r="AK20" s="84"/>
      <c r="AL20" s="84"/>
      <c r="AM20" s="59">
        <f t="shared" si="10"/>
        <v>0</v>
      </c>
      <c r="AN20" s="60">
        <f t="shared" si="5"/>
        <v>0</v>
      </c>
      <c r="AO20" s="86"/>
      <c r="AP20" s="62">
        <f t="shared" si="11"/>
        <v>0</v>
      </c>
      <c r="AQ20" s="86"/>
      <c r="AR20" s="58">
        <f t="shared" si="12"/>
        <v>0</v>
      </c>
      <c r="AS20" s="87"/>
      <c r="AT20" s="88"/>
      <c r="AU20" s="85">
        <f t="shared" si="6"/>
        <v>0</v>
      </c>
      <c r="AV20" s="62" t="str">
        <f t="shared" si="13"/>
        <v>0</v>
      </c>
    </row>
    <row r="21" spans="1:48" ht="4.5" customHeight="1" collapsed="1" thickBot="1">
      <c r="AQ21" s="89"/>
    </row>
    <row r="22" spans="1:48" s="9" customFormat="1" ht="14.25" customHeight="1" thickBot="1">
      <c r="A22" s="6" t="s">
        <v>35</v>
      </c>
      <c r="B22" s="90" t="s">
        <v>36</v>
      </c>
      <c r="C22" s="7"/>
      <c r="D22" s="7"/>
      <c r="F22" s="10"/>
      <c r="G22" s="10"/>
      <c r="H22" s="10"/>
      <c r="K22" s="240" t="s">
        <v>6</v>
      </c>
      <c r="L22" s="241"/>
      <c r="M22" s="241"/>
      <c r="N22" s="241"/>
      <c r="O22" s="242"/>
      <c r="P22" s="11"/>
      <c r="Q22" s="12"/>
      <c r="R22" s="13"/>
      <c r="S22" s="11"/>
      <c r="T22" s="11"/>
      <c r="U22" s="240" t="s">
        <v>7</v>
      </c>
      <c r="V22" s="241"/>
      <c r="W22" s="241"/>
      <c r="X22" s="241"/>
      <c r="Y22" s="242"/>
      <c r="Z22" s="11"/>
      <c r="AA22" s="12"/>
      <c r="AB22" s="13"/>
      <c r="AF22" s="240" t="s">
        <v>8</v>
      </c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4"/>
    </row>
    <row r="23" spans="1:48" s="9" customFormat="1" ht="36" customHeight="1">
      <c r="A23" s="15" t="s">
        <v>37</v>
      </c>
      <c r="B23" s="20" t="s">
        <v>38</v>
      </c>
      <c r="C23" s="91" t="s">
        <v>39</v>
      </c>
      <c r="D23" s="17" t="s">
        <v>40</v>
      </c>
      <c r="E23" s="17" t="s">
        <v>10</v>
      </c>
      <c r="F23" s="18" t="s">
        <v>11</v>
      </c>
      <c r="G23" s="19"/>
      <c r="H23" s="19"/>
      <c r="I23" s="236" t="s">
        <v>12</v>
      </c>
      <c r="J23" s="238" t="s">
        <v>13</v>
      </c>
      <c r="K23" s="231" t="s">
        <v>14</v>
      </c>
      <c r="L23" s="223"/>
      <c r="M23" s="20"/>
      <c r="N23" s="222" t="s">
        <v>15</v>
      </c>
      <c r="O23" s="224"/>
      <c r="P23" s="20"/>
      <c r="Q23" s="246"/>
      <c r="R23" s="247"/>
      <c r="S23" s="11"/>
      <c r="T23" s="11"/>
      <c r="U23" s="231" t="s">
        <v>14</v>
      </c>
      <c r="V23" s="223"/>
      <c r="W23" s="20"/>
      <c r="X23" s="222" t="s">
        <v>15</v>
      </c>
      <c r="Y23" s="224"/>
      <c r="Z23" s="20"/>
      <c r="AA23" s="246"/>
      <c r="AB23" s="247"/>
      <c r="AC23" s="11"/>
      <c r="AD23" s="11"/>
      <c r="AE23" s="225" t="s">
        <v>16</v>
      </c>
      <c r="AF23" s="227" t="s">
        <v>17</v>
      </c>
      <c r="AG23" s="228"/>
      <c r="AH23" s="229"/>
      <c r="AI23" s="229"/>
      <c r="AJ23" s="231"/>
      <c r="AK23" s="232"/>
      <c r="AL23" s="232"/>
      <c r="AM23" s="233"/>
      <c r="AN23" s="234"/>
      <c r="AO23" s="227" t="s">
        <v>18</v>
      </c>
      <c r="AP23" s="235"/>
      <c r="AQ23" s="215" t="s">
        <v>19</v>
      </c>
      <c r="AR23" s="216"/>
      <c r="AS23" s="245"/>
      <c r="AT23" s="218"/>
      <c r="AU23" s="218"/>
      <c r="AV23" s="219"/>
    </row>
    <row r="24" spans="1:48" s="9" customFormat="1" ht="11.25" customHeight="1" thickBot="1">
      <c r="A24" s="21" t="s">
        <v>20</v>
      </c>
      <c r="B24" s="22" t="s">
        <v>21</v>
      </c>
      <c r="C24" s="92" t="s">
        <v>41</v>
      </c>
      <c r="D24" s="23"/>
      <c r="E24" s="23"/>
      <c r="F24" s="24" t="s">
        <v>23</v>
      </c>
      <c r="G24" s="25"/>
      <c r="H24" s="25"/>
      <c r="I24" s="249"/>
      <c r="J24" s="250" t="s">
        <v>13</v>
      </c>
      <c r="K24" s="26" t="s">
        <v>24</v>
      </c>
      <c r="L24" s="27" t="s">
        <v>25</v>
      </c>
      <c r="M24" s="28" t="s">
        <v>26</v>
      </c>
      <c r="N24" s="28" t="s">
        <v>24</v>
      </c>
      <c r="O24" s="29" t="s">
        <v>25</v>
      </c>
      <c r="P24" s="30" t="s">
        <v>26</v>
      </c>
      <c r="Q24" s="31"/>
      <c r="R24" s="32"/>
      <c r="S24" s="30"/>
      <c r="T24" s="33" t="s">
        <v>27</v>
      </c>
      <c r="U24" s="26" t="s">
        <v>24</v>
      </c>
      <c r="V24" s="27" t="s">
        <v>25</v>
      </c>
      <c r="W24" s="28" t="s">
        <v>26</v>
      </c>
      <c r="X24" s="28" t="s">
        <v>24</v>
      </c>
      <c r="Y24" s="29" t="s">
        <v>25</v>
      </c>
      <c r="Z24" s="30" t="s">
        <v>26</v>
      </c>
      <c r="AA24" s="31"/>
      <c r="AB24" s="32"/>
      <c r="AC24" s="30" t="s">
        <v>26</v>
      </c>
      <c r="AD24" s="33" t="s">
        <v>27</v>
      </c>
      <c r="AE24" s="248"/>
      <c r="AF24" s="34" t="s">
        <v>28</v>
      </c>
      <c r="AG24" s="35" t="s">
        <v>29</v>
      </c>
      <c r="AH24" s="35"/>
      <c r="AI24" s="93" t="s">
        <v>25</v>
      </c>
      <c r="AJ24" s="37" t="s">
        <v>28</v>
      </c>
      <c r="AK24" s="35" t="s">
        <v>29</v>
      </c>
      <c r="AL24" s="35" t="s">
        <v>30</v>
      </c>
      <c r="AM24" s="35"/>
      <c r="AN24" s="94" t="s">
        <v>25</v>
      </c>
      <c r="AO24" s="37" t="s">
        <v>31</v>
      </c>
      <c r="AP24" s="36" t="s">
        <v>25</v>
      </c>
      <c r="AQ24" s="37" t="s">
        <v>31</v>
      </c>
      <c r="AR24" s="36" t="s">
        <v>25</v>
      </c>
      <c r="AS24" s="95" t="s">
        <v>28</v>
      </c>
      <c r="AT24" s="35" t="s">
        <v>29</v>
      </c>
      <c r="AU24" s="35" t="s">
        <v>32</v>
      </c>
      <c r="AV24" s="36" t="s">
        <v>25</v>
      </c>
    </row>
    <row r="25" spans="1:48" s="9" customFormat="1" ht="13.5" thickBot="1">
      <c r="A25" s="96"/>
      <c r="B25" s="39"/>
      <c r="C25" s="39"/>
      <c r="D25" s="97" t="str">
        <f t="shared" ref="D25:D45" si="32">IF(C25&lt;1,"",IF(C25&lt;140.9,-140,IF(C25&lt;148.9,-148,IF(C25&lt;158.9,-158,IF(C25&gt;158,"+158")))))</f>
        <v/>
      </c>
      <c r="E25" s="40"/>
      <c r="F25" s="41"/>
      <c r="G25" s="42"/>
      <c r="H25" s="42"/>
      <c r="I25" s="43">
        <f>SUM(AE25+AI25+AN25+AP25+AR25+AV25)</f>
        <v>0</v>
      </c>
      <c r="J25" s="44"/>
      <c r="K25" s="45"/>
      <c r="L25" s="98"/>
      <c r="M25" s="99" t="str">
        <f t="shared" ref="M25:M45" si="33">IF((L25)&lt;1,"",L25*15)</f>
        <v/>
      </c>
      <c r="N25" s="48"/>
      <c r="O25" s="98"/>
      <c r="P25" s="47" t="str">
        <f t="shared" ref="P25:P45" si="34">IF((O25)&lt;1,"",(O25*15))</f>
        <v/>
      </c>
      <c r="Q25" s="49"/>
      <c r="R25" s="50"/>
      <c r="S25" s="51"/>
      <c r="T25" s="52">
        <f t="shared" ref="T25:T45" si="35">MAX(M25,P25)</f>
        <v>0</v>
      </c>
      <c r="U25" s="45"/>
      <c r="V25" s="98"/>
      <c r="W25" s="99" t="str">
        <f t="shared" ref="W25:W45" si="36">IF((V25)&lt;1,"",(V25*15))</f>
        <v/>
      </c>
      <c r="X25" s="48"/>
      <c r="Y25" s="98"/>
      <c r="Z25" s="47" t="str">
        <f t="shared" ref="Z25:Z45" si="37">IF((Y25)&lt;1,"",(Y25*15))</f>
        <v/>
      </c>
      <c r="AA25" s="49"/>
      <c r="AB25" s="50"/>
      <c r="AC25" s="51" t="str">
        <f>IF((AB25)&lt;1,"",(AA25*45/F25)+(AB25*10))</f>
        <v/>
      </c>
      <c r="AD25" s="53">
        <f t="shared" ref="AD25:AD45" si="38">MAX(W25,Z25)</f>
        <v>0</v>
      </c>
      <c r="AE25" s="54">
        <f t="shared" ref="AE25:AE45" si="39">SUM(T25,AD25)</f>
        <v>0</v>
      </c>
      <c r="AF25" s="55"/>
      <c r="AG25" s="56"/>
      <c r="AH25" s="57">
        <f t="shared" ref="AH25:AH38" si="40">MAX(AF25:AG25)</f>
        <v>0</v>
      </c>
      <c r="AI25" s="60">
        <f t="shared" ref="AI25:AI45" si="41">(AH25*20)*0.66</f>
        <v>0</v>
      </c>
      <c r="AJ25" s="55"/>
      <c r="AK25" s="56"/>
      <c r="AL25" s="56"/>
      <c r="AM25" s="57">
        <f t="shared" ref="AM25:AM45" si="42">MAX(AJ25:AL25)</f>
        <v>0</v>
      </c>
      <c r="AN25" s="58">
        <f t="shared" ref="AN25:AN45" si="43">IF((AM25)=0,"0",(AM25*750/F25))*0.66</f>
        <v>0</v>
      </c>
      <c r="AO25" s="61"/>
      <c r="AP25" s="62">
        <f>(AO25*4.5)*0.66</f>
        <v>0</v>
      </c>
      <c r="AQ25" s="61"/>
      <c r="AR25" s="58">
        <f>AQ25</f>
        <v>0</v>
      </c>
      <c r="AS25" s="100"/>
      <c r="AT25" s="64"/>
      <c r="AU25" s="57">
        <f t="shared" ref="AU25:AU45" si="44">MIN(AS25:AT25)</f>
        <v>0</v>
      </c>
      <c r="AV25" s="62" t="str">
        <f t="shared" ref="AV25:AV45" si="45">IF((AU25)=0,"0",((13-AU25)*20+100)*0.66)</f>
        <v>0</v>
      </c>
    </row>
    <row r="26" spans="1:48" ht="13.5" thickBot="1">
      <c r="A26" s="176" t="s">
        <v>93</v>
      </c>
      <c r="B26" s="175" t="s">
        <v>34</v>
      </c>
      <c r="C26" s="175">
        <v>138</v>
      </c>
      <c r="D26" s="97">
        <f t="shared" si="32"/>
        <v>-140</v>
      </c>
      <c r="E26" s="177" t="s">
        <v>80</v>
      </c>
      <c r="F26" s="178">
        <v>35.6</v>
      </c>
      <c r="G26" s="42"/>
      <c r="H26" s="42"/>
      <c r="I26" s="43">
        <f t="shared" ref="I26:I45" si="46">SUM(AE26+AI26+AN26+AP26+AR26+AV26)</f>
        <v>551.301011235955</v>
      </c>
      <c r="J26" s="44">
        <v>1</v>
      </c>
      <c r="K26" s="180">
        <v>15</v>
      </c>
      <c r="L26" s="181">
        <v>8</v>
      </c>
      <c r="M26" s="179">
        <v>120</v>
      </c>
      <c r="N26" s="180">
        <v>18</v>
      </c>
      <c r="O26" s="181">
        <v>9</v>
      </c>
      <c r="P26" s="47">
        <f t="shared" si="34"/>
        <v>135</v>
      </c>
      <c r="Q26" s="49"/>
      <c r="R26" s="50"/>
      <c r="S26" s="51"/>
      <c r="T26" s="52">
        <f t="shared" si="35"/>
        <v>135</v>
      </c>
      <c r="U26" s="183">
        <v>20</v>
      </c>
      <c r="V26" s="184">
        <v>8.5</v>
      </c>
      <c r="W26" s="182">
        <v>127.5</v>
      </c>
      <c r="X26" s="183">
        <v>24</v>
      </c>
      <c r="Y26" s="184">
        <v>9</v>
      </c>
      <c r="Z26" s="47">
        <f t="shared" si="37"/>
        <v>135</v>
      </c>
      <c r="AA26" s="49"/>
      <c r="AB26" s="50"/>
      <c r="AC26" s="51"/>
      <c r="AD26" s="53">
        <f t="shared" si="38"/>
        <v>135</v>
      </c>
      <c r="AE26" s="54">
        <f t="shared" si="39"/>
        <v>270</v>
      </c>
      <c r="AF26" s="185">
        <v>5.7</v>
      </c>
      <c r="AG26" s="185">
        <v>5.7</v>
      </c>
      <c r="AH26" s="57">
        <f t="shared" si="40"/>
        <v>5.7</v>
      </c>
      <c r="AI26" s="60">
        <f t="shared" si="41"/>
        <v>75.240000000000009</v>
      </c>
      <c r="AJ26" s="186"/>
      <c r="AK26" s="186">
        <v>6.9</v>
      </c>
      <c r="AL26" s="186">
        <v>6.9</v>
      </c>
      <c r="AM26" s="57">
        <f t="shared" si="42"/>
        <v>6.9</v>
      </c>
      <c r="AN26" s="58">
        <f t="shared" si="43"/>
        <v>95.94101123595506</v>
      </c>
      <c r="AO26" s="61"/>
      <c r="AP26" s="62">
        <f t="shared" ref="AP26:AP45" si="47">(AO26*4.5)*0.66</f>
        <v>0</v>
      </c>
      <c r="AQ26" s="187">
        <v>23</v>
      </c>
      <c r="AR26" s="58">
        <f t="shared" ref="AR26:AR45" si="48">AQ26</f>
        <v>23</v>
      </c>
      <c r="AS26" s="189">
        <v>11.6</v>
      </c>
      <c r="AT26" s="188">
        <v>11.4</v>
      </c>
      <c r="AU26" s="57">
        <f t="shared" si="44"/>
        <v>11.4</v>
      </c>
      <c r="AV26" s="62">
        <f t="shared" si="45"/>
        <v>87.12</v>
      </c>
    </row>
    <row r="27" spans="1:48" ht="13.5" thickBot="1">
      <c r="A27" s="176" t="s">
        <v>94</v>
      </c>
      <c r="B27" s="175" t="s">
        <v>34</v>
      </c>
      <c r="C27" s="175">
        <v>146</v>
      </c>
      <c r="D27" s="97">
        <f t="shared" si="32"/>
        <v>-148</v>
      </c>
      <c r="E27" s="177" t="s">
        <v>80</v>
      </c>
      <c r="F27" s="178">
        <v>36.700000000000003</v>
      </c>
      <c r="G27" s="42"/>
      <c r="H27" s="42"/>
      <c r="I27" s="43">
        <f t="shared" si="46"/>
        <v>501.53133514986376</v>
      </c>
      <c r="J27" s="44">
        <v>1</v>
      </c>
      <c r="K27" s="180">
        <v>20</v>
      </c>
      <c r="L27" s="181">
        <v>8</v>
      </c>
      <c r="M27" s="179">
        <v>120</v>
      </c>
      <c r="N27" s="180">
        <v>22</v>
      </c>
      <c r="O27" s="181">
        <v>8</v>
      </c>
      <c r="P27" s="47">
        <f t="shared" si="34"/>
        <v>120</v>
      </c>
      <c r="Q27" s="49"/>
      <c r="R27" s="50"/>
      <c r="S27" s="51"/>
      <c r="T27" s="52">
        <f t="shared" si="35"/>
        <v>120</v>
      </c>
      <c r="U27" s="183">
        <v>30</v>
      </c>
      <c r="V27" s="184">
        <v>8</v>
      </c>
      <c r="W27" s="182">
        <v>120</v>
      </c>
      <c r="X27" s="183">
        <v>32</v>
      </c>
      <c r="Y27" s="184">
        <v>8</v>
      </c>
      <c r="Z27" s="47">
        <f t="shared" si="37"/>
        <v>120</v>
      </c>
      <c r="AA27" s="49"/>
      <c r="AB27" s="50"/>
      <c r="AC27" s="51" t="str">
        <f t="shared" ref="AC27:AC42" si="49">IF((AB27)&lt;1,"",(AA27*45/F27)+(AB27*10))</f>
        <v/>
      </c>
      <c r="AD27" s="53">
        <f t="shared" si="38"/>
        <v>120</v>
      </c>
      <c r="AE27" s="54">
        <f t="shared" si="39"/>
        <v>240</v>
      </c>
      <c r="AF27" s="185">
        <v>5.7</v>
      </c>
      <c r="AG27" s="185">
        <v>5.6</v>
      </c>
      <c r="AH27" s="57">
        <f t="shared" si="40"/>
        <v>5.7</v>
      </c>
      <c r="AI27" s="60">
        <f t="shared" si="41"/>
        <v>75.240000000000009</v>
      </c>
      <c r="AJ27" s="186">
        <v>5.45</v>
      </c>
      <c r="AK27" s="186">
        <v>5.6</v>
      </c>
      <c r="AL27" s="186">
        <v>4.95</v>
      </c>
      <c r="AM27" s="57">
        <f t="shared" si="42"/>
        <v>5.6</v>
      </c>
      <c r="AN27" s="58">
        <f t="shared" si="43"/>
        <v>75.531335149863764</v>
      </c>
      <c r="AO27" s="61"/>
      <c r="AP27" s="62">
        <f t="shared" si="47"/>
        <v>0</v>
      </c>
      <c r="AQ27" s="187">
        <v>21</v>
      </c>
      <c r="AR27" s="58">
        <f t="shared" si="48"/>
        <v>21</v>
      </c>
      <c r="AS27" s="189">
        <v>11.5</v>
      </c>
      <c r="AT27" s="188">
        <v>11.2</v>
      </c>
      <c r="AU27" s="57">
        <f t="shared" si="44"/>
        <v>11.2</v>
      </c>
      <c r="AV27" s="62">
        <f t="shared" si="45"/>
        <v>89.76</v>
      </c>
    </row>
    <row r="28" spans="1:48" ht="13.5" thickBot="1">
      <c r="A28" s="176" t="s">
        <v>95</v>
      </c>
      <c r="B28" s="175" t="s">
        <v>34</v>
      </c>
      <c r="C28" s="175">
        <v>158</v>
      </c>
      <c r="D28" s="97">
        <f t="shared" si="32"/>
        <v>-158</v>
      </c>
      <c r="E28" s="177" t="s">
        <v>80</v>
      </c>
      <c r="F28" s="178">
        <v>65.3</v>
      </c>
      <c r="G28" s="42"/>
      <c r="H28" s="42"/>
      <c r="I28" s="43">
        <f t="shared" si="46"/>
        <v>422.36866768759569</v>
      </c>
      <c r="J28" s="44">
        <v>1</v>
      </c>
      <c r="K28" s="180">
        <v>20</v>
      </c>
      <c r="L28" s="181">
        <v>5.5</v>
      </c>
      <c r="M28" s="179">
        <v>82.5</v>
      </c>
      <c r="N28" s="180">
        <v>25</v>
      </c>
      <c r="O28" s="181">
        <v>6.5</v>
      </c>
      <c r="P28" s="47">
        <f t="shared" si="34"/>
        <v>97.5</v>
      </c>
      <c r="Q28" s="49"/>
      <c r="R28" s="50"/>
      <c r="S28" s="51"/>
      <c r="T28" s="52">
        <f t="shared" si="35"/>
        <v>97.5</v>
      </c>
      <c r="U28" s="183">
        <v>25</v>
      </c>
      <c r="V28" s="184">
        <v>7</v>
      </c>
      <c r="W28" s="182">
        <v>105</v>
      </c>
      <c r="X28" s="183">
        <v>27</v>
      </c>
      <c r="Y28" s="184">
        <v>7</v>
      </c>
      <c r="Z28" s="47">
        <f t="shared" si="37"/>
        <v>105</v>
      </c>
      <c r="AA28" s="49"/>
      <c r="AB28" s="50"/>
      <c r="AC28" s="51" t="str">
        <f t="shared" si="49"/>
        <v/>
      </c>
      <c r="AD28" s="53">
        <f t="shared" si="38"/>
        <v>105</v>
      </c>
      <c r="AE28" s="54">
        <f t="shared" si="39"/>
        <v>202.5</v>
      </c>
      <c r="AF28" s="185">
        <v>5.4</v>
      </c>
      <c r="AG28" s="185">
        <v>5.3</v>
      </c>
      <c r="AH28" s="57">
        <f t="shared" si="40"/>
        <v>5.4</v>
      </c>
      <c r="AI28" s="60">
        <f t="shared" si="41"/>
        <v>71.28</v>
      </c>
      <c r="AJ28" s="186">
        <v>6.45</v>
      </c>
      <c r="AK28" s="186">
        <v>6.7</v>
      </c>
      <c r="AL28" s="186">
        <v>6.2</v>
      </c>
      <c r="AM28" s="57">
        <f t="shared" si="42"/>
        <v>6.7</v>
      </c>
      <c r="AN28" s="58">
        <f t="shared" si="43"/>
        <v>50.788667687595712</v>
      </c>
      <c r="AO28" s="61"/>
      <c r="AP28" s="62">
        <f t="shared" si="47"/>
        <v>0</v>
      </c>
      <c r="AQ28" s="187">
        <v>12</v>
      </c>
      <c r="AR28" s="58">
        <f t="shared" si="48"/>
        <v>12</v>
      </c>
      <c r="AS28" s="189">
        <v>12</v>
      </c>
      <c r="AT28" s="188">
        <v>11.5</v>
      </c>
      <c r="AU28" s="57">
        <f t="shared" si="44"/>
        <v>11.5</v>
      </c>
      <c r="AV28" s="62">
        <f t="shared" si="45"/>
        <v>85.8</v>
      </c>
    </row>
    <row r="29" spans="1:48" ht="13.5" thickBot="1">
      <c r="A29" s="176" t="s">
        <v>96</v>
      </c>
      <c r="B29" s="175" t="s">
        <v>34</v>
      </c>
      <c r="C29" s="175">
        <v>158</v>
      </c>
      <c r="D29" s="97">
        <f t="shared" si="32"/>
        <v>-158</v>
      </c>
      <c r="E29" s="177" t="s">
        <v>80</v>
      </c>
      <c r="F29" s="178">
        <v>63.2</v>
      </c>
      <c r="G29" s="42"/>
      <c r="H29" s="42"/>
      <c r="I29" s="43">
        <f t="shared" si="46"/>
        <v>347.95367088607594</v>
      </c>
      <c r="J29" s="44">
        <v>2</v>
      </c>
      <c r="K29" s="180">
        <v>16</v>
      </c>
      <c r="L29" s="181">
        <v>6</v>
      </c>
      <c r="M29" s="179">
        <v>90</v>
      </c>
      <c r="N29" s="180">
        <v>18</v>
      </c>
      <c r="O29" s="181">
        <v>6</v>
      </c>
      <c r="P29" s="47">
        <f t="shared" si="34"/>
        <v>90</v>
      </c>
      <c r="Q29" s="49"/>
      <c r="R29" s="50"/>
      <c r="S29" s="51"/>
      <c r="T29" s="52">
        <f t="shared" si="35"/>
        <v>90</v>
      </c>
      <c r="U29" s="183">
        <v>20</v>
      </c>
      <c r="V29" s="184">
        <v>5</v>
      </c>
      <c r="W29" s="182">
        <v>75</v>
      </c>
      <c r="X29" s="183">
        <v>22</v>
      </c>
      <c r="Y29" s="184">
        <v>5</v>
      </c>
      <c r="Z29" s="47">
        <f t="shared" si="37"/>
        <v>75</v>
      </c>
      <c r="AA29" s="49"/>
      <c r="AB29" s="50"/>
      <c r="AC29" s="51" t="str">
        <f t="shared" si="49"/>
        <v/>
      </c>
      <c r="AD29" s="53">
        <f t="shared" si="38"/>
        <v>75</v>
      </c>
      <c r="AE29" s="54">
        <f t="shared" si="39"/>
        <v>165</v>
      </c>
      <c r="AF29" s="185">
        <v>5.0999999999999996</v>
      </c>
      <c r="AG29" s="185">
        <v>4.8</v>
      </c>
      <c r="AH29" s="57">
        <f t="shared" si="40"/>
        <v>5.0999999999999996</v>
      </c>
      <c r="AI29" s="60">
        <f t="shared" si="41"/>
        <v>67.320000000000007</v>
      </c>
      <c r="AJ29" s="186">
        <v>4.5</v>
      </c>
      <c r="AK29" s="186">
        <v>4.4000000000000004</v>
      </c>
      <c r="AL29" s="186">
        <v>6</v>
      </c>
      <c r="AM29" s="57">
        <f t="shared" si="42"/>
        <v>6</v>
      </c>
      <c r="AN29" s="58">
        <f t="shared" si="43"/>
        <v>46.993670886075954</v>
      </c>
      <c r="AO29" s="61"/>
      <c r="AP29" s="62">
        <f t="shared" si="47"/>
        <v>0</v>
      </c>
      <c r="AQ29" s="187">
        <v>0</v>
      </c>
      <c r="AR29" s="58">
        <f t="shared" si="48"/>
        <v>0</v>
      </c>
      <c r="AS29" s="189">
        <v>12.9</v>
      </c>
      <c r="AT29" s="188">
        <v>12.8</v>
      </c>
      <c r="AU29" s="57">
        <f t="shared" si="44"/>
        <v>12.8</v>
      </c>
      <c r="AV29" s="62">
        <f t="shared" si="45"/>
        <v>68.64</v>
      </c>
    </row>
    <row r="30" spans="1:48">
      <c r="A30" s="176" t="s">
        <v>97</v>
      </c>
      <c r="B30" s="175" t="s">
        <v>33</v>
      </c>
      <c r="C30" s="175">
        <v>163</v>
      </c>
      <c r="D30" s="97" t="str">
        <f t="shared" si="32"/>
        <v>+158</v>
      </c>
      <c r="E30" s="177" t="s">
        <v>84</v>
      </c>
      <c r="F30" s="178">
        <v>54.3</v>
      </c>
      <c r="G30" s="42"/>
      <c r="H30" s="42"/>
      <c r="I30" s="43">
        <f t="shared" si="46"/>
        <v>477.04375690607736</v>
      </c>
      <c r="J30" s="44">
        <v>1</v>
      </c>
      <c r="K30" s="180">
        <v>22</v>
      </c>
      <c r="L30" s="181">
        <v>7.5</v>
      </c>
      <c r="M30" s="179">
        <v>112.5</v>
      </c>
      <c r="N30" s="180">
        <v>25</v>
      </c>
      <c r="O30" s="181">
        <v>8</v>
      </c>
      <c r="P30" s="47">
        <f t="shared" si="34"/>
        <v>120</v>
      </c>
      <c r="Q30" s="49"/>
      <c r="R30" s="50"/>
      <c r="S30" s="51"/>
      <c r="T30" s="52">
        <f t="shared" si="35"/>
        <v>120</v>
      </c>
      <c r="U30" s="183">
        <v>27</v>
      </c>
      <c r="V30" s="184">
        <v>8</v>
      </c>
      <c r="W30" s="182">
        <v>120</v>
      </c>
      <c r="X30" s="183">
        <v>32</v>
      </c>
      <c r="Y30" s="184">
        <v>8.5</v>
      </c>
      <c r="Z30" s="47">
        <f t="shared" si="37"/>
        <v>127.5</v>
      </c>
      <c r="AA30" s="49"/>
      <c r="AB30" s="50"/>
      <c r="AC30" s="51" t="str">
        <f t="shared" si="49"/>
        <v/>
      </c>
      <c r="AD30" s="53">
        <f t="shared" si="38"/>
        <v>127.5</v>
      </c>
      <c r="AE30" s="54">
        <f t="shared" si="39"/>
        <v>247.5</v>
      </c>
      <c r="AF30" s="185">
        <v>5.45</v>
      </c>
      <c r="AG30" s="185">
        <v>5.4</v>
      </c>
      <c r="AH30" s="57">
        <f t="shared" si="40"/>
        <v>5.45</v>
      </c>
      <c r="AI30" s="60">
        <f t="shared" si="41"/>
        <v>71.94</v>
      </c>
      <c r="AJ30" s="186">
        <v>7.1</v>
      </c>
      <c r="AK30" s="186">
        <v>6.4</v>
      </c>
      <c r="AL30" s="186">
        <v>6.3</v>
      </c>
      <c r="AM30" s="57">
        <f t="shared" si="42"/>
        <v>7.1</v>
      </c>
      <c r="AN30" s="58">
        <f t="shared" si="43"/>
        <v>64.723756906077355</v>
      </c>
      <c r="AO30" s="61"/>
      <c r="AP30" s="62">
        <f t="shared" si="47"/>
        <v>0</v>
      </c>
      <c r="AQ30" s="187">
        <v>15</v>
      </c>
      <c r="AR30" s="58">
        <f t="shared" si="48"/>
        <v>15</v>
      </c>
      <c r="AS30" s="189">
        <v>12.4</v>
      </c>
      <c r="AT30" s="188">
        <v>12.1</v>
      </c>
      <c r="AU30" s="57">
        <f t="shared" si="44"/>
        <v>12.1</v>
      </c>
      <c r="AV30" s="62">
        <f t="shared" si="45"/>
        <v>77.88000000000001</v>
      </c>
    </row>
    <row r="31" spans="1:48">
      <c r="A31" s="101"/>
      <c r="B31" s="66"/>
      <c r="C31" s="102"/>
      <c r="D31" s="103"/>
      <c r="E31" s="71"/>
      <c r="F31" s="72"/>
      <c r="G31" s="42"/>
      <c r="H31" s="42"/>
      <c r="I31" s="43">
        <f t="shared" si="46"/>
        <v>0</v>
      </c>
      <c r="J31" s="44"/>
      <c r="K31" s="45"/>
      <c r="L31" s="98"/>
      <c r="M31" s="99" t="str">
        <f t="shared" si="33"/>
        <v/>
      </c>
      <c r="N31" s="48"/>
      <c r="O31" s="98"/>
      <c r="P31" s="47" t="str">
        <f t="shared" si="34"/>
        <v/>
      </c>
      <c r="Q31" s="49"/>
      <c r="R31" s="50"/>
      <c r="S31" s="51"/>
      <c r="T31" s="52">
        <f t="shared" si="35"/>
        <v>0</v>
      </c>
      <c r="U31" s="45"/>
      <c r="V31" s="98"/>
      <c r="W31" s="99" t="str">
        <f t="shared" si="36"/>
        <v/>
      </c>
      <c r="X31" s="48"/>
      <c r="Y31" s="98"/>
      <c r="Z31" s="47" t="str">
        <f t="shared" si="37"/>
        <v/>
      </c>
      <c r="AA31" s="49"/>
      <c r="AB31" s="50"/>
      <c r="AC31" s="51" t="str">
        <f t="shared" si="49"/>
        <v/>
      </c>
      <c r="AD31" s="53">
        <f t="shared" si="38"/>
        <v>0</v>
      </c>
      <c r="AE31" s="54">
        <f t="shared" si="39"/>
        <v>0</v>
      </c>
      <c r="AF31" s="55"/>
      <c r="AG31" s="56"/>
      <c r="AH31" s="57">
        <f t="shared" si="40"/>
        <v>0</v>
      </c>
      <c r="AI31" s="60">
        <f t="shared" si="41"/>
        <v>0</v>
      </c>
      <c r="AJ31" s="55"/>
      <c r="AK31" s="56"/>
      <c r="AL31" s="56"/>
      <c r="AM31" s="57">
        <f t="shared" si="42"/>
        <v>0</v>
      </c>
      <c r="AN31" s="58">
        <f t="shared" si="43"/>
        <v>0</v>
      </c>
      <c r="AO31" s="61"/>
      <c r="AP31" s="62">
        <f t="shared" si="47"/>
        <v>0</v>
      </c>
      <c r="AQ31" s="61"/>
      <c r="AR31" s="58">
        <f t="shared" si="48"/>
        <v>0</v>
      </c>
      <c r="AS31" s="100"/>
      <c r="AT31" s="64"/>
      <c r="AU31" s="57">
        <f t="shared" si="44"/>
        <v>0</v>
      </c>
      <c r="AV31" s="62" t="str">
        <f t="shared" si="45"/>
        <v>0</v>
      </c>
    </row>
    <row r="32" spans="1:48" hidden="1" outlineLevel="1">
      <c r="A32" s="101"/>
      <c r="B32" s="66"/>
      <c r="C32" s="102"/>
      <c r="D32" s="103"/>
      <c r="E32" s="71"/>
      <c r="F32" s="72"/>
      <c r="G32" s="42"/>
      <c r="H32" s="42"/>
      <c r="I32" s="43">
        <f t="shared" si="46"/>
        <v>0</v>
      </c>
      <c r="J32" s="44"/>
      <c r="K32" s="45"/>
      <c r="L32" s="98"/>
      <c r="M32" s="99" t="str">
        <f t="shared" si="33"/>
        <v/>
      </c>
      <c r="N32" s="48"/>
      <c r="O32" s="98"/>
      <c r="P32" s="47" t="str">
        <f t="shared" si="34"/>
        <v/>
      </c>
      <c r="Q32" s="49"/>
      <c r="R32" s="50"/>
      <c r="S32" s="51"/>
      <c r="T32" s="52">
        <f t="shared" si="35"/>
        <v>0</v>
      </c>
      <c r="U32" s="45"/>
      <c r="V32" s="98"/>
      <c r="W32" s="99" t="str">
        <f t="shared" si="36"/>
        <v/>
      </c>
      <c r="X32" s="48"/>
      <c r="Y32" s="98"/>
      <c r="Z32" s="47" t="str">
        <f t="shared" si="37"/>
        <v/>
      </c>
      <c r="AA32" s="49"/>
      <c r="AB32" s="50"/>
      <c r="AC32" s="51" t="str">
        <f t="shared" si="49"/>
        <v/>
      </c>
      <c r="AD32" s="53">
        <f t="shared" si="38"/>
        <v>0</v>
      </c>
      <c r="AE32" s="54">
        <f t="shared" si="39"/>
        <v>0</v>
      </c>
      <c r="AF32" s="55"/>
      <c r="AG32" s="56"/>
      <c r="AH32" s="57">
        <f t="shared" si="40"/>
        <v>0</v>
      </c>
      <c r="AI32" s="60">
        <f t="shared" si="41"/>
        <v>0</v>
      </c>
      <c r="AJ32" s="55"/>
      <c r="AK32" s="56"/>
      <c r="AL32" s="56"/>
      <c r="AM32" s="57">
        <f t="shared" si="42"/>
        <v>0</v>
      </c>
      <c r="AN32" s="58">
        <f t="shared" si="43"/>
        <v>0</v>
      </c>
      <c r="AO32" s="61"/>
      <c r="AP32" s="62">
        <f t="shared" si="47"/>
        <v>0</v>
      </c>
      <c r="AQ32" s="61"/>
      <c r="AR32" s="58">
        <f t="shared" si="48"/>
        <v>0</v>
      </c>
      <c r="AS32" s="100"/>
      <c r="AT32" s="64"/>
      <c r="AU32" s="57">
        <f t="shared" si="44"/>
        <v>0</v>
      </c>
      <c r="AV32" s="62" t="str">
        <f t="shared" si="45"/>
        <v>0</v>
      </c>
    </row>
    <row r="33" spans="1:48" hidden="1" outlineLevel="1">
      <c r="A33" s="101"/>
      <c r="B33" s="66"/>
      <c r="C33" s="102"/>
      <c r="D33" s="103"/>
      <c r="E33" s="71"/>
      <c r="F33" s="72"/>
      <c r="G33" s="42"/>
      <c r="H33" s="42"/>
      <c r="I33" s="43">
        <f t="shared" si="46"/>
        <v>0</v>
      </c>
      <c r="J33" s="44"/>
      <c r="K33" s="45"/>
      <c r="L33" s="98"/>
      <c r="M33" s="99" t="str">
        <f t="shared" si="33"/>
        <v/>
      </c>
      <c r="N33" s="48"/>
      <c r="O33" s="98"/>
      <c r="P33" s="47" t="str">
        <f t="shared" si="34"/>
        <v/>
      </c>
      <c r="Q33" s="49"/>
      <c r="R33" s="50"/>
      <c r="S33" s="51"/>
      <c r="T33" s="52">
        <f t="shared" si="35"/>
        <v>0</v>
      </c>
      <c r="U33" s="45"/>
      <c r="V33" s="98"/>
      <c r="W33" s="99" t="str">
        <f t="shared" si="36"/>
        <v/>
      </c>
      <c r="X33" s="48"/>
      <c r="Y33" s="98"/>
      <c r="Z33" s="47" t="str">
        <f t="shared" si="37"/>
        <v/>
      </c>
      <c r="AA33" s="49"/>
      <c r="AB33" s="50"/>
      <c r="AC33" s="51" t="str">
        <f t="shared" si="49"/>
        <v/>
      </c>
      <c r="AD33" s="53">
        <f t="shared" si="38"/>
        <v>0</v>
      </c>
      <c r="AE33" s="54">
        <f t="shared" si="39"/>
        <v>0</v>
      </c>
      <c r="AF33" s="55"/>
      <c r="AG33" s="56"/>
      <c r="AH33" s="57">
        <f t="shared" si="40"/>
        <v>0</v>
      </c>
      <c r="AI33" s="60">
        <f t="shared" si="41"/>
        <v>0</v>
      </c>
      <c r="AJ33" s="55"/>
      <c r="AK33" s="56"/>
      <c r="AL33" s="56"/>
      <c r="AM33" s="57">
        <f t="shared" si="42"/>
        <v>0</v>
      </c>
      <c r="AN33" s="58">
        <f t="shared" si="43"/>
        <v>0</v>
      </c>
      <c r="AO33" s="61"/>
      <c r="AP33" s="62">
        <f t="shared" si="47"/>
        <v>0</v>
      </c>
      <c r="AQ33" s="61"/>
      <c r="AR33" s="58">
        <f t="shared" si="48"/>
        <v>0</v>
      </c>
      <c r="AS33" s="100"/>
      <c r="AT33" s="64"/>
      <c r="AU33" s="57">
        <f t="shared" si="44"/>
        <v>0</v>
      </c>
      <c r="AV33" s="62" t="str">
        <f t="shared" si="45"/>
        <v>0</v>
      </c>
    </row>
    <row r="34" spans="1:48" hidden="1" outlineLevel="1">
      <c r="A34" s="101"/>
      <c r="B34" s="66"/>
      <c r="C34" s="102"/>
      <c r="D34" s="103"/>
      <c r="E34" s="71"/>
      <c r="F34" s="72"/>
      <c r="G34" s="42"/>
      <c r="H34" s="42"/>
      <c r="I34" s="43">
        <f t="shared" si="46"/>
        <v>0</v>
      </c>
      <c r="J34" s="44"/>
      <c r="K34" s="45"/>
      <c r="L34" s="98"/>
      <c r="M34" s="99" t="str">
        <f t="shared" si="33"/>
        <v/>
      </c>
      <c r="N34" s="48"/>
      <c r="O34" s="98"/>
      <c r="P34" s="47" t="str">
        <f t="shared" si="34"/>
        <v/>
      </c>
      <c r="Q34" s="49"/>
      <c r="R34" s="50"/>
      <c r="S34" s="51"/>
      <c r="T34" s="52">
        <f t="shared" si="35"/>
        <v>0</v>
      </c>
      <c r="U34" s="45"/>
      <c r="V34" s="98"/>
      <c r="W34" s="99" t="str">
        <f t="shared" si="36"/>
        <v/>
      </c>
      <c r="X34" s="48"/>
      <c r="Y34" s="98"/>
      <c r="Z34" s="47" t="str">
        <f t="shared" si="37"/>
        <v/>
      </c>
      <c r="AA34" s="49"/>
      <c r="AB34" s="50"/>
      <c r="AC34" s="51" t="str">
        <f t="shared" si="49"/>
        <v/>
      </c>
      <c r="AD34" s="53">
        <f t="shared" si="38"/>
        <v>0</v>
      </c>
      <c r="AE34" s="54">
        <f t="shared" si="39"/>
        <v>0</v>
      </c>
      <c r="AF34" s="55"/>
      <c r="AG34" s="56"/>
      <c r="AH34" s="57">
        <f t="shared" si="40"/>
        <v>0</v>
      </c>
      <c r="AI34" s="60">
        <f t="shared" si="41"/>
        <v>0</v>
      </c>
      <c r="AJ34" s="55"/>
      <c r="AK34" s="56"/>
      <c r="AL34" s="56"/>
      <c r="AM34" s="57">
        <f t="shared" si="42"/>
        <v>0</v>
      </c>
      <c r="AN34" s="58">
        <f t="shared" si="43"/>
        <v>0</v>
      </c>
      <c r="AO34" s="61"/>
      <c r="AP34" s="62">
        <f t="shared" si="47"/>
        <v>0</v>
      </c>
      <c r="AQ34" s="61"/>
      <c r="AR34" s="58">
        <f t="shared" si="48"/>
        <v>0</v>
      </c>
      <c r="AS34" s="100"/>
      <c r="AT34" s="64"/>
      <c r="AU34" s="57">
        <f t="shared" si="44"/>
        <v>0</v>
      </c>
      <c r="AV34" s="62" t="str">
        <f t="shared" si="45"/>
        <v>0</v>
      </c>
    </row>
    <row r="35" spans="1:48" hidden="1" outlineLevel="1">
      <c r="A35" s="101"/>
      <c r="B35" s="66"/>
      <c r="C35" s="102"/>
      <c r="D35" s="103"/>
      <c r="E35" s="71"/>
      <c r="F35" s="72"/>
      <c r="G35" s="42"/>
      <c r="H35" s="42"/>
      <c r="I35" s="43">
        <f t="shared" si="46"/>
        <v>0</v>
      </c>
      <c r="J35" s="44"/>
      <c r="K35" s="45"/>
      <c r="L35" s="98"/>
      <c r="M35" s="99" t="str">
        <f t="shared" si="33"/>
        <v/>
      </c>
      <c r="N35" s="48"/>
      <c r="O35" s="98"/>
      <c r="P35" s="47" t="str">
        <f t="shared" si="34"/>
        <v/>
      </c>
      <c r="Q35" s="49"/>
      <c r="R35" s="50"/>
      <c r="S35" s="51"/>
      <c r="T35" s="52">
        <f t="shared" si="35"/>
        <v>0</v>
      </c>
      <c r="U35" s="45"/>
      <c r="V35" s="98"/>
      <c r="W35" s="99" t="str">
        <f t="shared" si="36"/>
        <v/>
      </c>
      <c r="X35" s="48"/>
      <c r="Y35" s="98"/>
      <c r="Z35" s="47" t="str">
        <f t="shared" si="37"/>
        <v/>
      </c>
      <c r="AA35" s="49"/>
      <c r="AB35" s="50"/>
      <c r="AC35" s="51" t="str">
        <f t="shared" si="49"/>
        <v/>
      </c>
      <c r="AD35" s="53">
        <f t="shared" si="38"/>
        <v>0</v>
      </c>
      <c r="AE35" s="54">
        <f t="shared" si="39"/>
        <v>0</v>
      </c>
      <c r="AF35" s="55"/>
      <c r="AG35" s="56"/>
      <c r="AH35" s="57">
        <f t="shared" si="40"/>
        <v>0</v>
      </c>
      <c r="AI35" s="60">
        <f t="shared" si="41"/>
        <v>0</v>
      </c>
      <c r="AJ35" s="55"/>
      <c r="AK35" s="56"/>
      <c r="AL35" s="56"/>
      <c r="AM35" s="57">
        <f t="shared" si="42"/>
        <v>0</v>
      </c>
      <c r="AN35" s="58">
        <f t="shared" si="43"/>
        <v>0</v>
      </c>
      <c r="AO35" s="61"/>
      <c r="AP35" s="62">
        <f t="shared" si="47"/>
        <v>0</v>
      </c>
      <c r="AQ35" s="61"/>
      <c r="AR35" s="58">
        <f t="shared" si="48"/>
        <v>0</v>
      </c>
      <c r="AS35" s="100"/>
      <c r="AT35" s="64"/>
      <c r="AU35" s="57">
        <f t="shared" si="44"/>
        <v>0</v>
      </c>
      <c r="AV35" s="62" t="str">
        <f t="shared" si="45"/>
        <v>0</v>
      </c>
    </row>
    <row r="36" spans="1:48" hidden="1" outlineLevel="1">
      <c r="A36" s="101"/>
      <c r="B36" s="66"/>
      <c r="C36" s="102"/>
      <c r="D36" s="103" t="str">
        <f t="shared" si="32"/>
        <v/>
      </c>
      <c r="E36" s="71"/>
      <c r="F36" s="72"/>
      <c r="G36" s="42"/>
      <c r="H36" s="42"/>
      <c r="I36" s="43">
        <f t="shared" si="46"/>
        <v>0</v>
      </c>
      <c r="J36" s="44"/>
      <c r="K36" s="45"/>
      <c r="L36" s="98"/>
      <c r="M36" s="99" t="str">
        <f t="shared" si="33"/>
        <v/>
      </c>
      <c r="N36" s="48"/>
      <c r="O36" s="98"/>
      <c r="P36" s="47" t="str">
        <f t="shared" si="34"/>
        <v/>
      </c>
      <c r="Q36" s="49"/>
      <c r="R36" s="50"/>
      <c r="S36" s="51"/>
      <c r="T36" s="52">
        <f t="shared" si="35"/>
        <v>0</v>
      </c>
      <c r="U36" s="45"/>
      <c r="V36" s="98"/>
      <c r="W36" s="99" t="str">
        <f t="shared" si="36"/>
        <v/>
      </c>
      <c r="X36" s="48"/>
      <c r="Y36" s="98"/>
      <c r="Z36" s="47" t="str">
        <f t="shared" si="37"/>
        <v/>
      </c>
      <c r="AA36" s="49"/>
      <c r="AB36" s="50"/>
      <c r="AC36" s="51" t="str">
        <f t="shared" si="49"/>
        <v/>
      </c>
      <c r="AD36" s="53">
        <f t="shared" si="38"/>
        <v>0</v>
      </c>
      <c r="AE36" s="54">
        <f t="shared" si="39"/>
        <v>0</v>
      </c>
      <c r="AF36" s="55"/>
      <c r="AG36" s="56"/>
      <c r="AH36" s="57">
        <f t="shared" si="40"/>
        <v>0</v>
      </c>
      <c r="AI36" s="60">
        <f t="shared" si="41"/>
        <v>0</v>
      </c>
      <c r="AJ36" s="55"/>
      <c r="AK36" s="56"/>
      <c r="AL36" s="56"/>
      <c r="AM36" s="57">
        <f t="shared" si="42"/>
        <v>0</v>
      </c>
      <c r="AN36" s="58">
        <f t="shared" si="43"/>
        <v>0</v>
      </c>
      <c r="AO36" s="61"/>
      <c r="AP36" s="62">
        <f t="shared" si="47"/>
        <v>0</v>
      </c>
      <c r="AQ36" s="61"/>
      <c r="AR36" s="58">
        <f t="shared" si="48"/>
        <v>0</v>
      </c>
      <c r="AS36" s="100"/>
      <c r="AT36" s="64"/>
      <c r="AU36" s="57">
        <f t="shared" si="44"/>
        <v>0</v>
      </c>
      <c r="AV36" s="62" t="str">
        <f t="shared" si="45"/>
        <v>0</v>
      </c>
    </row>
    <row r="37" spans="1:48" hidden="1" outlineLevel="1">
      <c r="A37" s="101"/>
      <c r="B37" s="66"/>
      <c r="C37" s="102"/>
      <c r="D37" s="103" t="str">
        <f t="shared" si="32"/>
        <v/>
      </c>
      <c r="E37" s="71"/>
      <c r="F37" s="72"/>
      <c r="G37" s="42"/>
      <c r="H37" s="42"/>
      <c r="I37" s="43">
        <f t="shared" si="46"/>
        <v>0</v>
      </c>
      <c r="J37" s="44"/>
      <c r="K37" s="45"/>
      <c r="L37" s="98"/>
      <c r="M37" s="99" t="str">
        <f t="shared" si="33"/>
        <v/>
      </c>
      <c r="N37" s="48"/>
      <c r="O37" s="98"/>
      <c r="P37" s="47" t="str">
        <f t="shared" si="34"/>
        <v/>
      </c>
      <c r="Q37" s="49"/>
      <c r="R37" s="50"/>
      <c r="S37" s="51"/>
      <c r="T37" s="52">
        <f t="shared" si="35"/>
        <v>0</v>
      </c>
      <c r="U37" s="45"/>
      <c r="V37" s="98"/>
      <c r="W37" s="99" t="str">
        <f t="shared" si="36"/>
        <v/>
      </c>
      <c r="X37" s="48"/>
      <c r="Y37" s="98"/>
      <c r="Z37" s="47" t="str">
        <f t="shared" si="37"/>
        <v/>
      </c>
      <c r="AA37" s="49"/>
      <c r="AB37" s="50"/>
      <c r="AC37" s="51" t="str">
        <f t="shared" si="49"/>
        <v/>
      </c>
      <c r="AD37" s="53">
        <f t="shared" si="38"/>
        <v>0</v>
      </c>
      <c r="AE37" s="54">
        <f t="shared" si="39"/>
        <v>0</v>
      </c>
      <c r="AF37" s="55"/>
      <c r="AG37" s="56"/>
      <c r="AH37" s="57">
        <f t="shared" si="40"/>
        <v>0</v>
      </c>
      <c r="AI37" s="60">
        <f t="shared" si="41"/>
        <v>0</v>
      </c>
      <c r="AJ37" s="55"/>
      <c r="AK37" s="56"/>
      <c r="AL37" s="56"/>
      <c r="AM37" s="57">
        <f t="shared" si="42"/>
        <v>0</v>
      </c>
      <c r="AN37" s="58">
        <f t="shared" si="43"/>
        <v>0</v>
      </c>
      <c r="AO37" s="61"/>
      <c r="AP37" s="62">
        <f t="shared" si="47"/>
        <v>0</v>
      </c>
      <c r="AQ37" s="61"/>
      <c r="AR37" s="58">
        <f t="shared" si="48"/>
        <v>0</v>
      </c>
      <c r="AS37" s="100"/>
      <c r="AT37" s="64"/>
      <c r="AU37" s="57">
        <f t="shared" si="44"/>
        <v>0</v>
      </c>
      <c r="AV37" s="62" t="str">
        <f t="shared" si="45"/>
        <v>0</v>
      </c>
    </row>
    <row r="38" spans="1:48" hidden="1" outlineLevel="1">
      <c r="A38" s="101"/>
      <c r="B38" s="66"/>
      <c r="C38" s="102"/>
      <c r="D38" s="103" t="str">
        <f t="shared" si="32"/>
        <v/>
      </c>
      <c r="E38" s="71"/>
      <c r="F38" s="72"/>
      <c r="G38" s="42"/>
      <c r="H38" s="42"/>
      <c r="I38" s="43">
        <f t="shared" si="46"/>
        <v>0</v>
      </c>
      <c r="J38" s="44"/>
      <c r="K38" s="45"/>
      <c r="L38" s="98"/>
      <c r="M38" s="99" t="str">
        <f t="shared" si="33"/>
        <v/>
      </c>
      <c r="N38" s="48"/>
      <c r="O38" s="98"/>
      <c r="P38" s="47" t="str">
        <f t="shared" si="34"/>
        <v/>
      </c>
      <c r="Q38" s="49"/>
      <c r="R38" s="50"/>
      <c r="S38" s="51"/>
      <c r="T38" s="52">
        <f t="shared" si="35"/>
        <v>0</v>
      </c>
      <c r="U38" s="45"/>
      <c r="V38" s="98"/>
      <c r="W38" s="99" t="str">
        <f t="shared" si="36"/>
        <v/>
      </c>
      <c r="X38" s="48"/>
      <c r="Y38" s="98"/>
      <c r="Z38" s="47" t="str">
        <f t="shared" si="37"/>
        <v/>
      </c>
      <c r="AA38" s="49"/>
      <c r="AB38" s="50"/>
      <c r="AC38" s="51" t="str">
        <f t="shared" si="49"/>
        <v/>
      </c>
      <c r="AD38" s="53">
        <f t="shared" si="38"/>
        <v>0</v>
      </c>
      <c r="AE38" s="54">
        <f t="shared" si="39"/>
        <v>0</v>
      </c>
      <c r="AF38" s="55"/>
      <c r="AG38" s="56"/>
      <c r="AH38" s="57">
        <f t="shared" si="40"/>
        <v>0</v>
      </c>
      <c r="AI38" s="60">
        <f t="shared" si="41"/>
        <v>0</v>
      </c>
      <c r="AJ38" s="55"/>
      <c r="AK38" s="56"/>
      <c r="AL38" s="56"/>
      <c r="AM38" s="57">
        <f t="shared" si="42"/>
        <v>0</v>
      </c>
      <c r="AN38" s="58">
        <f t="shared" si="43"/>
        <v>0</v>
      </c>
      <c r="AO38" s="61"/>
      <c r="AP38" s="62">
        <f t="shared" si="47"/>
        <v>0</v>
      </c>
      <c r="AQ38" s="61"/>
      <c r="AR38" s="58">
        <f t="shared" si="48"/>
        <v>0</v>
      </c>
      <c r="AS38" s="100"/>
      <c r="AT38" s="64"/>
      <c r="AU38" s="57">
        <f t="shared" si="44"/>
        <v>0</v>
      </c>
      <c r="AV38" s="62" t="str">
        <f t="shared" si="45"/>
        <v>0</v>
      </c>
    </row>
    <row r="39" spans="1:48" hidden="1" outlineLevel="1">
      <c r="A39" s="101"/>
      <c r="B39" s="66"/>
      <c r="C39" s="102"/>
      <c r="D39" s="103" t="str">
        <f t="shared" si="32"/>
        <v/>
      </c>
      <c r="E39" s="71"/>
      <c r="F39" s="72"/>
      <c r="G39" s="42"/>
      <c r="H39" s="42"/>
      <c r="I39" s="43">
        <f t="shared" si="46"/>
        <v>0</v>
      </c>
      <c r="J39" s="44"/>
      <c r="K39" s="45"/>
      <c r="L39" s="98"/>
      <c r="M39" s="99" t="str">
        <f t="shared" si="33"/>
        <v/>
      </c>
      <c r="N39" s="48"/>
      <c r="O39" s="98"/>
      <c r="P39" s="47" t="str">
        <f t="shared" si="34"/>
        <v/>
      </c>
      <c r="Q39" s="49"/>
      <c r="R39" s="50"/>
      <c r="S39" s="51"/>
      <c r="T39" s="52">
        <f t="shared" si="35"/>
        <v>0</v>
      </c>
      <c r="U39" s="45"/>
      <c r="V39" s="98"/>
      <c r="W39" s="99" t="str">
        <f t="shared" si="36"/>
        <v/>
      </c>
      <c r="X39" s="48"/>
      <c r="Y39" s="98"/>
      <c r="Z39" s="47" t="str">
        <f t="shared" si="37"/>
        <v/>
      </c>
      <c r="AA39" s="49"/>
      <c r="AB39" s="50"/>
      <c r="AC39" s="51" t="str">
        <f t="shared" si="49"/>
        <v/>
      </c>
      <c r="AD39" s="53">
        <f t="shared" si="38"/>
        <v>0</v>
      </c>
      <c r="AE39" s="54">
        <f t="shared" si="39"/>
        <v>0</v>
      </c>
      <c r="AF39" s="55"/>
      <c r="AG39" s="56"/>
      <c r="AH39" s="57">
        <f>MAX(AF39:AG39)</f>
        <v>0</v>
      </c>
      <c r="AI39" s="60">
        <f t="shared" si="41"/>
        <v>0</v>
      </c>
      <c r="AJ39" s="55"/>
      <c r="AK39" s="56"/>
      <c r="AL39" s="56"/>
      <c r="AM39" s="57">
        <f t="shared" si="42"/>
        <v>0</v>
      </c>
      <c r="AN39" s="58">
        <f t="shared" si="43"/>
        <v>0</v>
      </c>
      <c r="AO39" s="61"/>
      <c r="AP39" s="62">
        <f t="shared" si="47"/>
        <v>0</v>
      </c>
      <c r="AQ39" s="61"/>
      <c r="AR39" s="58">
        <f t="shared" si="48"/>
        <v>0</v>
      </c>
      <c r="AS39" s="100"/>
      <c r="AT39" s="64"/>
      <c r="AU39" s="57">
        <f t="shared" si="44"/>
        <v>0</v>
      </c>
      <c r="AV39" s="62" t="str">
        <f t="shared" si="45"/>
        <v>0</v>
      </c>
    </row>
    <row r="40" spans="1:48" hidden="1" outlineLevel="1">
      <c r="A40" s="101"/>
      <c r="B40" s="66"/>
      <c r="C40" s="102"/>
      <c r="D40" s="103" t="str">
        <f t="shared" si="32"/>
        <v/>
      </c>
      <c r="E40" s="71"/>
      <c r="F40" s="72"/>
      <c r="G40" s="42"/>
      <c r="H40" s="42"/>
      <c r="I40" s="43">
        <f t="shared" si="46"/>
        <v>0</v>
      </c>
      <c r="J40" s="44"/>
      <c r="K40" s="45"/>
      <c r="L40" s="98"/>
      <c r="M40" s="99" t="str">
        <f t="shared" si="33"/>
        <v/>
      </c>
      <c r="N40" s="48"/>
      <c r="O40" s="98"/>
      <c r="P40" s="47" t="str">
        <f t="shared" si="34"/>
        <v/>
      </c>
      <c r="Q40" s="49"/>
      <c r="R40" s="50"/>
      <c r="S40" s="51"/>
      <c r="T40" s="52">
        <f t="shared" si="35"/>
        <v>0</v>
      </c>
      <c r="U40" s="45"/>
      <c r="V40" s="98"/>
      <c r="W40" s="99" t="str">
        <f t="shared" si="36"/>
        <v/>
      </c>
      <c r="X40" s="48"/>
      <c r="Y40" s="98"/>
      <c r="Z40" s="47" t="str">
        <f t="shared" si="37"/>
        <v/>
      </c>
      <c r="AA40" s="49"/>
      <c r="AB40" s="50"/>
      <c r="AC40" s="51" t="str">
        <f t="shared" si="49"/>
        <v/>
      </c>
      <c r="AD40" s="53">
        <f t="shared" si="38"/>
        <v>0</v>
      </c>
      <c r="AE40" s="54">
        <f t="shared" si="39"/>
        <v>0</v>
      </c>
      <c r="AF40" s="55"/>
      <c r="AG40" s="56"/>
      <c r="AH40" s="57">
        <f t="shared" ref="AH40:AH45" si="50">MAX(AF40:AG40)</f>
        <v>0</v>
      </c>
      <c r="AI40" s="60">
        <f t="shared" si="41"/>
        <v>0</v>
      </c>
      <c r="AJ40" s="55"/>
      <c r="AK40" s="56"/>
      <c r="AL40" s="56"/>
      <c r="AM40" s="57">
        <f t="shared" si="42"/>
        <v>0</v>
      </c>
      <c r="AN40" s="58">
        <f t="shared" si="43"/>
        <v>0</v>
      </c>
      <c r="AO40" s="61"/>
      <c r="AP40" s="62">
        <f t="shared" si="47"/>
        <v>0</v>
      </c>
      <c r="AQ40" s="61"/>
      <c r="AR40" s="58">
        <f t="shared" si="48"/>
        <v>0</v>
      </c>
      <c r="AS40" s="100"/>
      <c r="AT40" s="64"/>
      <c r="AU40" s="57">
        <f t="shared" si="44"/>
        <v>0</v>
      </c>
      <c r="AV40" s="62" t="str">
        <f t="shared" si="45"/>
        <v>0</v>
      </c>
    </row>
    <row r="41" spans="1:48" hidden="1" outlineLevel="1">
      <c r="A41" s="101"/>
      <c r="B41" s="66"/>
      <c r="C41" s="102"/>
      <c r="D41" s="103" t="str">
        <f t="shared" si="32"/>
        <v/>
      </c>
      <c r="E41" s="71"/>
      <c r="F41" s="72"/>
      <c r="G41" s="42"/>
      <c r="H41" s="42"/>
      <c r="I41" s="43">
        <f t="shared" si="46"/>
        <v>0</v>
      </c>
      <c r="J41" s="44"/>
      <c r="K41" s="45"/>
      <c r="L41" s="98"/>
      <c r="M41" s="99" t="str">
        <f t="shared" si="33"/>
        <v/>
      </c>
      <c r="N41" s="48"/>
      <c r="O41" s="98"/>
      <c r="P41" s="47" t="str">
        <f t="shared" si="34"/>
        <v/>
      </c>
      <c r="Q41" s="49"/>
      <c r="R41" s="50"/>
      <c r="S41" s="51"/>
      <c r="T41" s="52">
        <f t="shared" si="35"/>
        <v>0</v>
      </c>
      <c r="U41" s="45"/>
      <c r="V41" s="98"/>
      <c r="W41" s="99" t="str">
        <f t="shared" si="36"/>
        <v/>
      </c>
      <c r="X41" s="48"/>
      <c r="Y41" s="98"/>
      <c r="Z41" s="47" t="str">
        <f t="shared" si="37"/>
        <v/>
      </c>
      <c r="AA41" s="49"/>
      <c r="AB41" s="50"/>
      <c r="AC41" s="51" t="str">
        <f t="shared" si="49"/>
        <v/>
      </c>
      <c r="AD41" s="53">
        <f t="shared" si="38"/>
        <v>0</v>
      </c>
      <c r="AE41" s="54">
        <f t="shared" si="39"/>
        <v>0</v>
      </c>
      <c r="AF41" s="55"/>
      <c r="AG41" s="56"/>
      <c r="AH41" s="57">
        <f t="shared" si="50"/>
        <v>0</v>
      </c>
      <c r="AI41" s="60">
        <f t="shared" si="41"/>
        <v>0</v>
      </c>
      <c r="AJ41" s="55"/>
      <c r="AK41" s="56"/>
      <c r="AL41" s="56"/>
      <c r="AM41" s="57">
        <f t="shared" si="42"/>
        <v>0</v>
      </c>
      <c r="AN41" s="58">
        <f t="shared" si="43"/>
        <v>0</v>
      </c>
      <c r="AO41" s="61"/>
      <c r="AP41" s="62">
        <f t="shared" si="47"/>
        <v>0</v>
      </c>
      <c r="AQ41" s="61"/>
      <c r="AR41" s="58">
        <f t="shared" si="48"/>
        <v>0</v>
      </c>
      <c r="AS41" s="100"/>
      <c r="AT41" s="64"/>
      <c r="AU41" s="57">
        <f t="shared" si="44"/>
        <v>0</v>
      </c>
      <c r="AV41" s="62" t="str">
        <f t="shared" si="45"/>
        <v>0</v>
      </c>
    </row>
    <row r="42" spans="1:48" hidden="1" outlineLevel="1">
      <c r="A42" s="101"/>
      <c r="B42" s="66"/>
      <c r="C42" s="102"/>
      <c r="D42" s="103" t="str">
        <f t="shared" si="32"/>
        <v/>
      </c>
      <c r="E42" s="71"/>
      <c r="F42" s="72"/>
      <c r="G42" s="42"/>
      <c r="H42" s="42"/>
      <c r="I42" s="43">
        <f t="shared" si="46"/>
        <v>0</v>
      </c>
      <c r="J42" s="44"/>
      <c r="K42" s="45"/>
      <c r="L42" s="98"/>
      <c r="M42" s="99" t="str">
        <f t="shared" si="33"/>
        <v/>
      </c>
      <c r="N42" s="48"/>
      <c r="O42" s="98"/>
      <c r="P42" s="47" t="str">
        <f t="shared" si="34"/>
        <v/>
      </c>
      <c r="Q42" s="49"/>
      <c r="R42" s="50"/>
      <c r="S42" s="51"/>
      <c r="T42" s="52">
        <f t="shared" si="35"/>
        <v>0</v>
      </c>
      <c r="U42" s="45"/>
      <c r="V42" s="98"/>
      <c r="W42" s="99" t="str">
        <f t="shared" si="36"/>
        <v/>
      </c>
      <c r="X42" s="48"/>
      <c r="Y42" s="98"/>
      <c r="Z42" s="47" t="str">
        <f t="shared" si="37"/>
        <v/>
      </c>
      <c r="AA42" s="49"/>
      <c r="AB42" s="50"/>
      <c r="AC42" s="51" t="str">
        <f t="shared" si="49"/>
        <v/>
      </c>
      <c r="AD42" s="53">
        <f t="shared" si="38"/>
        <v>0</v>
      </c>
      <c r="AE42" s="54">
        <f t="shared" si="39"/>
        <v>0</v>
      </c>
      <c r="AF42" s="55"/>
      <c r="AG42" s="56"/>
      <c r="AH42" s="57">
        <f t="shared" si="50"/>
        <v>0</v>
      </c>
      <c r="AI42" s="60">
        <f t="shared" si="41"/>
        <v>0</v>
      </c>
      <c r="AJ42" s="55"/>
      <c r="AK42" s="56"/>
      <c r="AL42" s="56"/>
      <c r="AM42" s="57">
        <f t="shared" si="42"/>
        <v>0</v>
      </c>
      <c r="AN42" s="58">
        <f t="shared" si="43"/>
        <v>0</v>
      </c>
      <c r="AO42" s="61"/>
      <c r="AP42" s="62">
        <f t="shared" si="47"/>
        <v>0</v>
      </c>
      <c r="AQ42" s="61"/>
      <c r="AR42" s="58">
        <f t="shared" si="48"/>
        <v>0</v>
      </c>
      <c r="AS42" s="100"/>
      <c r="AT42" s="64"/>
      <c r="AU42" s="57">
        <f t="shared" si="44"/>
        <v>0</v>
      </c>
      <c r="AV42" s="62" t="str">
        <f t="shared" si="45"/>
        <v>0</v>
      </c>
    </row>
    <row r="43" spans="1:48" hidden="1" outlineLevel="1">
      <c r="A43" s="104"/>
      <c r="B43" s="66"/>
      <c r="C43" s="102"/>
      <c r="D43" s="103" t="str">
        <f t="shared" si="32"/>
        <v/>
      </c>
      <c r="E43" s="71"/>
      <c r="F43" s="72"/>
      <c r="G43" s="42"/>
      <c r="H43" s="42"/>
      <c r="I43" s="43">
        <f t="shared" si="46"/>
        <v>0</v>
      </c>
      <c r="J43" s="44"/>
      <c r="K43" s="45"/>
      <c r="L43" s="98"/>
      <c r="M43" s="99" t="str">
        <f t="shared" si="33"/>
        <v/>
      </c>
      <c r="N43" s="48"/>
      <c r="O43" s="98"/>
      <c r="P43" s="47" t="str">
        <f t="shared" si="34"/>
        <v/>
      </c>
      <c r="Q43" s="49"/>
      <c r="R43" s="50"/>
      <c r="S43" s="51"/>
      <c r="T43" s="52">
        <f t="shared" si="35"/>
        <v>0</v>
      </c>
      <c r="U43" s="45"/>
      <c r="V43" s="98"/>
      <c r="W43" s="99" t="str">
        <f t="shared" si="36"/>
        <v/>
      </c>
      <c r="X43" s="48"/>
      <c r="Y43" s="98"/>
      <c r="Z43" s="47" t="str">
        <f t="shared" si="37"/>
        <v/>
      </c>
      <c r="AA43" s="49"/>
      <c r="AB43" s="50"/>
      <c r="AC43" s="51"/>
      <c r="AD43" s="53">
        <f t="shared" si="38"/>
        <v>0</v>
      </c>
      <c r="AE43" s="54">
        <f t="shared" si="39"/>
        <v>0</v>
      </c>
      <c r="AF43" s="55"/>
      <c r="AG43" s="56"/>
      <c r="AH43" s="57">
        <f t="shared" si="50"/>
        <v>0</v>
      </c>
      <c r="AI43" s="60">
        <f t="shared" si="41"/>
        <v>0</v>
      </c>
      <c r="AJ43" s="55"/>
      <c r="AK43" s="56"/>
      <c r="AL43" s="56"/>
      <c r="AM43" s="57">
        <f t="shared" si="42"/>
        <v>0</v>
      </c>
      <c r="AN43" s="58">
        <f t="shared" si="43"/>
        <v>0</v>
      </c>
      <c r="AO43" s="61"/>
      <c r="AP43" s="62">
        <f t="shared" si="47"/>
        <v>0</v>
      </c>
      <c r="AQ43" s="61"/>
      <c r="AR43" s="58">
        <f t="shared" si="48"/>
        <v>0</v>
      </c>
      <c r="AS43" s="100"/>
      <c r="AT43" s="64"/>
      <c r="AU43" s="57">
        <f t="shared" si="44"/>
        <v>0</v>
      </c>
      <c r="AV43" s="62" t="str">
        <f t="shared" si="45"/>
        <v>0</v>
      </c>
    </row>
    <row r="44" spans="1:48" hidden="1" outlineLevel="1">
      <c r="A44" s="101"/>
      <c r="B44" s="66"/>
      <c r="C44" s="102"/>
      <c r="D44" s="105" t="str">
        <f t="shared" si="32"/>
        <v/>
      </c>
      <c r="E44" s="71"/>
      <c r="F44" s="72"/>
      <c r="G44" s="42"/>
      <c r="H44" s="42"/>
      <c r="I44" s="43">
        <f t="shared" si="46"/>
        <v>0</v>
      </c>
      <c r="J44" s="44"/>
      <c r="K44" s="45"/>
      <c r="L44" s="98"/>
      <c r="M44" s="99" t="str">
        <f t="shared" si="33"/>
        <v/>
      </c>
      <c r="N44" s="48"/>
      <c r="O44" s="98"/>
      <c r="P44" s="47" t="str">
        <f t="shared" si="34"/>
        <v/>
      </c>
      <c r="Q44" s="49"/>
      <c r="R44" s="50"/>
      <c r="S44" s="51"/>
      <c r="T44" s="52">
        <f t="shared" si="35"/>
        <v>0</v>
      </c>
      <c r="U44" s="45"/>
      <c r="V44" s="98"/>
      <c r="W44" s="99" t="str">
        <f t="shared" si="36"/>
        <v/>
      </c>
      <c r="X44" s="48"/>
      <c r="Y44" s="98"/>
      <c r="Z44" s="47" t="str">
        <f t="shared" si="37"/>
        <v/>
      </c>
      <c r="AA44" s="49"/>
      <c r="AB44" s="50"/>
      <c r="AC44" s="51" t="str">
        <f>IF((AB44)&lt;1,"",(AA44*45/F44)+(AB44*10))</f>
        <v/>
      </c>
      <c r="AD44" s="53">
        <f t="shared" si="38"/>
        <v>0</v>
      </c>
      <c r="AE44" s="54">
        <f t="shared" si="39"/>
        <v>0</v>
      </c>
      <c r="AF44" s="55"/>
      <c r="AG44" s="56"/>
      <c r="AH44" s="57">
        <f t="shared" si="50"/>
        <v>0</v>
      </c>
      <c r="AI44" s="60">
        <f t="shared" si="41"/>
        <v>0</v>
      </c>
      <c r="AJ44" s="55"/>
      <c r="AK44" s="56"/>
      <c r="AL44" s="56"/>
      <c r="AM44" s="57">
        <f t="shared" si="42"/>
        <v>0</v>
      </c>
      <c r="AN44" s="58">
        <f t="shared" si="43"/>
        <v>0</v>
      </c>
      <c r="AO44" s="61"/>
      <c r="AP44" s="62">
        <f t="shared" si="47"/>
        <v>0</v>
      </c>
      <c r="AQ44" s="61"/>
      <c r="AR44" s="58">
        <f t="shared" si="48"/>
        <v>0</v>
      </c>
      <c r="AS44" s="100"/>
      <c r="AT44" s="64"/>
      <c r="AU44" s="57">
        <f t="shared" si="44"/>
        <v>0</v>
      </c>
      <c r="AV44" s="62" t="str">
        <f t="shared" si="45"/>
        <v>0</v>
      </c>
    </row>
    <row r="45" spans="1:48" ht="13.5" hidden="1" outlineLevel="1" thickBot="1">
      <c r="A45" s="106"/>
      <c r="B45" s="75"/>
      <c r="C45" s="107"/>
      <c r="D45" s="108" t="str">
        <f t="shared" si="32"/>
        <v/>
      </c>
      <c r="E45" s="76"/>
      <c r="F45" s="109"/>
      <c r="G45" s="110"/>
      <c r="H45" s="110"/>
      <c r="I45" s="43">
        <f t="shared" si="46"/>
        <v>0</v>
      </c>
      <c r="J45" s="44"/>
      <c r="K45" s="45"/>
      <c r="L45" s="98"/>
      <c r="M45" s="99" t="str">
        <f t="shared" si="33"/>
        <v/>
      </c>
      <c r="N45" s="48"/>
      <c r="O45" s="98"/>
      <c r="P45" s="47" t="str">
        <f t="shared" si="34"/>
        <v/>
      </c>
      <c r="Q45" s="79"/>
      <c r="R45" s="80"/>
      <c r="S45" s="51"/>
      <c r="T45" s="52">
        <f t="shared" si="35"/>
        <v>0</v>
      </c>
      <c r="U45" s="45"/>
      <c r="V45" s="98"/>
      <c r="W45" s="99" t="str">
        <f t="shared" si="36"/>
        <v/>
      </c>
      <c r="X45" s="48"/>
      <c r="Y45" s="98"/>
      <c r="Z45" s="47" t="str">
        <f t="shared" si="37"/>
        <v/>
      </c>
      <c r="AA45" s="79"/>
      <c r="AB45" s="80"/>
      <c r="AC45" s="81" t="str">
        <f>IF((AB45)&lt;1,"",(AA45*45/F45)+(AB45*10))</f>
        <v/>
      </c>
      <c r="AD45" s="111">
        <f t="shared" si="38"/>
        <v>0</v>
      </c>
      <c r="AE45" s="112">
        <f t="shared" si="39"/>
        <v>0</v>
      </c>
      <c r="AF45" s="83"/>
      <c r="AG45" s="84"/>
      <c r="AH45" s="85">
        <f t="shared" si="50"/>
        <v>0</v>
      </c>
      <c r="AI45" s="60">
        <f t="shared" si="41"/>
        <v>0</v>
      </c>
      <c r="AJ45" s="83"/>
      <c r="AK45" s="84"/>
      <c r="AL45" s="84"/>
      <c r="AM45" s="85">
        <f t="shared" si="42"/>
        <v>0</v>
      </c>
      <c r="AN45" s="58">
        <f t="shared" si="43"/>
        <v>0</v>
      </c>
      <c r="AO45" s="86"/>
      <c r="AP45" s="62">
        <f t="shared" si="47"/>
        <v>0</v>
      </c>
      <c r="AQ45" s="86"/>
      <c r="AR45" s="58">
        <f t="shared" si="48"/>
        <v>0</v>
      </c>
      <c r="AS45" s="113"/>
      <c r="AT45" s="88"/>
      <c r="AU45" s="85">
        <f t="shared" si="44"/>
        <v>0</v>
      </c>
      <c r="AV45" s="62" t="str">
        <f t="shared" si="45"/>
        <v>0</v>
      </c>
    </row>
    <row r="46" spans="1:48" ht="42.75" customHeight="1" collapsed="1" thickBot="1">
      <c r="I46" s="9"/>
      <c r="J46" s="9"/>
    </row>
    <row r="47" spans="1:48" s="9" customFormat="1" ht="14.25" customHeight="1" thickBot="1">
      <c r="A47" s="6" t="s">
        <v>44</v>
      </c>
      <c r="B47" s="90" t="s">
        <v>45</v>
      </c>
      <c r="C47" s="7"/>
      <c r="D47" s="7"/>
      <c r="F47" s="10"/>
      <c r="G47" s="10"/>
      <c r="H47" s="10"/>
      <c r="K47" s="240" t="s">
        <v>6</v>
      </c>
      <c r="L47" s="241"/>
      <c r="M47" s="241"/>
      <c r="N47" s="241"/>
      <c r="O47" s="241"/>
      <c r="P47" s="241"/>
      <c r="Q47" s="241"/>
      <c r="R47" s="242"/>
      <c r="S47" s="11"/>
      <c r="T47" s="11"/>
      <c r="U47" s="240" t="s">
        <v>7</v>
      </c>
      <c r="V47" s="241"/>
      <c r="W47" s="241"/>
      <c r="X47" s="241"/>
      <c r="Y47" s="241"/>
      <c r="Z47" s="241"/>
      <c r="AA47" s="241"/>
      <c r="AB47" s="242"/>
      <c r="AF47" s="240" t="s">
        <v>8</v>
      </c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4"/>
    </row>
    <row r="48" spans="1:48" s="9" customFormat="1" ht="36" customHeight="1">
      <c r="A48" s="15" t="s">
        <v>37</v>
      </c>
      <c r="B48" s="20" t="s">
        <v>38</v>
      </c>
      <c r="C48" s="91" t="s">
        <v>39</v>
      </c>
      <c r="D48" s="17" t="s">
        <v>40</v>
      </c>
      <c r="E48" s="17" t="s">
        <v>10</v>
      </c>
      <c r="F48" s="18" t="s">
        <v>11</v>
      </c>
      <c r="G48" s="157" t="s">
        <v>78</v>
      </c>
      <c r="H48" s="19"/>
      <c r="I48" s="236" t="s">
        <v>12</v>
      </c>
      <c r="J48" s="238" t="s">
        <v>13</v>
      </c>
      <c r="K48" s="231" t="s">
        <v>14</v>
      </c>
      <c r="L48" s="223"/>
      <c r="M48" s="20"/>
      <c r="N48" s="222" t="s">
        <v>15</v>
      </c>
      <c r="O48" s="223"/>
      <c r="P48" s="20"/>
      <c r="Q48" s="222" t="s">
        <v>46</v>
      </c>
      <c r="R48" s="224"/>
      <c r="S48" s="11"/>
      <c r="T48" s="11"/>
      <c r="U48" s="231" t="s">
        <v>14</v>
      </c>
      <c r="V48" s="223"/>
      <c r="W48" s="20"/>
      <c r="X48" s="222" t="s">
        <v>15</v>
      </c>
      <c r="Y48" s="223"/>
      <c r="Z48" s="20"/>
      <c r="AA48" s="222" t="s">
        <v>46</v>
      </c>
      <c r="AB48" s="224"/>
      <c r="AC48" s="11"/>
      <c r="AD48" s="11"/>
      <c r="AE48" s="225" t="s">
        <v>16</v>
      </c>
      <c r="AF48" s="227" t="s">
        <v>17</v>
      </c>
      <c r="AG48" s="228"/>
      <c r="AH48" s="229"/>
      <c r="AI48" s="230"/>
      <c r="AJ48" s="231"/>
      <c r="AK48" s="232"/>
      <c r="AL48" s="232"/>
      <c r="AM48" s="233"/>
      <c r="AN48" s="234"/>
      <c r="AO48" s="227" t="s">
        <v>18</v>
      </c>
      <c r="AP48" s="235"/>
      <c r="AQ48" s="215" t="s">
        <v>47</v>
      </c>
      <c r="AR48" s="216"/>
      <c r="AS48" s="217"/>
      <c r="AT48" s="218"/>
      <c r="AU48" s="218"/>
      <c r="AV48" s="219"/>
    </row>
    <row r="49" spans="1:48" s="9" customFormat="1" ht="11.25" customHeight="1" thickBot="1">
      <c r="A49" s="21" t="s">
        <v>20</v>
      </c>
      <c r="B49" s="22" t="s">
        <v>21</v>
      </c>
      <c r="C49" s="92" t="s">
        <v>41</v>
      </c>
      <c r="D49" s="23"/>
      <c r="E49" s="23"/>
      <c r="F49" s="24" t="s">
        <v>23</v>
      </c>
      <c r="G49" s="114" t="s">
        <v>48</v>
      </c>
      <c r="H49" s="114"/>
      <c r="I49" s="237"/>
      <c r="J49" s="239"/>
      <c r="K49" s="115" t="s">
        <v>24</v>
      </c>
      <c r="L49" s="27" t="s">
        <v>25</v>
      </c>
      <c r="M49" s="28" t="s">
        <v>26</v>
      </c>
      <c r="N49" s="28" t="s">
        <v>24</v>
      </c>
      <c r="O49" s="27" t="s">
        <v>25</v>
      </c>
      <c r="P49" s="28" t="s">
        <v>26</v>
      </c>
      <c r="Q49" s="28" t="s">
        <v>24</v>
      </c>
      <c r="R49" s="116" t="s">
        <v>25</v>
      </c>
      <c r="S49" s="117" t="s">
        <v>26</v>
      </c>
      <c r="T49" s="118" t="s">
        <v>27</v>
      </c>
      <c r="U49" s="115" t="s">
        <v>24</v>
      </c>
      <c r="V49" s="27" t="s">
        <v>25</v>
      </c>
      <c r="W49" s="28" t="s">
        <v>26</v>
      </c>
      <c r="X49" s="28" t="s">
        <v>24</v>
      </c>
      <c r="Y49" s="27" t="s">
        <v>25</v>
      </c>
      <c r="Z49" s="28" t="s">
        <v>26</v>
      </c>
      <c r="AA49" s="28" t="s">
        <v>24</v>
      </c>
      <c r="AB49" s="116" t="s">
        <v>25</v>
      </c>
      <c r="AC49" s="117" t="s">
        <v>26</v>
      </c>
      <c r="AD49" s="118" t="s">
        <v>27</v>
      </c>
      <c r="AE49" s="226"/>
      <c r="AF49" s="119" t="s">
        <v>28</v>
      </c>
      <c r="AG49" s="35" t="s">
        <v>29</v>
      </c>
      <c r="AH49" s="35"/>
      <c r="AI49" s="36" t="s">
        <v>25</v>
      </c>
      <c r="AJ49" s="37" t="s">
        <v>28</v>
      </c>
      <c r="AK49" s="35" t="s">
        <v>29</v>
      </c>
      <c r="AL49" s="35" t="s">
        <v>30</v>
      </c>
      <c r="AM49" s="35"/>
      <c r="AN49" s="94" t="s">
        <v>25</v>
      </c>
      <c r="AO49" s="37" t="s">
        <v>31</v>
      </c>
      <c r="AP49" s="36" t="s">
        <v>25</v>
      </c>
      <c r="AQ49" s="37" t="s">
        <v>31</v>
      </c>
      <c r="AR49" s="36" t="s">
        <v>25</v>
      </c>
      <c r="AS49" s="37" t="s">
        <v>28</v>
      </c>
      <c r="AT49" s="35" t="s">
        <v>29</v>
      </c>
      <c r="AU49" s="35" t="s">
        <v>32</v>
      </c>
      <c r="AV49" s="36" t="s">
        <v>25</v>
      </c>
    </row>
    <row r="50" spans="1:48">
      <c r="A50" s="96"/>
      <c r="B50" s="39"/>
      <c r="C50" s="39"/>
      <c r="D50" s="97" t="str">
        <f t="shared" ref="D50:D78" si="51">IF(C50&lt;1,"",IF(C50&lt;150.9,-150,IF(C50&lt;158.9,-158,IF(C50&lt;168.9,-168,IF(C50&gt;168,"+168")))))</f>
        <v/>
      </c>
      <c r="E50" s="40"/>
      <c r="F50" s="41"/>
      <c r="G50" s="42"/>
      <c r="H50" s="42"/>
      <c r="I50" s="43">
        <f>SUM(AE50+AI50+AN50+AP50+AR50+AV50)</f>
        <v>0</v>
      </c>
      <c r="J50" s="44"/>
      <c r="K50" s="45"/>
      <c r="L50" s="98"/>
      <c r="M50" s="59" t="str">
        <f t="shared" ref="M50:M78" si="52">IF((L50)&lt;1,"",(K50*55/F50)+(L50*10))</f>
        <v/>
      </c>
      <c r="N50" s="48"/>
      <c r="O50" s="98"/>
      <c r="P50" s="59" t="str">
        <f t="shared" ref="P50:P78" si="53">IF((O50)&lt;1,"",(N50*55/F50)+(O50*10))</f>
        <v/>
      </c>
      <c r="Q50" s="48"/>
      <c r="R50" s="98"/>
      <c r="S50" s="51" t="str">
        <f t="shared" ref="S50:S78" si="54">IF((R50)&lt;1,"",(Q50*55/F50)+(R50*10))</f>
        <v/>
      </c>
      <c r="T50" s="120">
        <f t="shared" ref="T50:T78" si="55">MAX(M50,P50,S50)</f>
        <v>0</v>
      </c>
      <c r="U50" s="45"/>
      <c r="V50" s="98"/>
      <c r="W50" s="59" t="str">
        <f t="shared" ref="W50:W78" si="56">IF((V50)&lt;1,"",(U50*45/F50)+(V50*10))</f>
        <v/>
      </c>
      <c r="X50" s="48"/>
      <c r="Y50" s="98"/>
      <c r="Z50" s="59" t="str">
        <f t="shared" ref="Z50:Z78" si="57">IF((Y50)&lt;1,"",(X50*45/F50)+(Y50*10))</f>
        <v/>
      </c>
      <c r="AA50" s="48"/>
      <c r="AB50" s="121"/>
      <c r="AC50" s="51" t="str">
        <f t="shared" ref="AC50:AC78" si="58">IF((AB50)&lt;1,"",(AA50*45/F50)+(AB50*10))</f>
        <v/>
      </c>
      <c r="AD50" s="59">
        <f t="shared" ref="AD50:AD78" si="59">MAX(W50,Z50,AC50)</f>
        <v>0</v>
      </c>
      <c r="AE50" s="54">
        <f t="shared" ref="AE50:AE78" si="60">SUM(T50,AD50)</f>
        <v>0</v>
      </c>
      <c r="AF50" s="55"/>
      <c r="AG50" s="56"/>
      <c r="AH50" s="57">
        <f t="shared" ref="AH50:AH78" si="61">MAX(AF50:AG50)</f>
        <v>0</v>
      </c>
      <c r="AI50" s="58">
        <f t="shared" ref="AI50:AI78" si="62">(AH50*20)*0.66</f>
        <v>0</v>
      </c>
      <c r="AJ50" s="55"/>
      <c r="AK50" s="56"/>
      <c r="AL50" s="56"/>
      <c r="AM50" s="57">
        <f t="shared" ref="AM50:AM78" si="63">MAX(AJ50:AL50)</f>
        <v>0</v>
      </c>
      <c r="AN50" s="58">
        <f t="shared" ref="AN50:AN78" si="64">IF((AM50)=0,"0",(AM50*750/F50))*0.66</f>
        <v>0</v>
      </c>
      <c r="AO50" s="61"/>
      <c r="AP50" s="62">
        <f>AO50*4.5*0.66</f>
        <v>0</v>
      </c>
      <c r="AQ50" s="61"/>
      <c r="AR50" s="58">
        <f>IF(G50="",AQ50*4,AQ50)</f>
        <v>0</v>
      </c>
      <c r="AS50" s="63"/>
      <c r="AT50" s="64"/>
      <c r="AU50" s="57">
        <f t="shared" ref="AU50:AU78" si="65">MIN(AS50:AT50)</f>
        <v>0</v>
      </c>
      <c r="AV50" s="62" t="str">
        <f t="shared" ref="AV50:AV78" si="66">IF((AU50)=0,"0",((13-AU50)*20+100)*0.66)</f>
        <v>0</v>
      </c>
    </row>
    <row r="51" spans="1:48">
      <c r="A51" s="191" t="s">
        <v>98</v>
      </c>
      <c r="B51" s="190" t="s">
        <v>72</v>
      </c>
      <c r="C51" s="190">
        <v>147</v>
      </c>
      <c r="D51" s="103">
        <f t="shared" si="51"/>
        <v>-150</v>
      </c>
      <c r="E51" s="192" t="s">
        <v>80</v>
      </c>
      <c r="F51" s="193">
        <v>38.700000000000003</v>
      </c>
      <c r="G51" s="204">
        <v>1</v>
      </c>
      <c r="H51" s="42"/>
      <c r="I51" s="43">
        <f t="shared" ref="I51:I78" si="67">SUM(AE51+AI51+AN51+AP51+AR51+AV51)</f>
        <v>612.99240310077516</v>
      </c>
      <c r="J51" s="44">
        <v>1</v>
      </c>
      <c r="K51" s="194">
        <v>43</v>
      </c>
      <c r="L51" s="196">
        <v>9</v>
      </c>
      <c r="M51" s="195">
        <v>151.11111111111111</v>
      </c>
      <c r="N51" s="194">
        <v>48</v>
      </c>
      <c r="O51" s="196">
        <v>9.5</v>
      </c>
      <c r="P51" s="195">
        <v>163.2170542635659</v>
      </c>
      <c r="Q51" s="194">
        <v>51</v>
      </c>
      <c r="R51" s="196">
        <v>8.5</v>
      </c>
      <c r="S51" s="51">
        <f t="shared" si="54"/>
        <v>157.48062015503876</v>
      </c>
      <c r="T51" s="120">
        <f t="shared" si="55"/>
        <v>163.2170542635659</v>
      </c>
      <c r="U51" s="197">
        <v>53</v>
      </c>
      <c r="V51" s="199">
        <v>8</v>
      </c>
      <c r="W51" s="198">
        <v>141.62790697674419</v>
      </c>
      <c r="X51" s="197">
        <v>57</v>
      </c>
      <c r="Y51" s="199">
        <v>9</v>
      </c>
      <c r="Z51" s="198">
        <v>156.27906976744185</v>
      </c>
      <c r="AA51" s="197">
        <v>61</v>
      </c>
      <c r="AB51" s="199">
        <v>9</v>
      </c>
      <c r="AC51" s="51">
        <f t="shared" si="58"/>
        <v>160.93023255813955</v>
      </c>
      <c r="AD51" s="59">
        <f t="shared" si="59"/>
        <v>160.93023255813955</v>
      </c>
      <c r="AE51" s="54">
        <f t="shared" si="60"/>
        <v>324.14728682170545</v>
      </c>
      <c r="AF51" s="200">
        <v>7.15</v>
      </c>
      <c r="AG51" s="200">
        <v>7</v>
      </c>
      <c r="AH51" s="57">
        <f t="shared" si="61"/>
        <v>7.15</v>
      </c>
      <c r="AI51" s="58">
        <f t="shared" si="62"/>
        <v>94.38000000000001</v>
      </c>
      <c r="AJ51" s="201">
        <v>4.95</v>
      </c>
      <c r="AK51" s="201">
        <v>5.3</v>
      </c>
      <c r="AL51" s="201">
        <v>5.9</v>
      </c>
      <c r="AM51" s="57">
        <f t="shared" si="63"/>
        <v>5.9</v>
      </c>
      <c r="AN51" s="58">
        <f t="shared" si="64"/>
        <v>75.465116279069761</v>
      </c>
      <c r="AO51" s="61"/>
      <c r="AP51" s="62">
        <f t="shared" ref="AP51:AP78" si="68">AO51*4.5*0.66</f>
        <v>0</v>
      </c>
      <c r="AQ51" s="202">
        <v>20</v>
      </c>
      <c r="AR51" s="58">
        <f t="shared" ref="AR51:AR78" si="69">IF(G51="",AQ51*4,AQ51)</f>
        <v>20</v>
      </c>
      <c r="AS51" s="203">
        <v>11.7</v>
      </c>
      <c r="AT51" s="203">
        <v>10.5</v>
      </c>
      <c r="AU51" s="57">
        <f t="shared" si="65"/>
        <v>10.5</v>
      </c>
      <c r="AV51" s="62">
        <f t="shared" si="66"/>
        <v>99</v>
      </c>
    </row>
    <row r="52" spans="1:48">
      <c r="A52" s="191" t="s">
        <v>99</v>
      </c>
      <c r="B52" s="190" t="s">
        <v>33</v>
      </c>
      <c r="C52" s="190">
        <v>150</v>
      </c>
      <c r="D52" s="103">
        <f t="shared" si="51"/>
        <v>-150</v>
      </c>
      <c r="E52" s="192" t="s">
        <v>80</v>
      </c>
      <c r="F52" s="193">
        <v>33.9</v>
      </c>
      <c r="G52" s="204">
        <v>1</v>
      </c>
      <c r="H52" s="42"/>
      <c r="I52" s="43">
        <f t="shared" si="67"/>
        <v>333.73746312684369</v>
      </c>
      <c r="J52" s="44">
        <v>2</v>
      </c>
      <c r="K52" s="194">
        <v>5</v>
      </c>
      <c r="L52" s="196">
        <v>6</v>
      </c>
      <c r="M52" s="195">
        <v>68.112094395280238</v>
      </c>
      <c r="N52" s="194">
        <v>7</v>
      </c>
      <c r="O52" s="196">
        <v>6</v>
      </c>
      <c r="P52" s="195">
        <v>71.356932153392336</v>
      </c>
      <c r="Q52" s="194">
        <v>8</v>
      </c>
      <c r="R52" s="196">
        <v>5.5</v>
      </c>
      <c r="S52" s="51">
        <f t="shared" si="54"/>
        <v>67.979351032448378</v>
      </c>
      <c r="T52" s="120">
        <f t="shared" si="55"/>
        <v>71.356932153392336</v>
      </c>
      <c r="U52" s="197">
        <v>5</v>
      </c>
      <c r="V52" s="199">
        <v>5.5</v>
      </c>
      <c r="W52" s="198">
        <v>61.637168141592923</v>
      </c>
      <c r="X52" s="197">
        <v>8</v>
      </c>
      <c r="Y52" s="199">
        <v>5.5</v>
      </c>
      <c r="Z52" s="198">
        <v>65.619469026548671</v>
      </c>
      <c r="AA52" s="197">
        <v>10</v>
      </c>
      <c r="AB52" s="199">
        <v>5.5</v>
      </c>
      <c r="AC52" s="51">
        <f t="shared" si="58"/>
        <v>68.274336283185846</v>
      </c>
      <c r="AD52" s="59">
        <f t="shared" si="59"/>
        <v>68.274336283185846</v>
      </c>
      <c r="AE52" s="54">
        <f t="shared" si="60"/>
        <v>139.63126843657818</v>
      </c>
      <c r="AF52" s="200">
        <v>4.9000000000000004</v>
      </c>
      <c r="AG52" s="200">
        <v>4.9000000000000004</v>
      </c>
      <c r="AH52" s="57">
        <f t="shared" si="61"/>
        <v>4.9000000000000004</v>
      </c>
      <c r="AI52" s="58">
        <f t="shared" si="62"/>
        <v>64.680000000000007</v>
      </c>
      <c r="AJ52" s="201">
        <v>3.5</v>
      </c>
      <c r="AK52" s="201">
        <v>3.5</v>
      </c>
      <c r="AL52" s="201">
        <v>3.1</v>
      </c>
      <c r="AM52" s="57">
        <f t="shared" si="63"/>
        <v>3.5</v>
      </c>
      <c r="AN52" s="58">
        <f t="shared" si="64"/>
        <v>51.10619469026549</v>
      </c>
      <c r="AO52" s="61"/>
      <c r="AP52" s="62">
        <f t="shared" si="68"/>
        <v>0</v>
      </c>
      <c r="AQ52" s="202">
        <v>11</v>
      </c>
      <c r="AR52" s="58">
        <f t="shared" si="69"/>
        <v>11</v>
      </c>
      <c r="AS52" s="203">
        <v>13.2</v>
      </c>
      <c r="AT52" s="203">
        <v>12.9</v>
      </c>
      <c r="AU52" s="57">
        <f t="shared" si="65"/>
        <v>12.9</v>
      </c>
      <c r="AV52" s="62">
        <f t="shared" si="66"/>
        <v>67.320000000000007</v>
      </c>
    </row>
    <row r="53" spans="1:48">
      <c r="A53" s="191" t="s">
        <v>100</v>
      </c>
      <c r="B53" s="190" t="s">
        <v>43</v>
      </c>
      <c r="C53" s="190">
        <v>151</v>
      </c>
      <c r="D53" s="103">
        <f t="shared" si="51"/>
        <v>-158</v>
      </c>
      <c r="E53" s="192" t="s">
        <v>80</v>
      </c>
      <c r="F53" s="193">
        <v>39.799999999999997</v>
      </c>
      <c r="G53" s="204">
        <v>1</v>
      </c>
      <c r="H53" s="42"/>
      <c r="I53" s="43">
        <f t="shared" si="67"/>
        <v>416.5603015075377</v>
      </c>
      <c r="J53" s="44">
        <v>1</v>
      </c>
      <c r="K53" s="194">
        <v>20</v>
      </c>
      <c r="L53" s="196">
        <v>5.5</v>
      </c>
      <c r="M53" s="195">
        <v>82.638190954773876</v>
      </c>
      <c r="N53" s="194">
        <v>22</v>
      </c>
      <c r="O53" s="196">
        <v>6.5</v>
      </c>
      <c r="P53" s="195">
        <v>95.402010050251263</v>
      </c>
      <c r="Q53" s="194">
        <v>24</v>
      </c>
      <c r="R53" s="196">
        <v>0</v>
      </c>
      <c r="S53" s="51" t="str">
        <f t="shared" si="54"/>
        <v/>
      </c>
      <c r="T53" s="120">
        <f t="shared" si="55"/>
        <v>95.402010050251263</v>
      </c>
      <c r="U53" s="197">
        <v>25</v>
      </c>
      <c r="V53" s="199">
        <v>7.5</v>
      </c>
      <c r="W53" s="198">
        <v>103.26633165829146</v>
      </c>
      <c r="X53" s="197">
        <v>27</v>
      </c>
      <c r="Y53" s="199">
        <v>7</v>
      </c>
      <c r="Z53" s="198">
        <v>100.52763819095478</v>
      </c>
      <c r="AA53" s="197">
        <v>30</v>
      </c>
      <c r="AB53" s="199">
        <v>0</v>
      </c>
      <c r="AC53" s="51" t="str">
        <f t="shared" si="58"/>
        <v/>
      </c>
      <c r="AD53" s="59">
        <f t="shared" si="59"/>
        <v>103.26633165829146</v>
      </c>
      <c r="AE53" s="54">
        <f t="shared" si="60"/>
        <v>198.66834170854273</v>
      </c>
      <c r="AF53" s="200">
        <v>4.5</v>
      </c>
      <c r="AG53" s="200">
        <v>4.7</v>
      </c>
      <c r="AH53" s="57">
        <f t="shared" si="61"/>
        <v>4.7</v>
      </c>
      <c r="AI53" s="58">
        <f t="shared" si="62"/>
        <v>62.040000000000006</v>
      </c>
      <c r="AJ53" s="201">
        <v>4.95</v>
      </c>
      <c r="AK53" s="201">
        <v>5.6</v>
      </c>
      <c r="AL53" s="201">
        <v>5.7</v>
      </c>
      <c r="AM53" s="57">
        <f t="shared" si="63"/>
        <v>5.7</v>
      </c>
      <c r="AN53" s="58">
        <f t="shared" si="64"/>
        <v>70.891959798994989</v>
      </c>
      <c r="AO53" s="61"/>
      <c r="AP53" s="62">
        <f t="shared" si="68"/>
        <v>0</v>
      </c>
      <c r="AQ53" s="202">
        <v>15</v>
      </c>
      <c r="AR53" s="58">
        <f t="shared" si="69"/>
        <v>15</v>
      </c>
      <c r="AS53" s="203">
        <v>12.7</v>
      </c>
      <c r="AT53" s="203">
        <v>13.5</v>
      </c>
      <c r="AU53" s="57">
        <f t="shared" si="65"/>
        <v>12.7</v>
      </c>
      <c r="AV53" s="62">
        <f t="shared" si="66"/>
        <v>69.960000000000008</v>
      </c>
    </row>
    <row r="54" spans="1:48">
      <c r="A54" s="191" t="s">
        <v>101</v>
      </c>
      <c r="B54" s="190" t="s">
        <v>42</v>
      </c>
      <c r="C54" s="190">
        <v>163</v>
      </c>
      <c r="D54" s="103">
        <f t="shared" si="51"/>
        <v>-168</v>
      </c>
      <c r="E54" s="192" t="s">
        <v>80</v>
      </c>
      <c r="F54" s="193">
        <v>51.4</v>
      </c>
      <c r="G54" s="204"/>
      <c r="H54" s="42"/>
      <c r="I54" s="43">
        <f t="shared" si="67"/>
        <v>619.00354085603112</v>
      </c>
      <c r="J54" s="44">
        <v>1</v>
      </c>
      <c r="K54" s="194">
        <v>45</v>
      </c>
      <c r="L54" s="196">
        <v>8.5</v>
      </c>
      <c r="M54" s="195">
        <v>133.15175097276264</v>
      </c>
      <c r="N54" s="194">
        <v>48</v>
      </c>
      <c r="O54" s="196">
        <v>9</v>
      </c>
      <c r="P54" s="195">
        <v>141.36186770428014</v>
      </c>
      <c r="Q54" s="194">
        <v>50</v>
      </c>
      <c r="R54" s="196">
        <v>9</v>
      </c>
      <c r="S54" s="51">
        <f t="shared" si="54"/>
        <v>143.50194552529183</v>
      </c>
      <c r="T54" s="120">
        <f t="shared" si="55"/>
        <v>143.50194552529183</v>
      </c>
      <c r="U54" s="197">
        <v>55</v>
      </c>
      <c r="V54" s="199">
        <v>9</v>
      </c>
      <c r="W54" s="198">
        <v>138.15175097276264</v>
      </c>
      <c r="X54" s="197">
        <v>58</v>
      </c>
      <c r="Y54" s="199">
        <v>8.5</v>
      </c>
      <c r="Z54" s="198">
        <v>135.77821011673151</v>
      </c>
      <c r="AA54" s="197">
        <v>60</v>
      </c>
      <c r="AB54" s="199">
        <v>8.5</v>
      </c>
      <c r="AC54" s="51">
        <f t="shared" si="58"/>
        <v>137.52918287937743</v>
      </c>
      <c r="AD54" s="59">
        <f t="shared" si="59"/>
        <v>138.15175097276264</v>
      </c>
      <c r="AE54" s="54">
        <f t="shared" si="60"/>
        <v>281.6536964980545</v>
      </c>
      <c r="AF54" s="200">
        <v>7</v>
      </c>
      <c r="AG54" s="200">
        <v>7.15</v>
      </c>
      <c r="AH54" s="57">
        <f t="shared" si="61"/>
        <v>7.15</v>
      </c>
      <c r="AI54" s="58">
        <f t="shared" si="62"/>
        <v>94.38000000000001</v>
      </c>
      <c r="AJ54" s="201">
        <v>9.35</v>
      </c>
      <c r="AK54" s="201">
        <v>9.5500000000000007</v>
      </c>
      <c r="AL54" s="201" t="s">
        <v>109</v>
      </c>
      <c r="AM54" s="57">
        <f t="shared" si="63"/>
        <v>9.5500000000000007</v>
      </c>
      <c r="AN54" s="58">
        <f t="shared" si="64"/>
        <v>91.969844357976683</v>
      </c>
      <c r="AO54" s="61"/>
      <c r="AP54" s="62">
        <f t="shared" si="68"/>
        <v>0</v>
      </c>
      <c r="AQ54" s="202">
        <v>13</v>
      </c>
      <c r="AR54" s="58">
        <f t="shared" si="69"/>
        <v>52</v>
      </c>
      <c r="AS54" s="203">
        <v>10.5</v>
      </c>
      <c r="AT54" s="203">
        <v>10.6</v>
      </c>
      <c r="AU54" s="57">
        <f t="shared" si="65"/>
        <v>10.5</v>
      </c>
      <c r="AV54" s="62">
        <f t="shared" si="66"/>
        <v>99</v>
      </c>
    </row>
    <row r="55" spans="1:48">
      <c r="A55" s="191" t="s">
        <v>102</v>
      </c>
      <c r="B55" s="190" t="s">
        <v>34</v>
      </c>
      <c r="C55" s="190">
        <v>162</v>
      </c>
      <c r="D55" s="103">
        <f t="shared" si="51"/>
        <v>-168</v>
      </c>
      <c r="E55" s="192" t="s">
        <v>80</v>
      </c>
      <c r="F55" s="193">
        <v>63.3</v>
      </c>
      <c r="G55" s="204">
        <v>1</v>
      </c>
      <c r="H55" s="42"/>
      <c r="I55" s="43">
        <f t="shared" ref="I55:I65" si="70">SUM(AE55+AI55+AN55+AP55+AR55+AV55)</f>
        <v>374.78271721958924</v>
      </c>
      <c r="J55" s="44">
        <v>2</v>
      </c>
      <c r="K55" s="194">
        <v>17</v>
      </c>
      <c r="L55" s="196">
        <v>5.5</v>
      </c>
      <c r="M55" s="195">
        <v>69.770932069510266</v>
      </c>
      <c r="N55" s="194">
        <v>20</v>
      </c>
      <c r="O55" s="196">
        <v>5.5</v>
      </c>
      <c r="P55" s="195">
        <v>72.37756714060032</v>
      </c>
      <c r="Q55" s="194">
        <v>25</v>
      </c>
      <c r="R55" s="196">
        <v>6</v>
      </c>
      <c r="S55" s="51">
        <f t="shared" si="54"/>
        <v>81.7219589257504</v>
      </c>
      <c r="T55" s="120">
        <f t="shared" si="55"/>
        <v>81.7219589257504</v>
      </c>
      <c r="U55" s="197">
        <v>25</v>
      </c>
      <c r="V55" s="199">
        <v>5.5</v>
      </c>
      <c r="W55" s="198">
        <v>72.772511848341225</v>
      </c>
      <c r="X55" s="197">
        <v>30</v>
      </c>
      <c r="Y55" s="199">
        <v>5.5</v>
      </c>
      <c r="Z55" s="198">
        <v>76.327014218009481</v>
      </c>
      <c r="AA55" s="197">
        <v>36</v>
      </c>
      <c r="AB55" s="199">
        <v>5.5</v>
      </c>
      <c r="AC55" s="51">
        <f t="shared" si="58"/>
        <v>80.592417061611371</v>
      </c>
      <c r="AD55" s="59">
        <f t="shared" si="59"/>
        <v>80.592417061611371</v>
      </c>
      <c r="AE55" s="54">
        <f t="shared" si="60"/>
        <v>162.31437598736176</v>
      </c>
      <c r="AF55" s="200">
        <v>5.3</v>
      </c>
      <c r="AG55" s="200">
        <v>5.5</v>
      </c>
      <c r="AH55" s="57">
        <f t="shared" si="61"/>
        <v>5.5</v>
      </c>
      <c r="AI55" s="58">
        <f t="shared" si="62"/>
        <v>72.600000000000009</v>
      </c>
      <c r="AJ55" s="201">
        <v>6.4</v>
      </c>
      <c r="AK55" s="201">
        <v>6.95</v>
      </c>
      <c r="AL55" s="201">
        <v>6.3</v>
      </c>
      <c r="AM55" s="57">
        <f t="shared" si="63"/>
        <v>6.95</v>
      </c>
      <c r="AN55" s="58">
        <f t="shared" si="64"/>
        <v>54.348341232227497</v>
      </c>
      <c r="AO55" s="61"/>
      <c r="AP55" s="62">
        <f t="shared" si="68"/>
        <v>0</v>
      </c>
      <c r="AQ55" s="202">
        <v>5</v>
      </c>
      <c r="AR55" s="58">
        <f t="shared" si="69"/>
        <v>5</v>
      </c>
      <c r="AS55" s="201">
        <v>15.1</v>
      </c>
      <c r="AT55" s="201">
        <v>11.9</v>
      </c>
      <c r="AU55" s="57">
        <f t="shared" si="65"/>
        <v>11.9</v>
      </c>
      <c r="AV55" s="62">
        <f t="shared" si="66"/>
        <v>80.52000000000001</v>
      </c>
    </row>
    <row r="56" spans="1:48">
      <c r="A56" s="191" t="s">
        <v>103</v>
      </c>
      <c r="B56" s="190" t="s">
        <v>33</v>
      </c>
      <c r="C56" s="190">
        <v>165</v>
      </c>
      <c r="D56" s="103">
        <f t="shared" si="51"/>
        <v>-168</v>
      </c>
      <c r="E56" s="192" t="s">
        <v>80</v>
      </c>
      <c r="F56" s="193">
        <v>81.400000000000006</v>
      </c>
      <c r="G56" s="204">
        <v>1</v>
      </c>
      <c r="H56" s="42"/>
      <c r="I56" s="43">
        <f t="shared" si="70"/>
        <v>262.42265356265358</v>
      </c>
      <c r="J56" s="44">
        <v>3</v>
      </c>
      <c r="K56" s="194">
        <v>7</v>
      </c>
      <c r="L56" s="196">
        <v>5.5</v>
      </c>
      <c r="M56" s="195">
        <v>59.729729729729726</v>
      </c>
      <c r="N56" s="194">
        <v>10</v>
      </c>
      <c r="O56" s="196">
        <v>5.5</v>
      </c>
      <c r="P56" s="195">
        <v>61.756756756756758</v>
      </c>
      <c r="Q56" s="194">
        <v>12</v>
      </c>
      <c r="R56" s="196">
        <v>6</v>
      </c>
      <c r="S56" s="51">
        <f t="shared" si="54"/>
        <v>68.108108108108112</v>
      </c>
      <c r="T56" s="120">
        <f t="shared" si="55"/>
        <v>68.108108108108112</v>
      </c>
      <c r="U56" s="197">
        <v>10</v>
      </c>
      <c r="V56" s="199">
        <v>5</v>
      </c>
      <c r="W56" s="198">
        <v>55.528255528255528</v>
      </c>
      <c r="X56" s="197">
        <v>13</v>
      </c>
      <c r="Y56" s="199">
        <v>5.5</v>
      </c>
      <c r="Z56" s="198">
        <v>62.186732186732186</v>
      </c>
      <c r="AA56" s="197">
        <v>15</v>
      </c>
      <c r="AB56" s="199">
        <v>5.5</v>
      </c>
      <c r="AC56" s="51">
        <f t="shared" si="58"/>
        <v>63.292383292383292</v>
      </c>
      <c r="AD56" s="59">
        <f t="shared" si="59"/>
        <v>63.292383292383292</v>
      </c>
      <c r="AE56" s="54">
        <f t="shared" si="60"/>
        <v>131.4004914004914</v>
      </c>
      <c r="AF56" s="200">
        <v>4</v>
      </c>
      <c r="AG56" s="200">
        <v>4.2</v>
      </c>
      <c r="AH56" s="57">
        <f t="shared" si="61"/>
        <v>4.2</v>
      </c>
      <c r="AI56" s="58">
        <f t="shared" si="62"/>
        <v>55.440000000000005</v>
      </c>
      <c r="AJ56" s="201">
        <v>5.7</v>
      </c>
      <c r="AK56" s="201">
        <v>5.3</v>
      </c>
      <c r="AL56" s="201">
        <v>5.3</v>
      </c>
      <c r="AM56" s="57">
        <f t="shared" si="63"/>
        <v>5.7</v>
      </c>
      <c r="AN56" s="58">
        <f t="shared" si="64"/>
        <v>34.662162162162161</v>
      </c>
      <c r="AO56" s="61"/>
      <c r="AP56" s="62">
        <f t="shared" si="68"/>
        <v>0</v>
      </c>
      <c r="AQ56" s="202">
        <v>0</v>
      </c>
      <c r="AR56" s="58">
        <f t="shared" si="69"/>
        <v>0</v>
      </c>
      <c r="AS56" s="203">
        <v>14.9</v>
      </c>
      <c r="AT56" s="203">
        <v>15.1</v>
      </c>
      <c r="AU56" s="57">
        <f t="shared" si="65"/>
        <v>14.9</v>
      </c>
      <c r="AV56" s="62">
        <f t="shared" si="66"/>
        <v>40.919999999999995</v>
      </c>
    </row>
    <row r="57" spans="1:48">
      <c r="A57" s="191" t="s">
        <v>104</v>
      </c>
      <c r="B57" s="190" t="s">
        <v>34</v>
      </c>
      <c r="C57" s="190">
        <v>147</v>
      </c>
      <c r="D57" s="103">
        <f t="shared" si="51"/>
        <v>-150</v>
      </c>
      <c r="E57" s="192" t="s">
        <v>84</v>
      </c>
      <c r="F57" s="193">
        <v>49.8</v>
      </c>
      <c r="G57" s="204">
        <v>1</v>
      </c>
      <c r="H57" s="42"/>
      <c r="I57" s="43">
        <f t="shared" si="70"/>
        <v>449.19325301204822</v>
      </c>
      <c r="J57" s="44">
        <v>1</v>
      </c>
      <c r="K57" s="194">
        <v>20</v>
      </c>
      <c r="L57" s="196">
        <v>8.5</v>
      </c>
      <c r="M57" s="195">
        <v>107.08835341365462</v>
      </c>
      <c r="N57" s="194">
        <v>22</v>
      </c>
      <c r="O57" s="196">
        <v>8.5</v>
      </c>
      <c r="P57" s="195">
        <v>109.29718875502007</v>
      </c>
      <c r="Q57" s="194">
        <v>24</v>
      </c>
      <c r="R57" s="196">
        <v>9</v>
      </c>
      <c r="S57" s="51">
        <f t="shared" si="54"/>
        <v>116.50602409638554</v>
      </c>
      <c r="T57" s="120">
        <f t="shared" si="55"/>
        <v>116.50602409638554</v>
      </c>
      <c r="U57" s="197">
        <v>25</v>
      </c>
      <c r="V57" s="199">
        <v>7.5</v>
      </c>
      <c r="W57" s="198">
        <v>97.590361445783131</v>
      </c>
      <c r="X57" s="197">
        <v>27</v>
      </c>
      <c r="Y57" s="199">
        <v>8.5</v>
      </c>
      <c r="Z57" s="198">
        <v>109.39759036144579</v>
      </c>
      <c r="AA57" s="197">
        <v>29</v>
      </c>
      <c r="AB57" s="199">
        <v>8.5</v>
      </c>
      <c r="AC57" s="51">
        <f t="shared" si="58"/>
        <v>111.20481927710844</v>
      </c>
      <c r="AD57" s="59">
        <f t="shared" si="59"/>
        <v>111.20481927710844</v>
      </c>
      <c r="AE57" s="54">
        <f t="shared" si="60"/>
        <v>227.71084337349399</v>
      </c>
      <c r="AF57" s="200">
        <v>4.9000000000000004</v>
      </c>
      <c r="AG57" s="200">
        <v>4.9000000000000004</v>
      </c>
      <c r="AH57" s="57">
        <f t="shared" si="61"/>
        <v>4.9000000000000004</v>
      </c>
      <c r="AI57" s="58">
        <f t="shared" si="62"/>
        <v>64.680000000000007</v>
      </c>
      <c r="AJ57" s="201">
        <v>6.4</v>
      </c>
      <c r="AK57" s="201">
        <v>6.55</v>
      </c>
      <c r="AL57" s="201">
        <v>6.6</v>
      </c>
      <c r="AM57" s="57">
        <f t="shared" si="63"/>
        <v>6.6</v>
      </c>
      <c r="AN57" s="58">
        <f t="shared" si="64"/>
        <v>65.602409638554221</v>
      </c>
      <c r="AO57" s="61"/>
      <c r="AP57" s="62">
        <f t="shared" si="68"/>
        <v>0</v>
      </c>
      <c r="AQ57" s="202">
        <v>12</v>
      </c>
      <c r="AR57" s="58">
        <f t="shared" si="69"/>
        <v>12</v>
      </c>
      <c r="AS57" s="203">
        <v>12.2</v>
      </c>
      <c r="AT57" s="203">
        <v>12</v>
      </c>
      <c r="AU57" s="57">
        <f t="shared" si="65"/>
        <v>12</v>
      </c>
      <c r="AV57" s="62">
        <f t="shared" si="66"/>
        <v>79.2</v>
      </c>
    </row>
    <row r="58" spans="1:48">
      <c r="A58" s="191" t="s">
        <v>105</v>
      </c>
      <c r="B58" s="190" t="s">
        <v>34</v>
      </c>
      <c r="C58" s="190">
        <v>154</v>
      </c>
      <c r="D58" s="103">
        <f t="shared" si="51"/>
        <v>-158</v>
      </c>
      <c r="E58" s="192" t="s">
        <v>84</v>
      </c>
      <c r="F58" s="193">
        <v>41.4</v>
      </c>
      <c r="G58" s="204"/>
      <c r="H58" s="42"/>
      <c r="I58" s="43">
        <f t="shared" si="70"/>
        <v>496.16289855072466</v>
      </c>
      <c r="J58" s="44">
        <v>1</v>
      </c>
      <c r="K58" s="194">
        <v>17</v>
      </c>
      <c r="L58" s="196">
        <v>7.5</v>
      </c>
      <c r="M58" s="195">
        <v>97.584541062801932</v>
      </c>
      <c r="N58" s="194">
        <v>19</v>
      </c>
      <c r="O58" s="196">
        <v>7.5</v>
      </c>
      <c r="P58" s="195">
        <v>100.2415458937198</v>
      </c>
      <c r="Q58" s="194">
        <v>21</v>
      </c>
      <c r="R58" s="196">
        <v>7.5</v>
      </c>
      <c r="S58" s="51">
        <f t="shared" si="54"/>
        <v>102.89855072463769</v>
      </c>
      <c r="T58" s="120">
        <f t="shared" si="55"/>
        <v>102.89855072463769</v>
      </c>
      <c r="U58" s="197">
        <v>25</v>
      </c>
      <c r="V58" s="199">
        <v>7.5</v>
      </c>
      <c r="W58" s="198">
        <v>102.17391304347827</v>
      </c>
      <c r="X58" s="197">
        <v>26</v>
      </c>
      <c r="Y58" s="199">
        <v>8</v>
      </c>
      <c r="Z58" s="198">
        <v>108.26086956521739</v>
      </c>
      <c r="AA58" s="197">
        <v>27</v>
      </c>
      <c r="AB58" s="199">
        <v>8</v>
      </c>
      <c r="AC58" s="51">
        <f t="shared" si="58"/>
        <v>109.34782608695653</v>
      </c>
      <c r="AD58" s="59">
        <f t="shared" si="59"/>
        <v>109.34782608695653</v>
      </c>
      <c r="AE58" s="54">
        <f t="shared" si="60"/>
        <v>212.24637681159422</v>
      </c>
      <c r="AF58" s="200">
        <v>6.1</v>
      </c>
      <c r="AG58" s="200">
        <v>6</v>
      </c>
      <c r="AH58" s="57">
        <f t="shared" si="61"/>
        <v>6.1</v>
      </c>
      <c r="AI58" s="58">
        <f t="shared" si="62"/>
        <v>80.52000000000001</v>
      </c>
      <c r="AJ58" s="201">
        <v>5.6</v>
      </c>
      <c r="AK58" s="201">
        <v>5.0999999999999996</v>
      </c>
      <c r="AL58" s="201">
        <v>5.5</v>
      </c>
      <c r="AM58" s="57">
        <f t="shared" si="63"/>
        <v>5.6</v>
      </c>
      <c r="AN58" s="58">
        <f t="shared" si="64"/>
        <v>66.956521739130437</v>
      </c>
      <c r="AO58" s="61"/>
      <c r="AP58" s="62">
        <f t="shared" si="68"/>
        <v>0</v>
      </c>
      <c r="AQ58" s="202">
        <v>12</v>
      </c>
      <c r="AR58" s="58">
        <f t="shared" si="69"/>
        <v>48</v>
      </c>
      <c r="AS58" s="203">
        <v>11.5</v>
      </c>
      <c r="AT58" s="203">
        <v>11.3</v>
      </c>
      <c r="AU58" s="57">
        <f t="shared" si="65"/>
        <v>11.3</v>
      </c>
      <c r="AV58" s="62">
        <f t="shared" si="66"/>
        <v>88.44</v>
      </c>
    </row>
    <row r="59" spans="1:48">
      <c r="A59" s="191" t="s">
        <v>106</v>
      </c>
      <c r="B59" s="190" t="s">
        <v>34</v>
      </c>
      <c r="C59" s="190">
        <v>158</v>
      </c>
      <c r="D59" s="103">
        <f t="shared" si="51"/>
        <v>-158</v>
      </c>
      <c r="E59" s="192" t="s">
        <v>84</v>
      </c>
      <c r="F59" s="193">
        <v>74.900000000000006</v>
      </c>
      <c r="G59" s="204">
        <v>1</v>
      </c>
      <c r="H59" s="42"/>
      <c r="I59" s="43">
        <f t="shared" si="70"/>
        <v>340.55177570093463</v>
      </c>
      <c r="J59" s="44">
        <v>2</v>
      </c>
      <c r="K59" s="194">
        <v>18</v>
      </c>
      <c r="L59" s="196">
        <v>6.5</v>
      </c>
      <c r="M59" s="195">
        <v>78.217623497997323</v>
      </c>
      <c r="N59" s="194">
        <v>20</v>
      </c>
      <c r="O59" s="196">
        <v>6.5</v>
      </c>
      <c r="P59" s="195">
        <v>79.686248331108146</v>
      </c>
      <c r="Q59" s="194">
        <v>22</v>
      </c>
      <c r="R59" s="196">
        <v>7</v>
      </c>
      <c r="S59" s="51">
        <f t="shared" si="54"/>
        <v>86.154873164218955</v>
      </c>
      <c r="T59" s="120">
        <f t="shared" si="55"/>
        <v>86.154873164218955</v>
      </c>
      <c r="U59" s="197">
        <v>25</v>
      </c>
      <c r="V59" s="199">
        <v>6.5</v>
      </c>
      <c r="W59" s="198">
        <v>80.020026702269689</v>
      </c>
      <c r="X59" s="197">
        <v>28</v>
      </c>
      <c r="Y59" s="199">
        <v>7</v>
      </c>
      <c r="Z59" s="198">
        <v>86.822429906542055</v>
      </c>
      <c r="AA59" s="197">
        <v>30</v>
      </c>
      <c r="AB59" s="199">
        <v>7</v>
      </c>
      <c r="AC59" s="51">
        <f t="shared" si="58"/>
        <v>88.024032042723633</v>
      </c>
      <c r="AD59" s="59">
        <f t="shared" si="59"/>
        <v>88.024032042723633</v>
      </c>
      <c r="AE59" s="54">
        <f t="shared" si="60"/>
        <v>174.1789052069426</v>
      </c>
      <c r="AF59" s="200">
        <v>4.9000000000000004</v>
      </c>
      <c r="AG59" s="200">
        <v>5</v>
      </c>
      <c r="AH59" s="57">
        <f t="shared" si="61"/>
        <v>5</v>
      </c>
      <c r="AI59" s="58">
        <f t="shared" si="62"/>
        <v>66</v>
      </c>
      <c r="AJ59" s="201">
        <v>5.35</v>
      </c>
      <c r="AK59" s="201">
        <v>6</v>
      </c>
      <c r="AL59" s="201">
        <v>5.8</v>
      </c>
      <c r="AM59" s="57">
        <f t="shared" si="63"/>
        <v>6</v>
      </c>
      <c r="AN59" s="58">
        <f t="shared" si="64"/>
        <v>39.652870493991983</v>
      </c>
      <c r="AO59" s="61"/>
      <c r="AP59" s="62">
        <f t="shared" si="68"/>
        <v>0</v>
      </c>
      <c r="AQ59" s="202">
        <v>0</v>
      </c>
      <c r="AR59" s="58">
        <f t="shared" si="69"/>
        <v>0</v>
      </c>
      <c r="AS59" s="203">
        <v>13.5</v>
      </c>
      <c r="AT59" s="203">
        <v>13.4</v>
      </c>
      <c r="AU59" s="57">
        <f t="shared" si="65"/>
        <v>13.4</v>
      </c>
      <c r="AV59" s="62">
        <f t="shared" si="66"/>
        <v>60.720000000000006</v>
      </c>
    </row>
    <row r="60" spans="1:48">
      <c r="A60" s="191" t="s">
        <v>107</v>
      </c>
      <c r="B60" s="190" t="s">
        <v>42</v>
      </c>
      <c r="C60" s="190">
        <v>163</v>
      </c>
      <c r="D60" s="103">
        <f t="shared" si="51"/>
        <v>-168</v>
      </c>
      <c r="E60" s="192" t="s">
        <v>84</v>
      </c>
      <c r="F60" s="193">
        <v>56.3</v>
      </c>
      <c r="G60" s="204">
        <v>1</v>
      </c>
      <c r="H60" s="42"/>
      <c r="I60" s="43">
        <f t="shared" si="70"/>
        <v>519.83705150976914</v>
      </c>
      <c r="J60" s="44">
        <v>1</v>
      </c>
      <c r="K60" s="194">
        <v>35</v>
      </c>
      <c r="L60" s="196">
        <v>7.5</v>
      </c>
      <c r="M60" s="195">
        <v>109.19182948490231</v>
      </c>
      <c r="N60" s="194">
        <v>40</v>
      </c>
      <c r="O60" s="196">
        <v>8</v>
      </c>
      <c r="P60" s="195">
        <v>119.07637655417406</v>
      </c>
      <c r="Q60" s="194">
        <v>42</v>
      </c>
      <c r="R60" s="196">
        <v>8</v>
      </c>
      <c r="S60" s="51">
        <f t="shared" si="54"/>
        <v>121.03019538188278</v>
      </c>
      <c r="T60" s="120">
        <f t="shared" si="55"/>
        <v>121.03019538188278</v>
      </c>
      <c r="U60" s="197">
        <v>45</v>
      </c>
      <c r="V60" s="199">
        <v>8</v>
      </c>
      <c r="W60" s="198">
        <v>115.96802841918296</v>
      </c>
      <c r="X60" s="197">
        <v>50</v>
      </c>
      <c r="Y60" s="199">
        <v>7.5</v>
      </c>
      <c r="Z60" s="198">
        <v>114.9644760213144</v>
      </c>
      <c r="AA60" s="197">
        <v>52</v>
      </c>
      <c r="AB60" s="199">
        <v>7.5</v>
      </c>
      <c r="AC60" s="51">
        <f t="shared" si="58"/>
        <v>116.56305506216697</v>
      </c>
      <c r="AD60" s="59">
        <f t="shared" si="59"/>
        <v>116.56305506216697</v>
      </c>
      <c r="AE60" s="54">
        <f t="shared" si="60"/>
        <v>237.59325044404974</v>
      </c>
      <c r="AF60" s="200">
        <v>6.3</v>
      </c>
      <c r="AG60" s="200">
        <v>5.8</v>
      </c>
      <c r="AH60" s="57">
        <f t="shared" si="61"/>
        <v>6.3</v>
      </c>
      <c r="AI60" s="58">
        <f t="shared" si="62"/>
        <v>83.160000000000011</v>
      </c>
      <c r="AJ60" s="201">
        <v>6.1</v>
      </c>
      <c r="AK60" s="201">
        <v>8.6</v>
      </c>
      <c r="AL60" s="201">
        <v>9.75</v>
      </c>
      <c r="AM60" s="57">
        <f t="shared" si="63"/>
        <v>9.75</v>
      </c>
      <c r="AN60" s="58">
        <f t="shared" si="64"/>
        <v>85.723801065719371</v>
      </c>
      <c r="AO60" s="61"/>
      <c r="AP60" s="62">
        <f t="shared" si="68"/>
        <v>0</v>
      </c>
      <c r="AQ60" s="202">
        <v>17</v>
      </c>
      <c r="AR60" s="58">
        <f t="shared" si="69"/>
        <v>17</v>
      </c>
      <c r="AS60" s="203">
        <v>10.8</v>
      </c>
      <c r="AT60" s="203">
        <v>10.7</v>
      </c>
      <c r="AU60" s="57">
        <f t="shared" si="65"/>
        <v>10.7</v>
      </c>
      <c r="AV60" s="62">
        <f t="shared" si="66"/>
        <v>96.36</v>
      </c>
    </row>
    <row r="61" spans="1:48">
      <c r="A61" s="191" t="s">
        <v>108</v>
      </c>
      <c r="B61" s="190" t="s">
        <v>34</v>
      </c>
      <c r="C61" s="190">
        <v>161</v>
      </c>
      <c r="D61" s="103">
        <f t="shared" si="51"/>
        <v>-168</v>
      </c>
      <c r="E61" s="192" t="s">
        <v>84</v>
      </c>
      <c r="F61" s="193">
        <v>61.2</v>
      </c>
      <c r="G61" s="204">
        <v>1</v>
      </c>
      <c r="H61" s="42"/>
      <c r="I61" s="43">
        <f t="shared" si="70"/>
        <v>409.97444444444443</v>
      </c>
      <c r="J61" s="44">
        <v>2</v>
      </c>
      <c r="K61" s="194">
        <v>18</v>
      </c>
      <c r="L61" s="196">
        <v>7.5</v>
      </c>
      <c r="M61" s="195">
        <v>91.17647058823529</v>
      </c>
      <c r="N61" s="194">
        <v>20</v>
      </c>
      <c r="O61" s="196">
        <v>8</v>
      </c>
      <c r="P61" s="195">
        <v>97.973856209150327</v>
      </c>
      <c r="Q61" s="194">
        <v>22</v>
      </c>
      <c r="R61" s="196">
        <v>7.5</v>
      </c>
      <c r="S61" s="51">
        <f t="shared" si="54"/>
        <v>94.771241830065364</v>
      </c>
      <c r="T61" s="120">
        <f t="shared" si="55"/>
        <v>97.973856209150327</v>
      </c>
      <c r="U61" s="197">
        <v>25</v>
      </c>
      <c r="V61" s="199">
        <v>8</v>
      </c>
      <c r="W61" s="198">
        <v>98.382352941176464</v>
      </c>
      <c r="X61" s="197">
        <v>28</v>
      </c>
      <c r="Y61" s="199">
        <v>8.5</v>
      </c>
      <c r="Z61" s="198">
        <v>105.58823529411765</v>
      </c>
      <c r="AA61" s="197">
        <v>30</v>
      </c>
      <c r="AB61" s="199">
        <v>8.5</v>
      </c>
      <c r="AC61" s="51">
        <f t="shared" si="58"/>
        <v>107.05882352941177</v>
      </c>
      <c r="AD61" s="59">
        <f t="shared" si="59"/>
        <v>107.05882352941177</v>
      </c>
      <c r="AE61" s="54">
        <f t="shared" si="60"/>
        <v>205.03267973856208</v>
      </c>
      <c r="AF61" s="200">
        <v>5</v>
      </c>
      <c r="AG61" s="200">
        <v>5</v>
      </c>
      <c r="AH61" s="57">
        <f t="shared" si="61"/>
        <v>5</v>
      </c>
      <c r="AI61" s="58">
        <f t="shared" si="62"/>
        <v>66</v>
      </c>
      <c r="AJ61" s="201">
        <v>5.4</v>
      </c>
      <c r="AK61" s="201">
        <v>7.5</v>
      </c>
      <c r="AL61" s="201">
        <v>6</v>
      </c>
      <c r="AM61" s="57">
        <f t="shared" si="63"/>
        <v>7.5</v>
      </c>
      <c r="AN61" s="58">
        <f t="shared" si="64"/>
        <v>60.661764705882355</v>
      </c>
      <c r="AO61" s="61"/>
      <c r="AP61" s="62">
        <f t="shared" si="68"/>
        <v>0</v>
      </c>
      <c r="AQ61" s="202">
        <v>7</v>
      </c>
      <c r="AR61" s="58">
        <f t="shared" si="69"/>
        <v>7</v>
      </c>
      <c r="AS61" s="203">
        <v>12.6</v>
      </c>
      <c r="AT61" s="203">
        <v>13.2</v>
      </c>
      <c r="AU61" s="57">
        <f t="shared" si="65"/>
        <v>12.6</v>
      </c>
      <c r="AV61" s="62">
        <f t="shared" si="66"/>
        <v>71.28</v>
      </c>
    </row>
    <row r="62" spans="1:48">
      <c r="A62" s="122"/>
      <c r="B62" s="66"/>
      <c r="C62" s="66"/>
      <c r="D62" s="103" t="str">
        <f t="shared" si="51"/>
        <v/>
      </c>
      <c r="E62" s="71"/>
      <c r="F62" s="72"/>
      <c r="G62" s="42"/>
      <c r="H62" s="42"/>
      <c r="I62" s="43">
        <f t="shared" si="70"/>
        <v>0</v>
      </c>
      <c r="J62" s="44"/>
      <c r="K62" s="45"/>
      <c r="L62" s="98"/>
      <c r="M62" s="59" t="str">
        <f t="shared" si="52"/>
        <v/>
      </c>
      <c r="N62" s="48"/>
      <c r="O62" s="98"/>
      <c r="P62" s="59" t="str">
        <f t="shared" si="53"/>
        <v/>
      </c>
      <c r="Q62" s="48"/>
      <c r="R62" s="98"/>
      <c r="S62" s="51" t="str">
        <f t="shared" si="54"/>
        <v/>
      </c>
      <c r="T62" s="120">
        <f t="shared" si="55"/>
        <v>0</v>
      </c>
      <c r="U62" s="45"/>
      <c r="V62" s="98"/>
      <c r="W62" s="59" t="str">
        <f t="shared" si="56"/>
        <v/>
      </c>
      <c r="X62" s="48"/>
      <c r="Y62" s="98"/>
      <c r="Z62" s="59" t="str">
        <f t="shared" si="57"/>
        <v/>
      </c>
      <c r="AA62" s="48"/>
      <c r="AB62" s="121"/>
      <c r="AC62" s="51" t="str">
        <f t="shared" si="58"/>
        <v/>
      </c>
      <c r="AD62" s="59">
        <f t="shared" si="59"/>
        <v>0</v>
      </c>
      <c r="AE62" s="54">
        <f t="shared" si="60"/>
        <v>0</v>
      </c>
      <c r="AF62" s="55"/>
      <c r="AG62" s="56"/>
      <c r="AH62" s="57">
        <f t="shared" si="61"/>
        <v>0</v>
      </c>
      <c r="AI62" s="58">
        <f t="shared" si="62"/>
        <v>0</v>
      </c>
      <c r="AJ62" s="55"/>
      <c r="AK62" s="56"/>
      <c r="AL62" s="56"/>
      <c r="AM62" s="57">
        <f t="shared" si="63"/>
        <v>0</v>
      </c>
      <c r="AN62" s="58">
        <f t="shared" si="64"/>
        <v>0</v>
      </c>
      <c r="AO62" s="61"/>
      <c r="AP62" s="62">
        <f t="shared" si="68"/>
        <v>0</v>
      </c>
      <c r="AQ62" s="61"/>
      <c r="AR62" s="58">
        <f t="shared" si="69"/>
        <v>0</v>
      </c>
      <c r="AS62" s="63"/>
      <c r="AT62" s="64"/>
      <c r="AU62" s="57">
        <f t="shared" si="65"/>
        <v>0</v>
      </c>
      <c r="AV62" s="62" t="str">
        <f t="shared" si="66"/>
        <v>0</v>
      </c>
    </row>
    <row r="63" spans="1:48" hidden="1" outlineLevel="1">
      <c r="A63" s="122"/>
      <c r="B63" s="66"/>
      <c r="C63" s="66"/>
      <c r="D63" s="103" t="str">
        <f t="shared" si="51"/>
        <v/>
      </c>
      <c r="E63" s="71"/>
      <c r="F63" s="72"/>
      <c r="G63" s="42"/>
      <c r="H63" s="42"/>
      <c r="I63" s="43">
        <f t="shared" si="70"/>
        <v>0</v>
      </c>
      <c r="J63" s="44"/>
      <c r="K63" s="45"/>
      <c r="L63" s="98"/>
      <c r="M63" s="59" t="str">
        <f t="shared" si="52"/>
        <v/>
      </c>
      <c r="N63" s="48"/>
      <c r="O63" s="98"/>
      <c r="P63" s="59" t="str">
        <f t="shared" si="53"/>
        <v/>
      </c>
      <c r="Q63" s="48"/>
      <c r="R63" s="98"/>
      <c r="S63" s="51" t="str">
        <f t="shared" si="54"/>
        <v/>
      </c>
      <c r="T63" s="120">
        <f t="shared" si="55"/>
        <v>0</v>
      </c>
      <c r="U63" s="45"/>
      <c r="V63" s="98"/>
      <c r="W63" s="59" t="str">
        <f t="shared" si="56"/>
        <v/>
      </c>
      <c r="X63" s="48"/>
      <c r="Y63" s="98"/>
      <c r="Z63" s="59" t="str">
        <f t="shared" si="57"/>
        <v/>
      </c>
      <c r="AA63" s="48"/>
      <c r="AB63" s="121"/>
      <c r="AC63" s="51" t="str">
        <f t="shared" si="58"/>
        <v/>
      </c>
      <c r="AD63" s="59">
        <f t="shared" si="59"/>
        <v>0</v>
      </c>
      <c r="AE63" s="54">
        <f t="shared" si="60"/>
        <v>0</v>
      </c>
      <c r="AF63" s="55"/>
      <c r="AG63" s="56"/>
      <c r="AH63" s="57">
        <f t="shared" si="61"/>
        <v>0</v>
      </c>
      <c r="AI63" s="58">
        <f t="shared" si="62"/>
        <v>0</v>
      </c>
      <c r="AJ63" s="55"/>
      <c r="AK63" s="56"/>
      <c r="AL63" s="56"/>
      <c r="AM63" s="57">
        <f t="shared" si="63"/>
        <v>0</v>
      </c>
      <c r="AN63" s="58">
        <f t="shared" si="64"/>
        <v>0</v>
      </c>
      <c r="AO63" s="61"/>
      <c r="AP63" s="62">
        <f t="shared" si="68"/>
        <v>0</v>
      </c>
      <c r="AQ63" s="61"/>
      <c r="AR63" s="58">
        <f t="shared" si="69"/>
        <v>0</v>
      </c>
      <c r="AS63" s="63"/>
      <c r="AT63" s="64"/>
      <c r="AU63" s="57">
        <f t="shared" si="65"/>
        <v>0</v>
      </c>
      <c r="AV63" s="62" t="str">
        <f t="shared" si="66"/>
        <v>0</v>
      </c>
    </row>
    <row r="64" spans="1:48" hidden="1" outlineLevel="1">
      <c r="A64" s="122"/>
      <c r="B64" s="66"/>
      <c r="C64" s="66"/>
      <c r="D64" s="103" t="str">
        <f t="shared" si="51"/>
        <v/>
      </c>
      <c r="E64" s="71"/>
      <c r="F64" s="72"/>
      <c r="G64" s="42"/>
      <c r="H64" s="42"/>
      <c r="I64" s="43">
        <f t="shared" si="70"/>
        <v>0</v>
      </c>
      <c r="J64" s="44"/>
      <c r="K64" s="45"/>
      <c r="L64" s="98"/>
      <c r="M64" s="59" t="str">
        <f t="shared" si="52"/>
        <v/>
      </c>
      <c r="N64" s="48"/>
      <c r="O64" s="98"/>
      <c r="P64" s="59" t="str">
        <f t="shared" si="53"/>
        <v/>
      </c>
      <c r="Q64" s="48"/>
      <c r="R64" s="98"/>
      <c r="S64" s="51" t="str">
        <f t="shared" si="54"/>
        <v/>
      </c>
      <c r="T64" s="120">
        <f t="shared" si="55"/>
        <v>0</v>
      </c>
      <c r="U64" s="45"/>
      <c r="V64" s="98"/>
      <c r="W64" s="59" t="str">
        <f t="shared" si="56"/>
        <v/>
      </c>
      <c r="X64" s="48"/>
      <c r="Y64" s="98"/>
      <c r="Z64" s="59" t="str">
        <f t="shared" si="57"/>
        <v/>
      </c>
      <c r="AA64" s="48"/>
      <c r="AB64" s="121"/>
      <c r="AC64" s="51" t="str">
        <f t="shared" si="58"/>
        <v/>
      </c>
      <c r="AD64" s="59">
        <f t="shared" si="59"/>
        <v>0</v>
      </c>
      <c r="AE64" s="54">
        <f t="shared" si="60"/>
        <v>0</v>
      </c>
      <c r="AF64" s="55"/>
      <c r="AG64" s="56"/>
      <c r="AH64" s="57">
        <f t="shared" si="61"/>
        <v>0</v>
      </c>
      <c r="AI64" s="58">
        <f t="shared" si="62"/>
        <v>0</v>
      </c>
      <c r="AJ64" s="55"/>
      <c r="AK64" s="56"/>
      <c r="AL64" s="56"/>
      <c r="AM64" s="57">
        <f t="shared" si="63"/>
        <v>0</v>
      </c>
      <c r="AN64" s="58">
        <f t="shared" si="64"/>
        <v>0</v>
      </c>
      <c r="AO64" s="61"/>
      <c r="AP64" s="62">
        <f t="shared" si="68"/>
        <v>0</v>
      </c>
      <c r="AQ64" s="61"/>
      <c r="AR64" s="58">
        <f t="shared" si="69"/>
        <v>0</v>
      </c>
      <c r="AS64" s="63"/>
      <c r="AT64" s="64"/>
      <c r="AU64" s="57">
        <f t="shared" si="65"/>
        <v>0</v>
      </c>
      <c r="AV64" s="62" t="str">
        <f t="shared" si="66"/>
        <v>0</v>
      </c>
    </row>
    <row r="65" spans="1:48" hidden="1" outlineLevel="1">
      <c r="A65" s="122"/>
      <c r="B65" s="66"/>
      <c r="C65" s="66"/>
      <c r="D65" s="103" t="str">
        <f t="shared" si="51"/>
        <v/>
      </c>
      <c r="E65" s="71"/>
      <c r="F65" s="72"/>
      <c r="G65" s="42"/>
      <c r="H65" s="42"/>
      <c r="I65" s="43">
        <f t="shared" si="70"/>
        <v>0</v>
      </c>
      <c r="J65" s="44"/>
      <c r="K65" s="45"/>
      <c r="L65" s="98"/>
      <c r="M65" s="59" t="str">
        <f t="shared" si="52"/>
        <v/>
      </c>
      <c r="N65" s="48"/>
      <c r="O65" s="98"/>
      <c r="P65" s="59" t="str">
        <f t="shared" si="53"/>
        <v/>
      </c>
      <c r="Q65" s="48"/>
      <c r="R65" s="98"/>
      <c r="S65" s="51" t="str">
        <f t="shared" si="54"/>
        <v/>
      </c>
      <c r="T65" s="120">
        <f t="shared" si="55"/>
        <v>0</v>
      </c>
      <c r="U65" s="45"/>
      <c r="V65" s="98"/>
      <c r="W65" s="59" t="str">
        <f t="shared" si="56"/>
        <v/>
      </c>
      <c r="X65" s="48"/>
      <c r="Y65" s="98"/>
      <c r="Z65" s="59" t="str">
        <f t="shared" si="57"/>
        <v/>
      </c>
      <c r="AA65" s="48"/>
      <c r="AB65" s="121"/>
      <c r="AC65" s="51" t="str">
        <f t="shared" si="58"/>
        <v/>
      </c>
      <c r="AD65" s="59">
        <f t="shared" si="59"/>
        <v>0</v>
      </c>
      <c r="AE65" s="54">
        <f t="shared" si="60"/>
        <v>0</v>
      </c>
      <c r="AF65" s="55"/>
      <c r="AG65" s="56"/>
      <c r="AH65" s="57">
        <f t="shared" si="61"/>
        <v>0</v>
      </c>
      <c r="AI65" s="58">
        <f t="shared" si="62"/>
        <v>0</v>
      </c>
      <c r="AJ65" s="55"/>
      <c r="AK65" s="56"/>
      <c r="AL65" s="56"/>
      <c r="AM65" s="57">
        <f t="shared" si="63"/>
        <v>0</v>
      </c>
      <c r="AN65" s="58">
        <f t="shared" si="64"/>
        <v>0</v>
      </c>
      <c r="AO65" s="61"/>
      <c r="AP65" s="62">
        <f t="shared" si="68"/>
        <v>0</v>
      </c>
      <c r="AQ65" s="61"/>
      <c r="AR65" s="58">
        <f t="shared" si="69"/>
        <v>0</v>
      </c>
      <c r="AS65" s="63"/>
      <c r="AT65" s="64"/>
      <c r="AU65" s="57">
        <f t="shared" si="65"/>
        <v>0</v>
      </c>
      <c r="AV65" s="62" t="str">
        <f t="shared" si="66"/>
        <v>0</v>
      </c>
    </row>
    <row r="66" spans="1:48" hidden="1" outlineLevel="1">
      <c r="A66" s="122"/>
      <c r="B66" s="66"/>
      <c r="C66" s="66"/>
      <c r="D66" s="103" t="str">
        <f t="shared" si="51"/>
        <v/>
      </c>
      <c r="E66" s="71"/>
      <c r="F66" s="72"/>
      <c r="G66" s="42"/>
      <c r="H66" s="42"/>
      <c r="I66" s="43">
        <f t="shared" si="67"/>
        <v>0</v>
      </c>
      <c r="J66" s="44"/>
      <c r="K66" s="45"/>
      <c r="L66" s="98"/>
      <c r="M66" s="59" t="str">
        <f t="shared" si="52"/>
        <v/>
      </c>
      <c r="N66" s="48"/>
      <c r="O66" s="98"/>
      <c r="P66" s="59" t="str">
        <f t="shared" si="53"/>
        <v/>
      </c>
      <c r="Q66" s="48"/>
      <c r="R66" s="98"/>
      <c r="S66" s="51" t="str">
        <f t="shared" si="54"/>
        <v/>
      </c>
      <c r="T66" s="120">
        <f t="shared" si="55"/>
        <v>0</v>
      </c>
      <c r="U66" s="45"/>
      <c r="V66" s="98"/>
      <c r="W66" s="59" t="str">
        <f t="shared" si="56"/>
        <v/>
      </c>
      <c r="X66" s="48"/>
      <c r="Y66" s="98"/>
      <c r="Z66" s="59" t="str">
        <f t="shared" si="57"/>
        <v/>
      </c>
      <c r="AA66" s="48"/>
      <c r="AB66" s="121"/>
      <c r="AC66" s="51" t="str">
        <f t="shared" si="58"/>
        <v/>
      </c>
      <c r="AD66" s="59">
        <f t="shared" si="59"/>
        <v>0</v>
      </c>
      <c r="AE66" s="54">
        <f t="shared" si="60"/>
        <v>0</v>
      </c>
      <c r="AF66" s="55"/>
      <c r="AG66" s="56"/>
      <c r="AH66" s="57">
        <f t="shared" si="61"/>
        <v>0</v>
      </c>
      <c r="AI66" s="58">
        <f t="shared" si="62"/>
        <v>0</v>
      </c>
      <c r="AJ66" s="55"/>
      <c r="AK66" s="56"/>
      <c r="AL66" s="56"/>
      <c r="AM66" s="57">
        <f t="shared" si="63"/>
        <v>0</v>
      </c>
      <c r="AN66" s="58">
        <f t="shared" si="64"/>
        <v>0</v>
      </c>
      <c r="AO66" s="61"/>
      <c r="AP66" s="62">
        <f t="shared" si="68"/>
        <v>0</v>
      </c>
      <c r="AQ66" s="61"/>
      <c r="AR66" s="58">
        <f t="shared" si="69"/>
        <v>0</v>
      </c>
      <c r="AS66" s="63"/>
      <c r="AT66" s="64"/>
      <c r="AU66" s="57">
        <f t="shared" si="65"/>
        <v>0</v>
      </c>
      <c r="AV66" s="62" t="str">
        <f t="shared" si="66"/>
        <v>0</v>
      </c>
    </row>
    <row r="67" spans="1:48" hidden="1" outlineLevel="1">
      <c r="A67" s="122"/>
      <c r="B67" s="66"/>
      <c r="C67" s="66"/>
      <c r="D67" s="103" t="str">
        <f t="shared" si="51"/>
        <v/>
      </c>
      <c r="E67" s="71"/>
      <c r="F67" s="72"/>
      <c r="G67" s="42"/>
      <c r="H67" s="42"/>
      <c r="I67" s="43">
        <f t="shared" si="67"/>
        <v>0</v>
      </c>
      <c r="J67" s="44"/>
      <c r="K67" s="45"/>
      <c r="L67" s="98"/>
      <c r="M67" s="59" t="str">
        <f t="shared" si="52"/>
        <v/>
      </c>
      <c r="N67" s="48"/>
      <c r="O67" s="98"/>
      <c r="P67" s="59" t="str">
        <f t="shared" si="53"/>
        <v/>
      </c>
      <c r="Q67" s="48"/>
      <c r="R67" s="98"/>
      <c r="S67" s="51" t="str">
        <f t="shared" si="54"/>
        <v/>
      </c>
      <c r="T67" s="120">
        <f t="shared" si="55"/>
        <v>0</v>
      </c>
      <c r="U67" s="45"/>
      <c r="V67" s="98"/>
      <c r="W67" s="59" t="str">
        <f t="shared" si="56"/>
        <v/>
      </c>
      <c r="X67" s="48"/>
      <c r="Y67" s="98"/>
      <c r="Z67" s="59" t="str">
        <f t="shared" si="57"/>
        <v/>
      </c>
      <c r="AA67" s="48"/>
      <c r="AB67" s="121"/>
      <c r="AC67" s="51" t="str">
        <f t="shared" si="58"/>
        <v/>
      </c>
      <c r="AD67" s="59">
        <f t="shared" si="59"/>
        <v>0</v>
      </c>
      <c r="AE67" s="54">
        <f t="shared" si="60"/>
        <v>0</v>
      </c>
      <c r="AF67" s="55"/>
      <c r="AG67" s="56"/>
      <c r="AH67" s="57">
        <f t="shared" si="61"/>
        <v>0</v>
      </c>
      <c r="AI67" s="58">
        <f t="shared" si="62"/>
        <v>0</v>
      </c>
      <c r="AJ67" s="55"/>
      <c r="AK67" s="56"/>
      <c r="AL67" s="56"/>
      <c r="AM67" s="57">
        <f t="shared" si="63"/>
        <v>0</v>
      </c>
      <c r="AN67" s="58">
        <f t="shared" si="64"/>
        <v>0</v>
      </c>
      <c r="AO67" s="61"/>
      <c r="AP67" s="62">
        <f t="shared" si="68"/>
        <v>0</v>
      </c>
      <c r="AQ67" s="61"/>
      <c r="AR67" s="58">
        <f t="shared" si="69"/>
        <v>0</v>
      </c>
      <c r="AS67" s="63"/>
      <c r="AT67" s="64"/>
      <c r="AU67" s="57">
        <f t="shared" si="65"/>
        <v>0</v>
      </c>
      <c r="AV67" s="62" t="str">
        <f t="shared" si="66"/>
        <v>0</v>
      </c>
    </row>
    <row r="68" spans="1:48" hidden="1" outlineLevel="1">
      <c r="A68" s="122"/>
      <c r="B68" s="66"/>
      <c r="C68" s="66"/>
      <c r="D68" s="103" t="str">
        <f t="shared" si="51"/>
        <v/>
      </c>
      <c r="E68" s="71"/>
      <c r="F68" s="72"/>
      <c r="G68" s="42"/>
      <c r="H68" s="42"/>
      <c r="I68" s="43">
        <f t="shared" si="67"/>
        <v>0</v>
      </c>
      <c r="J68" s="44"/>
      <c r="K68" s="45"/>
      <c r="L68" s="98"/>
      <c r="M68" s="59" t="str">
        <f t="shared" si="52"/>
        <v/>
      </c>
      <c r="N68" s="48"/>
      <c r="O68" s="98"/>
      <c r="P68" s="59" t="str">
        <f t="shared" si="53"/>
        <v/>
      </c>
      <c r="Q68" s="48"/>
      <c r="R68" s="98"/>
      <c r="S68" s="51" t="str">
        <f t="shared" si="54"/>
        <v/>
      </c>
      <c r="T68" s="120">
        <f t="shared" si="55"/>
        <v>0</v>
      </c>
      <c r="U68" s="45"/>
      <c r="V68" s="98"/>
      <c r="W68" s="59" t="str">
        <f t="shared" si="56"/>
        <v/>
      </c>
      <c r="X68" s="48"/>
      <c r="Y68" s="98"/>
      <c r="Z68" s="59" t="str">
        <f t="shared" si="57"/>
        <v/>
      </c>
      <c r="AA68" s="48"/>
      <c r="AB68" s="121"/>
      <c r="AC68" s="51" t="str">
        <f t="shared" si="58"/>
        <v/>
      </c>
      <c r="AD68" s="59">
        <f t="shared" si="59"/>
        <v>0</v>
      </c>
      <c r="AE68" s="54">
        <f t="shared" si="60"/>
        <v>0</v>
      </c>
      <c r="AF68" s="55"/>
      <c r="AG68" s="56"/>
      <c r="AH68" s="57">
        <f t="shared" si="61"/>
        <v>0</v>
      </c>
      <c r="AI68" s="58">
        <f t="shared" si="62"/>
        <v>0</v>
      </c>
      <c r="AJ68" s="55"/>
      <c r="AK68" s="56"/>
      <c r="AL68" s="56"/>
      <c r="AM68" s="57">
        <f t="shared" si="63"/>
        <v>0</v>
      </c>
      <c r="AN68" s="58">
        <f t="shared" si="64"/>
        <v>0</v>
      </c>
      <c r="AO68" s="61"/>
      <c r="AP68" s="62">
        <f t="shared" si="68"/>
        <v>0</v>
      </c>
      <c r="AQ68" s="61"/>
      <c r="AR68" s="58">
        <f t="shared" si="69"/>
        <v>0</v>
      </c>
      <c r="AS68" s="63"/>
      <c r="AT68" s="64"/>
      <c r="AU68" s="57">
        <f t="shared" si="65"/>
        <v>0</v>
      </c>
      <c r="AV68" s="62" t="str">
        <f t="shared" si="66"/>
        <v>0</v>
      </c>
    </row>
    <row r="69" spans="1:48" hidden="1" outlineLevel="1">
      <c r="A69" s="122"/>
      <c r="B69" s="66"/>
      <c r="C69" s="66"/>
      <c r="D69" s="103" t="str">
        <f t="shared" si="51"/>
        <v/>
      </c>
      <c r="E69" s="71"/>
      <c r="F69" s="72"/>
      <c r="G69" s="42"/>
      <c r="H69" s="42"/>
      <c r="I69" s="43">
        <f t="shared" si="67"/>
        <v>0</v>
      </c>
      <c r="J69" s="44"/>
      <c r="K69" s="45"/>
      <c r="L69" s="98"/>
      <c r="M69" s="59" t="str">
        <f t="shared" si="52"/>
        <v/>
      </c>
      <c r="N69" s="48"/>
      <c r="O69" s="98"/>
      <c r="P69" s="59" t="str">
        <f t="shared" si="53"/>
        <v/>
      </c>
      <c r="Q69" s="48"/>
      <c r="R69" s="98"/>
      <c r="S69" s="51" t="str">
        <f t="shared" si="54"/>
        <v/>
      </c>
      <c r="T69" s="120">
        <f t="shared" si="55"/>
        <v>0</v>
      </c>
      <c r="U69" s="45"/>
      <c r="V69" s="98"/>
      <c r="W69" s="59" t="str">
        <f t="shared" si="56"/>
        <v/>
      </c>
      <c r="X69" s="48"/>
      <c r="Y69" s="98"/>
      <c r="Z69" s="59" t="str">
        <f t="shared" si="57"/>
        <v/>
      </c>
      <c r="AA69" s="48"/>
      <c r="AB69" s="121"/>
      <c r="AC69" s="51" t="str">
        <f t="shared" si="58"/>
        <v/>
      </c>
      <c r="AD69" s="59">
        <f t="shared" si="59"/>
        <v>0</v>
      </c>
      <c r="AE69" s="54">
        <f t="shared" si="60"/>
        <v>0</v>
      </c>
      <c r="AF69" s="55"/>
      <c r="AG69" s="56"/>
      <c r="AH69" s="57">
        <f t="shared" si="61"/>
        <v>0</v>
      </c>
      <c r="AI69" s="58">
        <f t="shared" si="62"/>
        <v>0</v>
      </c>
      <c r="AJ69" s="55"/>
      <c r="AK69" s="56"/>
      <c r="AL69" s="56"/>
      <c r="AM69" s="57">
        <f t="shared" si="63"/>
        <v>0</v>
      </c>
      <c r="AN69" s="58">
        <f t="shared" si="64"/>
        <v>0</v>
      </c>
      <c r="AO69" s="61"/>
      <c r="AP69" s="62">
        <f t="shared" si="68"/>
        <v>0</v>
      </c>
      <c r="AQ69" s="61"/>
      <c r="AR69" s="58">
        <f t="shared" si="69"/>
        <v>0</v>
      </c>
      <c r="AS69" s="63"/>
      <c r="AT69" s="64"/>
      <c r="AU69" s="57">
        <f t="shared" si="65"/>
        <v>0</v>
      </c>
      <c r="AV69" s="62" t="str">
        <f t="shared" si="66"/>
        <v>0</v>
      </c>
    </row>
    <row r="70" spans="1:48" hidden="1" outlineLevel="1">
      <c r="A70" s="122"/>
      <c r="B70" s="66"/>
      <c r="C70" s="66"/>
      <c r="D70" s="103" t="str">
        <f t="shared" si="51"/>
        <v/>
      </c>
      <c r="E70" s="71"/>
      <c r="F70" s="72"/>
      <c r="G70" s="42"/>
      <c r="H70" s="42"/>
      <c r="I70" s="43">
        <f t="shared" si="67"/>
        <v>0</v>
      </c>
      <c r="J70" s="44"/>
      <c r="K70" s="45"/>
      <c r="L70" s="98"/>
      <c r="M70" s="59" t="str">
        <f t="shared" si="52"/>
        <v/>
      </c>
      <c r="N70" s="48"/>
      <c r="O70" s="98"/>
      <c r="P70" s="59" t="str">
        <f t="shared" si="53"/>
        <v/>
      </c>
      <c r="Q70" s="48"/>
      <c r="R70" s="98"/>
      <c r="S70" s="51" t="str">
        <f t="shared" si="54"/>
        <v/>
      </c>
      <c r="T70" s="120">
        <f t="shared" si="55"/>
        <v>0</v>
      </c>
      <c r="U70" s="45"/>
      <c r="V70" s="98"/>
      <c r="W70" s="59" t="str">
        <f t="shared" si="56"/>
        <v/>
      </c>
      <c r="X70" s="48"/>
      <c r="Y70" s="98"/>
      <c r="Z70" s="59" t="str">
        <f t="shared" si="57"/>
        <v/>
      </c>
      <c r="AA70" s="48"/>
      <c r="AB70" s="121"/>
      <c r="AC70" s="51" t="str">
        <f t="shared" si="58"/>
        <v/>
      </c>
      <c r="AD70" s="59">
        <f t="shared" si="59"/>
        <v>0</v>
      </c>
      <c r="AE70" s="54">
        <f t="shared" si="60"/>
        <v>0</v>
      </c>
      <c r="AF70" s="55"/>
      <c r="AG70" s="56"/>
      <c r="AH70" s="57">
        <f t="shared" si="61"/>
        <v>0</v>
      </c>
      <c r="AI70" s="58">
        <f t="shared" si="62"/>
        <v>0</v>
      </c>
      <c r="AJ70" s="55"/>
      <c r="AK70" s="56"/>
      <c r="AL70" s="56"/>
      <c r="AM70" s="57">
        <f t="shared" si="63"/>
        <v>0</v>
      </c>
      <c r="AN70" s="58">
        <f t="shared" si="64"/>
        <v>0</v>
      </c>
      <c r="AO70" s="61"/>
      <c r="AP70" s="62">
        <f t="shared" si="68"/>
        <v>0</v>
      </c>
      <c r="AQ70" s="61"/>
      <c r="AR70" s="58">
        <f t="shared" si="69"/>
        <v>0</v>
      </c>
      <c r="AS70" s="63"/>
      <c r="AT70" s="64"/>
      <c r="AU70" s="57">
        <f t="shared" si="65"/>
        <v>0</v>
      </c>
      <c r="AV70" s="62" t="str">
        <f t="shared" si="66"/>
        <v>0</v>
      </c>
    </row>
    <row r="71" spans="1:48" hidden="1" outlineLevel="1">
      <c r="A71" s="122"/>
      <c r="B71" s="66"/>
      <c r="C71" s="66"/>
      <c r="D71" s="103" t="str">
        <f t="shared" si="51"/>
        <v/>
      </c>
      <c r="E71" s="71"/>
      <c r="F71" s="72"/>
      <c r="G71" s="42"/>
      <c r="H71" s="42"/>
      <c r="I71" s="43">
        <f t="shared" si="67"/>
        <v>0</v>
      </c>
      <c r="J71" s="44"/>
      <c r="K71" s="45"/>
      <c r="L71" s="98"/>
      <c r="M71" s="59" t="str">
        <f t="shared" si="52"/>
        <v/>
      </c>
      <c r="N71" s="48"/>
      <c r="O71" s="98"/>
      <c r="P71" s="59" t="str">
        <f t="shared" si="53"/>
        <v/>
      </c>
      <c r="Q71" s="48"/>
      <c r="R71" s="98"/>
      <c r="S71" s="51" t="str">
        <f t="shared" si="54"/>
        <v/>
      </c>
      <c r="T71" s="120">
        <f t="shared" si="55"/>
        <v>0</v>
      </c>
      <c r="U71" s="45"/>
      <c r="V71" s="98"/>
      <c r="W71" s="59" t="str">
        <f t="shared" si="56"/>
        <v/>
      </c>
      <c r="X71" s="48"/>
      <c r="Y71" s="98"/>
      <c r="Z71" s="59" t="str">
        <f t="shared" si="57"/>
        <v/>
      </c>
      <c r="AA71" s="48"/>
      <c r="AB71" s="121"/>
      <c r="AC71" s="51" t="str">
        <f t="shared" si="58"/>
        <v/>
      </c>
      <c r="AD71" s="59">
        <f t="shared" si="59"/>
        <v>0</v>
      </c>
      <c r="AE71" s="54">
        <f t="shared" si="60"/>
        <v>0</v>
      </c>
      <c r="AF71" s="55"/>
      <c r="AG71" s="56"/>
      <c r="AH71" s="57">
        <f t="shared" si="61"/>
        <v>0</v>
      </c>
      <c r="AI71" s="58">
        <f t="shared" si="62"/>
        <v>0</v>
      </c>
      <c r="AJ71" s="55"/>
      <c r="AK71" s="56"/>
      <c r="AL71" s="56"/>
      <c r="AM71" s="57">
        <f t="shared" si="63"/>
        <v>0</v>
      </c>
      <c r="AN71" s="58">
        <f t="shared" si="64"/>
        <v>0</v>
      </c>
      <c r="AO71" s="61"/>
      <c r="AP71" s="62">
        <f t="shared" si="68"/>
        <v>0</v>
      </c>
      <c r="AQ71" s="61"/>
      <c r="AR71" s="58">
        <f t="shared" si="69"/>
        <v>0</v>
      </c>
      <c r="AS71" s="63"/>
      <c r="AT71" s="64"/>
      <c r="AU71" s="57">
        <f t="shared" si="65"/>
        <v>0</v>
      </c>
      <c r="AV71" s="62" t="str">
        <f t="shared" si="66"/>
        <v>0</v>
      </c>
    </row>
    <row r="72" spans="1:48" hidden="1" outlineLevel="1">
      <c r="A72" s="122"/>
      <c r="B72" s="66"/>
      <c r="C72" s="66"/>
      <c r="D72" s="103" t="str">
        <f t="shared" si="51"/>
        <v/>
      </c>
      <c r="E72" s="71"/>
      <c r="F72" s="72"/>
      <c r="G72" s="42"/>
      <c r="H72" s="42"/>
      <c r="I72" s="43">
        <f t="shared" si="67"/>
        <v>0</v>
      </c>
      <c r="J72" s="44"/>
      <c r="K72" s="45"/>
      <c r="L72" s="98"/>
      <c r="M72" s="59" t="str">
        <f t="shared" si="52"/>
        <v/>
      </c>
      <c r="N72" s="48"/>
      <c r="O72" s="98"/>
      <c r="P72" s="59" t="str">
        <f t="shared" si="53"/>
        <v/>
      </c>
      <c r="Q72" s="48"/>
      <c r="R72" s="98"/>
      <c r="S72" s="51" t="str">
        <f t="shared" si="54"/>
        <v/>
      </c>
      <c r="T72" s="120">
        <f t="shared" si="55"/>
        <v>0</v>
      </c>
      <c r="U72" s="45"/>
      <c r="V72" s="98"/>
      <c r="W72" s="59" t="str">
        <f t="shared" si="56"/>
        <v/>
      </c>
      <c r="X72" s="48"/>
      <c r="Y72" s="98"/>
      <c r="Z72" s="59" t="str">
        <f t="shared" si="57"/>
        <v/>
      </c>
      <c r="AA72" s="48"/>
      <c r="AB72" s="121"/>
      <c r="AC72" s="51" t="str">
        <f t="shared" si="58"/>
        <v/>
      </c>
      <c r="AD72" s="59">
        <f t="shared" si="59"/>
        <v>0</v>
      </c>
      <c r="AE72" s="54">
        <f t="shared" si="60"/>
        <v>0</v>
      </c>
      <c r="AF72" s="55"/>
      <c r="AG72" s="56"/>
      <c r="AH72" s="57">
        <f t="shared" si="61"/>
        <v>0</v>
      </c>
      <c r="AI72" s="58">
        <f t="shared" si="62"/>
        <v>0</v>
      </c>
      <c r="AJ72" s="55"/>
      <c r="AK72" s="56"/>
      <c r="AL72" s="56"/>
      <c r="AM72" s="57">
        <f t="shared" si="63"/>
        <v>0</v>
      </c>
      <c r="AN72" s="58">
        <f t="shared" si="64"/>
        <v>0</v>
      </c>
      <c r="AO72" s="61"/>
      <c r="AP72" s="62">
        <f t="shared" si="68"/>
        <v>0</v>
      </c>
      <c r="AQ72" s="61"/>
      <c r="AR72" s="58">
        <f t="shared" si="69"/>
        <v>0</v>
      </c>
      <c r="AS72" s="63"/>
      <c r="AT72" s="64"/>
      <c r="AU72" s="57">
        <f t="shared" si="65"/>
        <v>0</v>
      </c>
      <c r="AV72" s="62" t="str">
        <f t="shared" si="66"/>
        <v>0</v>
      </c>
    </row>
    <row r="73" spans="1:48" hidden="1" outlineLevel="1">
      <c r="A73" s="122"/>
      <c r="B73" s="66"/>
      <c r="C73" s="66"/>
      <c r="D73" s="103" t="str">
        <f t="shared" si="51"/>
        <v/>
      </c>
      <c r="E73" s="71"/>
      <c r="F73" s="72"/>
      <c r="G73" s="42"/>
      <c r="H73" s="42"/>
      <c r="I73" s="43">
        <f t="shared" si="67"/>
        <v>0</v>
      </c>
      <c r="J73" s="44"/>
      <c r="K73" s="45"/>
      <c r="L73" s="98"/>
      <c r="M73" s="59" t="str">
        <f t="shared" si="52"/>
        <v/>
      </c>
      <c r="N73" s="48"/>
      <c r="O73" s="98"/>
      <c r="P73" s="59" t="str">
        <f t="shared" si="53"/>
        <v/>
      </c>
      <c r="Q73" s="48"/>
      <c r="R73" s="98"/>
      <c r="S73" s="51" t="str">
        <f t="shared" si="54"/>
        <v/>
      </c>
      <c r="T73" s="120">
        <f t="shared" si="55"/>
        <v>0</v>
      </c>
      <c r="U73" s="45"/>
      <c r="V73" s="98"/>
      <c r="W73" s="59" t="str">
        <f t="shared" si="56"/>
        <v/>
      </c>
      <c r="X73" s="48"/>
      <c r="Y73" s="98"/>
      <c r="Z73" s="59" t="str">
        <f t="shared" si="57"/>
        <v/>
      </c>
      <c r="AA73" s="48"/>
      <c r="AB73" s="121"/>
      <c r="AC73" s="51" t="str">
        <f t="shared" si="58"/>
        <v/>
      </c>
      <c r="AD73" s="59">
        <f t="shared" si="59"/>
        <v>0</v>
      </c>
      <c r="AE73" s="54">
        <f t="shared" si="60"/>
        <v>0</v>
      </c>
      <c r="AF73" s="55"/>
      <c r="AG73" s="56"/>
      <c r="AH73" s="57">
        <f t="shared" si="61"/>
        <v>0</v>
      </c>
      <c r="AI73" s="58">
        <f t="shared" si="62"/>
        <v>0</v>
      </c>
      <c r="AJ73" s="55"/>
      <c r="AK73" s="56"/>
      <c r="AL73" s="56"/>
      <c r="AM73" s="57">
        <f t="shared" si="63"/>
        <v>0</v>
      </c>
      <c r="AN73" s="58">
        <f t="shared" si="64"/>
        <v>0</v>
      </c>
      <c r="AO73" s="61"/>
      <c r="AP73" s="62">
        <f t="shared" si="68"/>
        <v>0</v>
      </c>
      <c r="AQ73" s="61"/>
      <c r="AR73" s="58">
        <f t="shared" si="69"/>
        <v>0</v>
      </c>
      <c r="AS73" s="63"/>
      <c r="AT73" s="64"/>
      <c r="AU73" s="57">
        <f t="shared" si="65"/>
        <v>0</v>
      </c>
      <c r="AV73" s="62" t="str">
        <f t="shared" si="66"/>
        <v>0</v>
      </c>
    </row>
    <row r="74" spans="1:48" hidden="1" outlineLevel="1">
      <c r="A74" s="122"/>
      <c r="B74" s="66"/>
      <c r="C74" s="66"/>
      <c r="D74" s="103" t="str">
        <f t="shared" si="51"/>
        <v/>
      </c>
      <c r="E74" s="71"/>
      <c r="F74" s="72"/>
      <c r="G74" s="42"/>
      <c r="H74" s="42"/>
      <c r="I74" s="43">
        <f t="shared" si="67"/>
        <v>0</v>
      </c>
      <c r="J74" s="44"/>
      <c r="K74" s="45"/>
      <c r="L74" s="98"/>
      <c r="M74" s="59" t="str">
        <f t="shared" si="52"/>
        <v/>
      </c>
      <c r="N74" s="48"/>
      <c r="O74" s="98"/>
      <c r="P74" s="59" t="str">
        <f t="shared" si="53"/>
        <v/>
      </c>
      <c r="Q74" s="48"/>
      <c r="R74" s="98"/>
      <c r="S74" s="51" t="str">
        <f t="shared" si="54"/>
        <v/>
      </c>
      <c r="T74" s="120">
        <f t="shared" si="55"/>
        <v>0</v>
      </c>
      <c r="U74" s="45"/>
      <c r="V74" s="98"/>
      <c r="W74" s="59" t="str">
        <f t="shared" si="56"/>
        <v/>
      </c>
      <c r="X74" s="48"/>
      <c r="Y74" s="98"/>
      <c r="Z74" s="59" t="str">
        <f t="shared" si="57"/>
        <v/>
      </c>
      <c r="AA74" s="48"/>
      <c r="AB74" s="121"/>
      <c r="AC74" s="51" t="str">
        <f t="shared" si="58"/>
        <v/>
      </c>
      <c r="AD74" s="59">
        <f t="shared" si="59"/>
        <v>0</v>
      </c>
      <c r="AE74" s="54">
        <f t="shared" si="60"/>
        <v>0</v>
      </c>
      <c r="AF74" s="55"/>
      <c r="AG74" s="56"/>
      <c r="AH74" s="57">
        <f t="shared" si="61"/>
        <v>0</v>
      </c>
      <c r="AI74" s="58">
        <f t="shared" si="62"/>
        <v>0</v>
      </c>
      <c r="AJ74" s="55"/>
      <c r="AK74" s="56"/>
      <c r="AL74" s="56"/>
      <c r="AM74" s="57">
        <f t="shared" si="63"/>
        <v>0</v>
      </c>
      <c r="AN74" s="58">
        <f t="shared" si="64"/>
        <v>0</v>
      </c>
      <c r="AO74" s="61"/>
      <c r="AP74" s="62">
        <f t="shared" si="68"/>
        <v>0</v>
      </c>
      <c r="AQ74" s="61"/>
      <c r="AR74" s="58">
        <f t="shared" si="69"/>
        <v>0</v>
      </c>
      <c r="AS74" s="63"/>
      <c r="AT74" s="64"/>
      <c r="AU74" s="57">
        <f t="shared" si="65"/>
        <v>0</v>
      </c>
      <c r="AV74" s="62" t="str">
        <f t="shared" si="66"/>
        <v>0</v>
      </c>
    </row>
    <row r="75" spans="1:48" hidden="1" outlineLevel="1">
      <c r="A75" s="122"/>
      <c r="B75" s="66"/>
      <c r="C75" s="66"/>
      <c r="D75" s="103" t="str">
        <f t="shared" si="51"/>
        <v/>
      </c>
      <c r="E75" s="71"/>
      <c r="F75" s="72"/>
      <c r="G75" s="42"/>
      <c r="H75" s="42"/>
      <c r="I75" s="43">
        <f t="shared" si="67"/>
        <v>0</v>
      </c>
      <c r="J75" s="44"/>
      <c r="K75" s="45"/>
      <c r="L75" s="98"/>
      <c r="M75" s="59" t="str">
        <f t="shared" si="52"/>
        <v/>
      </c>
      <c r="N75" s="48"/>
      <c r="O75" s="98"/>
      <c r="P75" s="59" t="str">
        <f t="shared" si="53"/>
        <v/>
      </c>
      <c r="Q75" s="48"/>
      <c r="R75" s="98"/>
      <c r="S75" s="51" t="str">
        <f t="shared" si="54"/>
        <v/>
      </c>
      <c r="T75" s="120">
        <f t="shared" si="55"/>
        <v>0</v>
      </c>
      <c r="U75" s="45"/>
      <c r="V75" s="98"/>
      <c r="W75" s="59" t="str">
        <f t="shared" si="56"/>
        <v/>
      </c>
      <c r="X75" s="48"/>
      <c r="Y75" s="98"/>
      <c r="Z75" s="59" t="str">
        <f t="shared" si="57"/>
        <v/>
      </c>
      <c r="AA75" s="48"/>
      <c r="AB75" s="121"/>
      <c r="AC75" s="51" t="str">
        <f t="shared" si="58"/>
        <v/>
      </c>
      <c r="AD75" s="59">
        <f t="shared" si="59"/>
        <v>0</v>
      </c>
      <c r="AE75" s="54">
        <f t="shared" si="60"/>
        <v>0</v>
      </c>
      <c r="AF75" s="55"/>
      <c r="AG75" s="56"/>
      <c r="AH75" s="57">
        <f t="shared" si="61"/>
        <v>0</v>
      </c>
      <c r="AI75" s="58">
        <f t="shared" si="62"/>
        <v>0</v>
      </c>
      <c r="AJ75" s="55"/>
      <c r="AK75" s="56"/>
      <c r="AL75" s="56"/>
      <c r="AM75" s="57">
        <f t="shared" si="63"/>
        <v>0</v>
      </c>
      <c r="AN75" s="58">
        <f t="shared" si="64"/>
        <v>0</v>
      </c>
      <c r="AO75" s="61"/>
      <c r="AP75" s="62">
        <f t="shared" si="68"/>
        <v>0</v>
      </c>
      <c r="AQ75" s="61"/>
      <c r="AR75" s="58">
        <f t="shared" si="69"/>
        <v>0</v>
      </c>
      <c r="AS75" s="63"/>
      <c r="AT75" s="64"/>
      <c r="AU75" s="57">
        <f t="shared" si="65"/>
        <v>0</v>
      </c>
      <c r="AV75" s="62" t="str">
        <f t="shared" si="66"/>
        <v>0</v>
      </c>
    </row>
    <row r="76" spans="1:48" hidden="1" outlineLevel="1">
      <c r="A76" s="122"/>
      <c r="B76" s="66"/>
      <c r="C76" s="66"/>
      <c r="D76" s="103" t="str">
        <f t="shared" si="51"/>
        <v/>
      </c>
      <c r="E76" s="71"/>
      <c r="F76" s="72"/>
      <c r="G76" s="42"/>
      <c r="H76" s="42"/>
      <c r="I76" s="43">
        <f t="shared" si="67"/>
        <v>0</v>
      </c>
      <c r="J76" s="44"/>
      <c r="K76" s="45"/>
      <c r="L76" s="98"/>
      <c r="M76" s="59" t="str">
        <f t="shared" si="52"/>
        <v/>
      </c>
      <c r="N76" s="48"/>
      <c r="O76" s="98"/>
      <c r="P76" s="59" t="str">
        <f t="shared" si="53"/>
        <v/>
      </c>
      <c r="Q76" s="48"/>
      <c r="R76" s="98"/>
      <c r="S76" s="51" t="str">
        <f t="shared" si="54"/>
        <v/>
      </c>
      <c r="T76" s="120">
        <f t="shared" si="55"/>
        <v>0</v>
      </c>
      <c r="U76" s="45"/>
      <c r="V76" s="98"/>
      <c r="W76" s="59" t="str">
        <f t="shared" si="56"/>
        <v/>
      </c>
      <c r="X76" s="48"/>
      <c r="Y76" s="98"/>
      <c r="Z76" s="59" t="str">
        <f t="shared" si="57"/>
        <v/>
      </c>
      <c r="AA76" s="48"/>
      <c r="AB76" s="121"/>
      <c r="AC76" s="51" t="str">
        <f t="shared" si="58"/>
        <v/>
      </c>
      <c r="AD76" s="59">
        <f t="shared" si="59"/>
        <v>0</v>
      </c>
      <c r="AE76" s="54">
        <f t="shared" si="60"/>
        <v>0</v>
      </c>
      <c r="AF76" s="55"/>
      <c r="AG76" s="56"/>
      <c r="AH76" s="57">
        <f t="shared" si="61"/>
        <v>0</v>
      </c>
      <c r="AI76" s="58">
        <f t="shared" si="62"/>
        <v>0</v>
      </c>
      <c r="AJ76" s="55"/>
      <c r="AK76" s="56"/>
      <c r="AL76" s="56"/>
      <c r="AM76" s="57">
        <f t="shared" si="63"/>
        <v>0</v>
      </c>
      <c r="AN76" s="58">
        <f t="shared" si="64"/>
        <v>0</v>
      </c>
      <c r="AO76" s="61"/>
      <c r="AP76" s="62">
        <f t="shared" si="68"/>
        <v>0</v>
      </c>
      <c r="AQ76" s="61"/>
      <c r="AR76" s="58">
        <f t="shared" si="69"/>
        <v>0</v>
      </c>
      <c r="AS76" s="63"/>
      <c r="AT76" s="64"/>
      <c r="AU76" s="57">
        <f t="shared" si="65"/>
        <v>0</v>
      </c>
      <c r="AV76" s="62" t="str">
        <f t="shared" si="66"/>
        <v>0</v>
      </c>
    </row>
    <row r="77" spans="1:48" hidden="1" outlineLevel="1">
      <c r="A77" s="122"/>
      <c r="B77" s="66"/>
      <c r="C77" s="66"/>
      <c r="D77" s="103" t="str">
        <f t="shared" si="51"/>
        <v/>
      </c>
      <c r="E77" s="66"/>
      <c r="F77" s="72"/>
      <c r="G77" s="42"/>
      <c r="H77" s="42"/>
      <c r="I77" s="43">
        <f t="shared" si="67"/>
        <v>0</v>
      </c>
      <c r="J77" s="44"/>
      <c r="K77" s="45"/>
      <c r="L77" s="98"/>
      <c r="M77" s="59" t="str">
        <f t="shared" si="52"/>
        <v/>
      </c>
      <c r="N77" s="48"/>
      <c r="O77" s="98"/>
      <c r="P77" s="59" t="str">
        <f t="shared" si="53"/>
        <v/>
      </c>
      <c r="Q77" s="48"/>
      <c r="R77" s="98"/>
      <c r="S77" s="51" t="str">
        <f t="shared" si="54"/>
        <v/>
      </c>
      <c r="T77" s="120">
        <f t="shared" si="55"/>
        <v>0</v>
      </c>
      <c r="U77" s="45"/>
      <c r="V77" s="98"/>
      <c r="W77" s="59" t="str">
        <f t="shared" si="56"/>
        <v/>
      </c>
      <c r="X77" s="48"/>
      <c r="Y77" s="98"/>
      <c r="Z77" s="59" t="str">
        <f t="shared" si="57"/>
        <v/>
      </c>
      <c r="AA77" s="48"/>
      <c r="AB77" s="121"/>
      <c r="AC77" s="51" t="str">
        <f t="shared" si="58"/>
        <v/>
      </c>
      <c r="AD77" s="59">
        <f t="shared" si="59"/>
        <v>0</v>
      </c>
      <c r="AE77" s="54">
        <f t="shared" si="60"/>
        <v>0</v>
      </c>
      <c r="AF77" s="55"/>
      <c r="AG77" s="56"/>
      <c r="AH77" s="57">
        <f t="shared" si="61"/>
        <v>0</v>
      </c>
      <c r="AI77" s="58">
        <f t="shared" si="62"/>
        <v>0</v>
      </c>
      <c r="AJ77" s="55"/>
      <c r="AK77" s="56"/>
      <c r="AL77" s="56"/>
      <c r="AM77" s="57">
        <f t="shared" si="63"/>
        <v>0</v>
      </c>
      <c r="AN77" s="58">
        <f t="shared" si="64"/>
        <v>0</v>
      </c>
      <c r="AO77" s="61"/>
      <c r="AP77" s="62">
        <f t="shared" si="68"/>
        <v>0</v>
      </c>
      <c r="AQ77" s="61"/>
      <c r="AR77" s="58">
        <f t="shared" si="69"/>
        <v>0</v>
      </c>
      <c r="AS77" s="63"/>
      <c r="AT77" s="64"/>
      <c r="AU77" s="57">
        <f t="shared" si="65"/>
        <v>0</v>
      </c>
      <c r="AV77" s="62" t="str">
        <f t="shared" si="66"/>
        <v>0</v>
      </c>
    </row>
    <row r="78" spans="1:48" ht="13.5" hidden="1" outlineLevel="1" thickBot="1">
      <c r="A78" s="123"/>
      <c r="B78" s="75"/>
      <c r="C78" s="75"/>
      <c r="D78" s="108" t="str">
        <f t="shared" si="51"/>
        <v/>
      </c>
      <c r="E78" s="75"/>
      <c r="F78" s="109"/>
      <c r="G78" s="110"/>
      <c r="H78" s="110"/>
      <c r="I78" s="43">
        <f t="shared" si="67"/>
        <v>0</v>
      </c>
      <c r="J78" s="44"/>
      <c r="K78" s="45"/>
      <c r="L78" s="98"/>
      <c r="M78" s="59" t="str">
        <f t="shared" si="52"/>
        <v/>
      </c>
      <c r="N78" s="48"/>
      <c r="O78" s="98"/>
      <c r="P78" s="59" t="str">
        <f t="shared" si="53"/>
        <v/>
      </c>
      <c r="Q78" s="48"/>
      <c r="R78" s="98"/>
      <c r="S78" s="51" t="str">
        <f t="shared" si="54"/>
        <v/>
      </c>
      <c r="T78" s="120">
        <f t="shared" si="55"/>
        <v>0</v>
      </c>
      <c r="U78" s="45"/>
      <c r="V78" s="98"/>
      <c r="W78" s="59" t="str">
        <f t="shared" si="56"/>
        <v/>
      </c>
      <c r="X78" s="48"/>
      <c r="Y78" s="98"/>
      <c r="Z78" s="59" t="str">
        <f t="shared" si="57"/>
        <v/>
      </c>
      <c r="AA78" s="48"/>
      <c r="AB78" s="121"/>
      <c r="AC78" s="51" t="str">
        <f t="shared" si="58"/>
        <v/>
      </c>
      <c r="AD78" s="59">
        <f t="shared" si="59"/>
        <v>0</v>
      </c>
      <c r="AE78" s="54">
        <f t="shared" si="60"/>
        <v>0</v>
      </c>
      <c r="AF78" s="83"/>
      <c r="AG78" s="84"/>
      <c r="AH78" s="85">
        <f t="shared" si="61"/>
        <v>0</v>
      </c>
      <c r="AI78" s="58">
        <f t="shared" si="62"/>
        <v>0</v>
      </c>
      <c r="AJ78" s="83"/>
      <c r="AK78" s="84"/>
      <c r="AL78" s="84"/>
      <c r="AM78" s="85">
        <f t="shared" si="63"/>
        <v>0</v>
      </c>
      <c r="AN78" s="58">
        <f t="shared" si="64"/>
        <v>0</v>
      </c>
      <c r="AO78" s="86"/>
      <c r="AP78" s="62">
        <f t="shared" si="68"/>
        <v>0</v>
      </c>
      <c r="AQ78" s="86"/>
      <c r="AR78" s="58">
        <f t="shared" si="69"/>
        <v>0</v>
      </c>
      <c r="AS78" s="87"/>
      <c r="AT78" s="88"/>
      <c r="AU78" s="85">
        <f t="shared" si="65"/>
        <v>0</v>
      </c>
      <c r="AV78" s="62" t="str">
        <f t="shared" si="66"/>
        <v>0</v>
      </c>
    </row>
    <row r="79" spans="1:48" ht="22.5" customHeight="1" collapsed="1">
      <c r="I79" s="9"/>
      <c r="J79" s="9"/>
    </row>
    <row r="80" spans="1:48">
      <c r="I80" s="9"/>
      <c r="J80" s="9"/>
    </row>
    <row r="81" spans="1:48" ht="13.5" hidden="1" outlineLevel="1" thickBot="1">
      <c r="A81" s="6" t="s">
        <v>49</v>
      </c>
      <c r="B81" s="90"/>
      <c r="C81" s="7"/>
      <c r="D81" s="7"/>
      <c r="E81" s="9"/>
      <c r="F81" s="10"/>
      <c r="G81" s="10"/>
      <c r="H81" s="10"/>
      <c r="I81" s="9"/>
      <c r="J81" s="9"/>
      <c r="K81" s="240" t="s">
        <v>6</v>
      </c>
      <c r="L81" s="241"/>
      <c r="M81" s="241"/>
      <c r="N81" s="241"/>
      <c r="O81" s="241"/>
      <c r="P81" s="241"/>
      <c r="Q81" s="241"/>
      <c r="R81" s="242"/>
      <c r="S81" s="11"/>
      <c r="T81" s="11"/>
      <c r="U81" s="240" t="s">
        <v>7</v>
      </c>
      <c r="V81" s="241"/>
      <c r="W81" s="241"/>
      <c r="X81" s="241"/>
      <c r="Y81" s="241"/>
      <c r="Z81" s="241"/>
      <c r="AA81" s="241"/>
      <c r="AB81" s="242"/>
      <c r="AC81" s="9"/>
      <c r="AD81" s="9"/>
      <c r="AE81" s="9"/>
      <c r="AF81" s="240" t="s">
        <v>8</v>
      </c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4"/>
    </row>
    <row r="82" spans="1:48" ht="36" hidden="1" outlineLevel="1">
      <c r="A82" s="15" t="s">
        <v>37</v>
      </c>
      <c r="B82" s="20" t="s">
        <v>38</v>
      </c>
      <c r="C82" s="91"/>
      <c r="D82" s="17" t="s">
        <v>40</v>
      </c>
      <c r="E82" s="17" t="s">
        <v>10</v>
      </c>
      <c r="F82" s="18" t="s">
        <v>11</v>
      </c>
      <c r="G82" s="19"/>
      <c r="H82" s="19"/>
      <c r="I82" s="236" t="s">
        <v>12</v>
      </c>
      <c r="J82" s="238" t="s">
        <v>13</v>
      </c>
      <c r="K82" s="231" t="s">
        <v>14</v>
      </c>
      <c r="L82" s="223"/>
      <c r="M82" s="20"/>
      <c r="N82" s="222" t="s">
        <v>15</v>
      </c>
      <c r="O82" s="223"/>
      <c r="P82" s="20"/>
      <c r="Q82" s="222" t="s">
        <v>46</v>
      </c>
      <c r="R82" s="224"/>
      <c r="S82" s="11"/>
      <c r="T82" s="11"/>
      <c r="U82" s="231" t="s">
        <v>14</v>
      </c>
      <c r="V82" s="223"/>
      <c r="W82" s="20"/>
      <c r="X82" s="222" t="s">
        <v>15</v>
      </c>
      <c r="Y82" s="223"/>
      <c r="Z82" s="20"/>
      <c r="AA82" s="222" t="s">
        <v>46</v>
      </c>
      <c r="AB82" s="224"/>
      <c r="AC82" s="11"/>
      <c r="AD82" s="11"/>
      <c r="AE82" s="225" t="s">
        <v>16</v>
      </c>
      <c r="AF82" s="227" t="s">
        <v>17</v>
      </c>
      <c r="AG82" s="228"/>
      <c r="AH82" s="229"/>
      <c r="AI82" s="230"/>
      <c r="AJ82" s="231"/>
      <c r="AK82" s="232"/>
      <c r="AL82" s="232"/>
      <c r="AM82" s="233"/>
      <c r="AN82" s="234"/>
      <c r="AO82" s="227" t="s">
        <v>18</v>
      </c>
      <c r="AP82" s="235"/>
      <c r="AQ82" s="215" t="s">
        <v>50</v>
      </c>
      <c r="AR82" s="216"/>
      <c r="AS82" s="217"/>
      <c r="AT82" s="218"/>
      <c r="AU82" s="218"/>
      <c r="AV82" s="219"/>
    </row>
    <row r="83" spans="1:48" ht="13.5" hidden="1" outlineLevel="1" thickBot="1">
      <c r="A83" s="21" t="s">
        <v>20</v>
      </c>
      <c r="B83" s="22" t="s">
        <v>21</v>
      </c>
      <c r="C83" s="92"/>
      <c r="D83" s="23"/>
      <c r="E83" s="23"/>
      <c r="F83" s="24" t="s">
        <v>23</v>
      </c>
      <c r="G83" s="114"/>
      <c r="H83" s="114"/>
      <c r="I83" s="237"/>
      <c r="J83" s="239"/>
      <c r="K83" s="115" t="s">
        <v>24</v>
      </c>
      <c r="L83" s="27"/>
      <c r="M83" s="28" t="s">
        <v>26</v>
      </c>
      <c r="N83" s="28" t="s">
        <v>24</v>
      </c>
      <c r="O83" s="27"/>
      <c r="P83" s="28" t="s">
        <v>26</v>
      </c>
      <c r="Q83" s="28" t="s">
        <v>24</v>
      </c>
      <c r="R83" s="116"/>
      <c r="S83" s="117" t="s">
        <v>26</v>
      </c>
      <c r="T83" s="118" t="s">
        <v>27</v>
      </c>
      <c r="U83" s="115" t="s">
        <v>24</v>
      </c>
      <c r="V83" s="27" t="s">
        <v>25</v>
      </c>
      <c r="W83" s="28" t="s">
        <v>26</v>
      </c>
      <c r="X83" s="28" t="s">
        <v>24</v>
      </c>
      <c r="Y83" s="27" t="s">
        <v>25</v>
      </c>
      <c r="Z83" s="28" t="s">
        <v>26</v>
      </c>
      <c r="AA83" s="28" t="s">
        <v>24</v>
      </c>
      <c r="AB83" s="116" t="s">
        <v>25</v>
      </c>
      <c r="AC83" s="117" t="s">
        <v>26</v>
      </c>
      <c r="AD83" s="118" t="s">
        <v>27</v>
      </c>
      <c r="AE83" s="226"/>
      <c r="AF83" s="119" t="s">
        <v>28</v>
      </c>
      <c r="AG83" s="35" t="s">
        <v>29</v>
      </c>
      <c r="AH83" s="35"/>
      <c r="AI83" s="36" t="s">
        <v>25</v>
      </c>
      <c r="AJ83" s="37" t="s">
        <v>28</v>
      </c>
      <c r="AK83" s="35" t="s">
        <v>29</v>
      </c>
      <c r="AL83" s="35" t="s">
        <v>30</v>
      </c>
      <c r="AM83" s="35"/>
      <c r="AN83" s="94" t="s">
        <v>25</v>
      </c>
      <c r="AO83" s="37" t="s">
        <v>31</v>
      </c>
      <c r="AP83" s="36" t="s">
        <v>25</v>
      </c>
      <c r="AQ83" s="37" t="s">
        <v>31</v>
      </c>
      <c r="AR83" s="36" t="s">
        <v>25</v>
      </c>
      <c r="AS83" s="37" t="s">
        <v>28</v>
      </c>
      <c r="AT83" s="35" t="s">
        <v>29</v>
      </c>
      <c r="AU83" s="35" t="s">
        <v>32</v>
      </c>
      <c r="AV83" s="36" t="s">
        <v>25</v>
      </c>
    </row>
    <row r="84" spans="1:48" hidden="1" outlineLevel="1">
      <c r="A84" s="96"/>
      <c r="B84" s="39"/>
      <c r="C84" s="39"/>
      <c r="D84" s="97" t="str">
        <f t="shared" ref="D84:D112" si="71">IF(C84&lt;1,"",IF(C84&lt;150.9,-150,IF(C84&lt;158.9,-158,IF(C84&lt;168.9,-168,IF(C84&gt;168,"+168")))))</f>
        <v/>
      </c>
      <c r="E84" s="40"/>
      <c r="F84" s="41"/>
      <c r="G84" s="42"/>
      <c r="H84" s="42"/>
      <c r="I84" s="43">
        <f>SUM(AE84+AI84+AN84+AP84+AR84+AV84)</f>
        <v>0</v>
      </c>
      <c r="J84" s="44"/>
      <c r="K84" s="45"/>
      <c r="L84" s="98"/>
      <c r="M84" s="59" t="str">
        <f>IF(F84&lt;1,"",(K84*135)/F84)</f>
        <v/>
      </c>
      <c r="N84" s="48"/>
      <c r="O84" s="98"/>
      <c r="P84" s="59" t="str">
        <f>IF(F84&lt;1,"",(N84*135)/F84)</f>
        <v/>
      </c>
      <c r="Q84" s="48"/>
      <c r="R84" s="98"/>
      <c r="S84" s="59" t="str">
        <f>IF(F84&lt;1,"",(Q84*135)/F84)</f>
        <v/>
      </c>
      <c r="T84" s="120">
        <f t="shared" ref="T84:T89" si="72">MAX(M84,P84,S84)</f>
        <v>0</v>
      </c>
      <c r="U84" s="45"/>
      <c r="V84" s="98"/>
      <c r="W84" s="59" t="str">
        <f>IF(F84&lt;1,"",(U84*100)/F84)</f>
        <v/>
      </c>
      <c r="X84" s="48"/>
      <c r="Y84" s="98"/>
      <c r="Z84" s="59" t="str">
        <f>IF(F84&lt;1,"",(X84*100)/F84)</f>
        <v/>
      </c>
      <c r="AA84" s="48"/>
      <c r="AB84" s="121"/>
      <c r="AC84" s="59" t="str">
        <f>IF(F84&lt;1,"",(AA84*100)/F84)</f>
        <v/>
      </c>
      <c r="AD84" s="59">
        <f t="shared" ref="AD84:AD89" si="73">MAX(W84,Z84,AC84)</f>
        <v>0</v>
      </c>
      <c r="AE84" s="54">
        <f t="shared" ref="AE84:AE89" si="74">SUM(T84,AD84)</f>
        <v>0</v>
      </c>
      <c r="AF84" s="55"/>
      <c r="AG84" s="56"/>
      <c r="AH84" s="57">
        <f t="shared" ref="AH84:AH89" si="75">MAX(AF84:AG84)</f>
        <v>0</v>
      </c>
      <c r="AI84" s="58">
        <f t="shared" ref="AI84:AI112" si="76">(AH84*20)*0.66</f>
        <v>0</v>
      </c>
      <c r="AJ84" s="55"/>
      <c r="AK84" s="56"/>
      <c r="AL84" s="56"/>
      <c r="AM84" s="57">
        <f t="shared" ref="AM84:AM112" si="77">MAX(AJ84:AL84)</f>
        <v>0</v>
      </c>
      <c r="AN84" s="58">
        <f t="shared" ref="AN84:AN112" si="78">IF((AM84)=0,"0",(AM84*750/F84))*0.66</f>
        <v>0</v>
      </c>
      <c r="AO84" s="61"/>
      <c r="AP84" s="62">
        <f>AO84*4.5*0.66</f>
        <v>0</v>
      </c>
      <c r="AQ84" s="61"/>
      <c r="AR84" s="58">
        <f>AQ84*4</f>
        <v>0</v>
      </c>
      <c r="AS84" s="63"/>
      <c r="AT84" s="64"/>
      <c r="AU84" s="57">
        <f t="shared" ref="AU84:AU112" si="79">MIN(AS84:AT84)</f>
        <v>0</v>
      </c>
      <c r="AV84" s="62" t="str">
        <f t="shared" ref="AV84:AV112" si="80">IF((AU84)=0,"0",((13-AU84)*20+100)*0.66)</f>
        <v>0</v>
      </c>
    </row>
    <row r="85" spans="1:48" hidden="1" outlineLevel="1">
      <c r="A85" s="122"/>
      <c r="B85" s="66"/>
      <c r="C85" s="66"/>
      <c r="D85" s="103" t="str">
        <f t="shared" si="71"/>
        <v/>
      </c>
      <c r="E85" s="71"/>
      <c r="F85" s="72"/>
      <c r="G85" s="42"/>
      <c r="H85" s="42"/>
      <c r="I85" s="43">
        <f t="shared" ref="I85:I112" si="81">SUM(AE85+AI85+AN85+AP85+AR85+AV85)</f>
        <v>0</v>
      </c>
      <c r="J85" s="44"/>
      <c r="K85" s="45"/>
      <c r="L85" s="98"/>
      <c r="M85" s="59" t="str">
        <f t="shared" ref="M85:M112" si="82">IF(F85&lt;1,"",(K85*135)/F85)</f>
        <v/>
      </c>
      <c r="N85" s="48"/>
      <c r="O85" s="98"/>
      <c r="P85" s="59" t="str">
        <f t="shared" ref="P85:P112" si="83">IF(F85&lt;1,"",(N85*135)/F85)</f>
        <v/>
      </c>
      <c r="Q85" s="48"/>
      <c r="R85" s="98"/>
      <c r="S85" s="59" t="str">
        <f t="shared" ref="S85:S112" si="84">IF(F85&lt;1,"",(Q85*135)/F85)</f>
        <v/>
      </c>
      <c r="T85" s="120">
        <f t="shared" si="72"/>
        <v>0</v>
      </c>
      <c r="U85" s="45"/>
      <c r="V85" s="98"/>
      <c r="W85" s="59" t="str">
        <f t="shared" ref="W85:W112" si="85">IF(F85&lt;1,"",(U85*100)/F85)</f>
        <v/>
      </c>
      <c r="X85" s="48"/>
      <c r="Y85" s="98"/>
      <c r="Z85" s="59" t="str">
        <f t="shared" ref="Z85:Z112" si="86">IF(F85&lt;1,"",(X85*100)/F85)</f>
        <v/>
      </c>
      <c r="AA85" s="48"/>
      <c r="AB85" s="121"/>
      <c r="AC85" s="59" t="str">
        <f t="shared" ref="AC85:AC112" si="87">IF(F85&lt;1,"",(AA85*100)/F85)</f>
        <v/>
      </c>
      <c r="AD85" s="59">
        <f t="shared" si="73"/>
        <v>0</v>
      </c>
      <c r="AE85" s="54">
        <f t="shared" si="74"/>
        <v>0</v>
      </c>
      <c r="AF85" s="55"/>
      <c r="AG85" s="56"/>
      <c r="AH85" s="57">
        <f t="shared" si="75"/>
        <v>0</v>
      </c>
      <c r="AI85" s="58">
        <f t="shared" si="76"/>
        <v>0</v>
      </c>
      <c r="AJ85" s="55"/>
      <c r="AK85" s="56"/>
      <c r="AL85" s="56"/>
      <c r="AM85" s="57">
        <f t="shared" si="77"/>
        <v>0</v>
      </c>
      <c r="AN85" s="58">
        <f t="shared" si="78"/>
        <v>0</v>
      </c>
      <c r="AO85" s="61"/>
      <c r="AP85" s="62">
        <f t="shared" ref="AP85:AP112" si="88">AO85*4.5*0.66</f>
        <v>0</v>
      </c>
      <c r="AQ85" s="61"/>
      <c r="AR85" s="58">
        <f t="shared" ref="AR85:AR112" si="89">AQ85*4</f>
        <v>0</v>
      </c>
      <c r="AS85" s="63"/>
      <c r="AT85" s="64"/>
      <c r="AU85" s="57">
        <f t="shared" si="79"/>
        <v>0</v>
      </c>
      <c r="AV85" s="62" t="str">
        <f t="shared" si="80"/>
        <v>0</v>
      </c>
    </row>
    <row r="86" spans="1:48" hidden="1" outlineLevel="1">
      <c r="A86" s="122"/>
      <c r="B86" s="66"/>
      <c r="C86" s="66"/>
      <c r="D86" s="103" t="str">
        <f t="shared" si="71"/>
        <v/>
      </c>
      <c r="E86" s="71"/>
      <c r="F86" s="72"/>
      <c r="G86" s="42"/>
      <c r="H86" s="42"/>
      <c r="I86" s="43">
        <f t="shared" si="81"/>
        <v>0</v>
      </c>
      <c r="J86" s="44"/>
      <c r="K86" s="45"/>
      <c r="L86" s="98"/>
      <c r="M86" s="59" t="str">
        <f t="shared" si="82"/>
        <v/>
      </c>
      <c r="N86" s="48"/>
      <c r="O86" s="98"/>
      <c r="P86" s="59" t="str">
        <f t="shared" si="83"/>
        <v/>
      </c>
      <c r="Q86" s="48"/>
      <c r="R86" s="98"/>
      <c r="S86" s="59" t="str">
        <f t="shared" si="84"/>
        <v/>
      </c>
      <c r="T86" s="120">
        <f t="shared" si="72"/>
        <v>0</v>
      </c>
      <c r="U86" s="45"/>
      <c r="V86" s="98"/>
      <c r="W86" s="59" t="str">
        <f t="shared" si="85"/>
        <v/>
      </c>
      <c r="X86" s="48"/>
      <c r="Y86" s="98"/>
      <c r="Z86" s="59" t="str">
        <f t="shared" si="86"/>
        <v/>
      </c>
      <c r="AA86" s="48"/>
      <c r="AB86" s="121"/>
      <c r="AC86" s="59" t="str">
        <f t="shared" si="87"/>
        <v/>
      </c>
      <c r="AD86" s="59">
        <f t="shared" si="73"/>
        <v>0</v>
      </c>
      <c r="AE86" s="54">
        <f t="shared" si="74"/>
        <v>0</v>
      </c>
      <c r="AF86" s="55"/>
      <c r="AG86" s="56"/>
      <c r="AH86" s="57">
        <f t="shared" si="75"/>
        <v>0</v>
      </c>
      <c r="AI86" s="58">
        <f t="shared" si="76"/>
        <v>0</v>
      </c>
      <c r="AJ86" s="55"/>
      <c r="AK86" s="56"/>
      <c r="AL86" s="56"/>
      <c r="AM86" s="57">
        <f t="shared" si="77"/>
        <v>0</v>
      </c>
      <c r="AN86" s="58">
        <f t="shared" si="78"/>
        <v>0</v>
      </c>
      <c r="AO86" s="61"/>
      <c r="AP86" s="62">
        <f t="shared" si="88"/>
        <v>0</v>
      </c>
      <c r="AQ86" s="61"/>
      <c r="AR86" s="58">
        <f t="shared" si="89"/>
        <v>0</v>
      </c>
      <c r="AS86" s="63"/>
      <c r="AT86" s="64"/>
      <c r="AU86" s="57">
        <f t="shared" si="79"/>
        <v>0</v>
      </c>
      <c r="AV86" s="62" t="str">
        <f t="shared" si="80"/>
        <v>0</v>
      </c>
    </row>
    <row r="87" spans="1:48" hidden="1" outlineLevel="1">
      <c r="A87" s="122"/>
      <c r="B87" s="66"/>
      <c r="C87" s="66"/>
      <c r="D87" s="103" t="str">
        <f t="shared" si="71"/>
        <v/>
      </c>
      <c r="E87" s="71"/>
      <c r="F87" s="72"/>
      <c r="G87" s="42"/>
      <c r="H87" s="42"/>
      <c r="I87" s="43">
        <f t="shared" si="81"/>
        <v>0</v>
      </c>
      <c r="J87" s="44"/>
      <c r="K87" s="45"/>
      <c r="L87" s="98"/>
      <c r="M87" s="59" t="str">
        <f t="shared" si="82"/>
        <v/>
      </c>
      <c r="N87" s="48"/>
      <c r="O87" s="98"/>
      <c r="P87" s="59" t="str">
        <f t="shared" si="83"/>
        <v/>
      </c>
      <c r="Q87" s="48"/>
      <c r="R87" s="98"/>
      <c r="S87" s="59" t="str">
        <f t="shared" si="84"/>
        <v/>
      </c>
      <c r="T87" s="120">
        <f t="shared" si="72"/>
        <v>0</v>
      </c>
      <c r="U87" s="45"/>
      <c r="V87" s="98"/>
      <c r="W87" s="59" t="str">
        <f t="shared" si="85"/>
        <v/>
      </c>
      <c r="X87" s="48"/>
      <c r="Y87" s="98"/>
      <c r="Z87" s="59" t="str">
        <f t="shared" si="86"/>
        <v/>
      </c>
      <c r="AA87" s="48"/>
      <c r="AB87" s="121"/>
      <c r="AC87" s="59" t="str">
        <f t="shared" si="87"/>
        <v/>
      </c>
      <c r="AD87" s="59">
        <f t="shared" si="73"/>
        <v>0</v>
      </c>
      <c r="AE87" s="54">
        <f t="shared" si="74"/>
        <v>0</v>
      </c>
      <c r="AF87" s="55"/>
      <c r="AG87" s="56"/>
      <c r="AH87" s="57">
        <f t="shared" si="75"/>
        <v>0</v>
      </c>
      <c r="AI87" s="58">
        <f t="shared" si="76"/>
        <v>0</v>
      </c>
      <c r="AJ87" s="55"/>
      <c r="AK87" s="56"/>
      <c r="AL87" s="56"/>
      <c r="AM87" s="57">
        <f t="shared" si="77"/>
        <v>0</v>
      </c>
      <c r="AN87" s="58">
        <f t="shared" si="78"/>
        <v>0</v>
      </c>
      <c r="AO87" s="61"/>
      <c r="AP87" s="62">
        <f t="shared" si="88"/>
        <v>0</v>
      </c>
      <c r="AQ87" s="61"/>
      <c r="AR87" s="58">
        <f t="shared" si="89"/>
        <v>0</v>
      </c>
      <c r="AS87" s="63"/>
      <c r="AT87" s="64"/>
      <c r="AU87" s="57">
        <f t="shared" si="79"/>
        <v>0</v>
      </c>
      <c r="AV87" s="62" t="str">
        <f t="shared" si="80"/>
        <v>0</v>
      </c>
    </row>
    <row r="88" spans="1:48" hidden="1" outlineLevel="1">
      <c r="A88" s="122"/>
      <c r="B88" s="66"/>
      <c r="C88" s="66"/>
      <c r="D88" s="103" t="str">
        <f t="shared" si="71"/>
        <v/>
      </c>
      <c r="E88" s="71"/>
      <c r="F88" s="72"/>
      <c r="G88" s="42"/>
      <c r="H88" s="42"/>
      <c r="I88" s="43">
        <f t="shared" si="81"/>
        <v>0</v>
      </c>
      <c r="J88" s="44"/>
      <c r="K88" s="45"/>
      <c r="L88" s="98"/>
      <c r="M88" s="59" t="str">
        <f t="shared" si="82"/>
        <v/>
      </c>
      <c r="N88" s="48"/>
      <c r="O88" s="98"/>
      <c r="P88" s="59" t="str">
        <f t="shared" si="83"/>
        <v/>
      </c>
      <c r="Q88" s="48"/>
      <c r="R88" s="98"/>
      <c r="S88" s="59" t="str">
        <f t="shared" si="84"/>
        <v/>
      </c>
      <c r="T88" s="120">
        <f t="shared" si="72"/>
        <v>0</v>
      </c>
      <c r="U88" s="45"/>
      <c r="V88" s="98"/>
      <c r="W88" s="59" t="str">
        <f t="shared" si="85"/>
        <v/>
      </c>
      <c r="X88" s="48"/>
      <c r="Y88" s="98"/>
      <c r="Z88" s="59" t="str">
        <f t="shared" si="86"/>
        <v/>
      </c>
      <c r="AA88" s="48"/>
      <c r="AB88" s="121"/>
      <c r="AC88" s="59" t="str">
        <f t="shared" si="87"/>
        <v/>
      </c>
      <c r="AD88" s="59">
        <f t="shared" si="73"/>
        <v>0</v>
      </c>
      <c r="AE88" s="54">
        <f t="shared" si="74"/>
        <v>0</v>
      </c>
      <c r="AF88" s="55"/>
      <c r="AG88" s="56"/>
      <c r="AH88" s="57">
        <f t="shared" si="75"/>
        <v>0</v>
      </c>
      <c r="AI88" s="58">
        <f t="shared" si="76"/>
        <v>0</v>
      </c>
      <c r="AJ88" s="55"/>
      <c r="AK88" s="56"/>
      <c r="AL88" s="56"/>
      <c r="AM88" s="57">
        <f t="shared" si="77"/>
        <v>0</v>
      </c>
      <c r="AN88" s="58">
        <f t="shared" si="78"/>
        <v>0</v>
      </c>
      <c r="AO88" s="61"/>
      <c r="AP88" s="62">
        <f t="shared" si="88"/>
        <v>0</v>
      </c>
      <c r="AQ88" s="61"/>
      <c r="AR88" s="58">
        <f t="shared" si="89"/>
        <v>0</v>
      </c>
      <c r="AS88" s="63"/>
      <c r="AT88" s="64"/>
      <c r="AU88" s="57">
        <f t="shared" si="79"/>
        <v>0</v>
      </c>
      <c r="AV88" s="62" t="str">
        <f t="shared" si="80"/>
        <v>0</v>
      </c>
    </row>
    <row r="89" spans="1:48" hidden="1" outlineLevel="1">
      <c r="A89" s="101"/>
      <c r="B89" s="66"/>
      <c r="C89" s="66"/>
      <c r="D89" s="103" t="str">
        <f t="shared" si="71"/>
        <v/>
      </c>
      <c r="E89" s="71"/>
      <c r="F89" s="72"/>
      <c r="G89" s="42"/>
      <c r="H89" s="42"/>
      <c r="I89" s="43">
        <f t="shared" si="81"/>
        <v>0</v>
      </c>
      <c r="J89" s="44"/>
      <c r="K89" s="45"/>
      <c r="L89" s="98"/>
      <c r="M89" s="59" t="str">
        <f t="shared" si="82"/>
        <v/>
      </c>
      <c r="N89" s="48"/>
      <c r="O89" s="98"/>
      <c r="P89" s="59" t="str">
        <f t="shared" si="83"/>
        <v/>
      </c>
      <c r="Q89" s="48"/>
      <c r="R89" s="98"/>
      <c r="S89" s="59" t="str">
        <f t="shared" si="84"/>
        <v/>
      </c>
      <c r="T89" s="120">
        <f t="shared" si="72"/>
        <v>0</v>
      </c>
      <c r="U89" s="45"/>
      <c r="V89" s="98"/>
      <c r="W89" s="59" t="str">
        <f t="shared" si="85"/>
        <v/>
      </c>
      <c r="X89" s="48"/>
      <c r="Y89" s="98"/>
      <c r="Z89" s="59" t="str">
        <f t="shared" si="86"/>
        <v/>
      </c>
      <c r="AA89" s="48"/>
      <c r="AB89" s="121"/>
      <c r="AC89" s="59" t="str">
        <f t="shared" si="87"/>
        <v/>
      </c>
      <c r="AD89" s="59">
        <f t="shared" si="73"/>
        <v>0</v>
      </c>
      <c r="AE89" s="54">
        <f t="shared" si="74"/>
        <v>0</v>
      </c>
      <c r="AF89" s="55"/>
      <c r="AG89" s="56"/>
      <c r="AH89" s="57">
        <f t="shared" si="75"/>
        <v>0</v>
      </c>
      <c r="AI89" s="58">
        <f t="shared" si="76"/>
        <v>0</v>
      </c>
      <c r="AJ89" s="55"/>
      <c r="AK89" s="56"/>
      <c r="AL89" s="56"/>
      <c r="AM89" s="57">
        <f t="shared" si="77"/>
        <v>0</v>
      </c>
      <c r="AN89" s="58">
        <f t="shared" si="78"/>
        <v>0</v>
      </c>
      <c r="AO89" s="61"/>
      <c r="AP89" s="62">
        <f t="shared" si="88"/>
        <v>0</v>
      </c>
      <c r="AQ89" s="61"/>
      <c r="AR89" s="58">
        <f t="shared" si="89"/>
        <v>0</v>
      </c>
      <c r="AS89" s="63"/>
      <c r="AT89" s="64"/>
      <c r="AU89" s="57">
        <f t="shared" si="79"/>
        <v>0</v>
      </c>
      <c r="AV89" s="62" t="str">
        <f t="shared" si="80"/>
        <v>0</v>
      </c>
    </row>
    <row r="90" spans="1:48" hidden="1" outlineLevel="1">
      <c r="A90" s="101"/>
      <c r="B90" s="66"/>
      <c r="C90" s="102"/>
      <c r="D90" s="103" t="str">
        <f t="shared" si="71"/>
        <v/>
      </c>
      <c r="E90" s="71"/>
      <c r="F90" s="72"/>
      <c r="G90" s="42"/>
      <c r="H90" s="42"/>
      <c r="I90" s="43">
        <f t="shared" si="81"/>
        <v>0</v>
      </c>
      <c r="J90" s="44"/>
      <c r="K90" s="45"/>
      <c r="L90" s="98"/>
      <c r="M90" s="59" t="str">
        <f t="shared" si="82"/>
        <v/>
      </c>
      <c r="N90" s="48"/>
      <c r="O90" s="98"/>
      <c r="P90" s="59" t="str">
        <f t="shared" si="83"/>
        <v/>
      </c>
      <c r="Q90" s="48"/>
      <c r="R90" s="98"/>
      <c r="S90" s="59" t="str">
        <f t="shared" si="84"/>
        <v/>
      </c>
      <c r="T90" s="120">
        <f>MAX(M90,P90,S90)</f>
        <v>0</v>
      </c>
      <c r="U90" s="45"/>
      <c r="V90" s="98"/>
      <c r="W90" s="59" t="str">
        <f t="shared" si="85"/>
        <v/>
      </c>
      <c r="X90" s="48"/>
      <c r="Y90" s="98"/>
      <c r="Z90" s="59" t="str">
        <f t="shared" si="86"/>
        <v/>
      </c>
      <c r="AA90" s="48"/>
      <c r="AB90" s="121"/>
      <c r="AC90" s="59" t="str">
        <f t="shared" si="87"/>
        <v/>
      </c>
      <c r="AD90" s="59">
        <f>MAX(W90,Z90,AC90)</f>
        <v>0</v>
      </c>
      <c r="AE90" s="54">
        <f>SUM(T90,AD90)</f>
        <v>0</v>
      </c>
      <c r="AF90" s="55"/>
      <c r="AG90" s="56"/>
      <c r="AH90" s="57">
        <f>MAX(AF90:AG90)</f>
        <v>0</v>
      </c>
      <c r="AI90" s="58">
        <f t="shared" si="76"/>
        <v>0</v>
      </c>
      <c r="AJ90" s="55"/>
      <c r="AK90" s="56"/>
      <c r="AL90" s="56"/>
      <c r="AM90" s="57">
        <f t="shared" si="77"/>
        <v>0</v>
      </c>
      <c r="AN90" s="58">
        <f t="shared" si="78"/>
        <v>0</v>
      </c>
      <c r="AO90" s="61"/>
      <c r="AP90" s="62">
        <f t="shared" si="88"/>
        <v>0</v>
      </c>
      <c r="AQ90" s="61"/>
      <c r="AR90" s="58">
        <f t="shared" si="89"/>
        <v>0</v>
      </c>
      <c r="AS90" s="63"/>
      <c r="AT90" s="64"/>
      <c r="AU90" s="57">
        <f t="shared" si="79"/>
        <v>0</v>
      </c>
      <c r="AV90" s="62" t="str">
        <f t="shared" si="80"/>
        <v>0</v>
      </c>
    </row>
    <row r="91" spans="1:48" hidden="1" outlineLevel="1">
      <c r="A91" s="122"/>
      <c r="B91" s="66"/>
      <c r="C91" s="66"/>
      <c r="D91" s="103" t="str">
        <f t="shared" si="71"/>
        <v/>
      </c>
      <c r="E91" s="71"/>
      <c r="F91" s="72"/>
      <c r="G91" s="42"/>
      <c r="H91" s="42"/>
      <c r="I91" s="43">
        <f t="shared" si="81"/>
        <v>0</v>
      </c>
      <c r="J91" s="44"/>
      <c r="K91" s="45"/>
      <c r="L91" s="98"/>
      <c r="M91" s="59" t="str">
        <f t="shared" si="82"/>
        <v/>
      </c>
      <c r="N91" s="48"/>
      <c r="O91" s="98"/>
      <c r="P91" s="59" t="str">
        <f t="shared" si="83"/>
        <v/>
      </c>
      <c r="Q91" s="48"/>
      <c r="R91" s="98"/>
      <c r="S91" s="59" t="str">
        <f t="shared" si="84"/>
        <v/>
      </c>
      <c r="T91" s="120">
        <f t="shared" ref="T91:T112" si="90">MAX(M91,P91,S91)</f>
        <v>0</v>
      </c>
      <c r="U91" s="45"/>
      <c r="V91" s="98"/>
      <c r="W91" s="59" t="str">
        <f t="shared" si="85"/>
        <v/>
      </c>
      <c r="X91" s="48"/>
      <c r="Y91" s="98"/>
      <c r="Z91" s="59" t="str">
        <f t="shared" si="86"/>
        <v/>
      </c>
      <c r="AA91" s="48"/>
      <c r="AB91" s="121"/>
      <c r="AC91" s="59" t="str">
        <f t="shared" si="87"/>
        <v/>
      </c>
      <c r="AD91" s="59">
        <f t="shared" ref="AD91:AD112" si="91">MAX(W91,Z91,AC91)</f>
        <v>0</v>
      </c>
      <c r="AE91" s="54">
        <f t="shared" ref="AE91:AE112" si="92">SUM(T91,AD91)</f>
        <v>0</v>
      </c>
      <c r="AF91" s="55"/>
      <c r="AG91" s="56"/>
      <c r="AH91" s="57">
        <f t="shared" ref="AH91:AH112" si="93">MAX(AF91:AG91)</f>
        <v>0</v>
      </c>
      <c r="AI91" s="58">
        <f t="shared" si="76"/>
        <v>0</v>
      </c>
      <c r="AJ91" s="55"/>
      <c r="AK91" s="56"/>
      <c r="AL91" s="56"/>
      <c r="AM91" s="57">
        <f t="shared" si="77"/>
        <v>0</v>
      </c>
      <c r="AN91" s="58">
        <f t="shared" si="78"/>
        <v>0</v>
      </c>
      <c r="AO91" s="61"/>
      <c r="AP91" s="62">
        <f t="shared" si="88"/>
        <v>0</v>
      </c>
      <c r="AQ91" s="61"/>
      <c r="AR91" s="58">
        <f t="shared" si="89"/>
        <v>0</v>
      </c>
      <c r="AS91" s="63"/>
      <c r="AT91" s="64"/>
      <c r="AU91" s="57">
        <f t="shared" si="79"/>
        <v>0</v>
      </c>
      <c r="AV91" s="62" t="str">
        <f t="shared" si="80"/>
        <v>0</v>
      </c>
    </row>
    <row r="92" spans="1:48" hidden="1" outlineLevel="1">
      <c r="A92" s="122"/>
      <c r="B92" s="66"/>
      <c r="C92" s="66"/>
      <c r="D92" s="103" t="str">
        <f t="shared" si="71"/>
        <v/>
      </c>
      <c r="E92" s="71"/>
      <c r="F92" s="72"/>
      <c r="G92" s="42"/>
      <c r="H92" s="42"/>
      <c r="I92" s="43">
        <f t="shared" si="81"/>
        <v>0</v>
      </c>
      <c r="J92" s="44"/>
      <c r="K92" s="45"/>
      <c r="L92" s="98"/>
      <c r="M92" s="59" t="str">
        <f t="shared" si="82"/>
        <v/>
      </c>
      <c r="N92" s="48"/>
      <c r="O92" s="98"/>
      <c r="P92" s="59" t="str">
        <f t="shared" si="83"/>
        <v/>
      </c>
      <c r="Q92" s="48"/>
      <c r="R92" s="98"/>
      <c r="S92" s="59" t="str">
        <f t="shared" si="84"/>
        <v/>
      </c>
      <c r="T92" s="120">
        <f t="shared" si="90"/>
        <v>0</v>
      </c>
      <c r="U92" s="45"/>
      <c r="V92" s="98"/>
      <c r="W92" s="59" t="str">
        <f t="shared" si="85"/>
        <v/>
      </c>
      <c r="X92" s="48"/>
      <c r="Y92" s="98"/>
      <c r="Z92" s="59" t="str">
        <f t="shared" si="86"/>
        <v/>
      </c>
      <c r="AA92" s="48"/>
      <c r="AB92" s="121"/>
      <c r="AC92" s="59" t="str">
        <f t="shared" si="87"/>
        <v/>
      </c>
      <c r="AD92" s="59">
        <f t="shared" si="91"/>
        <v>0</v>
      </c>
      <c r="AE92" s="54">
        <f t="shared" si="92"/>
        <v>0</v>
      </c>
      <c r="AF92" s="55"/>
      <c r="AG92" s="56"/>
      <c r="AH92" s="57">
        <f t="shared" si="93"/>
        <v>0</v>
      </c>
      <c r="AI92" s="58">
        <f t="shared" si="76"/>
        <v>0</v>
      </c>
      <c r="AJ92" s="55"/>
      <c r="AK92" s="56"/>
      <c r="AL92" s="56"/>
      <c r="AM92" s="57">
        <f t="shared" si="77"/>
        <v>0</v>
      </c>
      <c r="AN92" s="58">
        <f t="shared" si="78"/>
        <v>0</v>
      </c>
      <c r="AO92" s="61"/>
      <c r="AP92" s="62">
        <f t="shared" si="88"/>
        <v>0</v>
      </c>
      <c r="AQ92" s="61"/>
      <c r="AR92" s="58">
        <f t="shared" si="89"/>
        <v>0</v>
      </c>
      <c r="AS92" s="63"/>
      <c r="AT92" s="64"/>
      <c r="AU92" s="57">
        <f t="shared" si="79"/>
        <v>0</v>
      </c>
      <c r="AV92" s="62" t="str">
        <f t="shared" si="80"/>
        <v>0</v>
      </c>
    </row>
    <row r="93" spans="1:48" hidden="1" outlineLevel="1">
      <c r="A93" s="122"/>
      <c r="B93" s="66"/>
      <c r="C93" s="66"/>
      <c r="D93" s="103" t="str">
        <f t="shared" si="71"/>
        <v/>
      </c>
      <c r="E93" s="71"/>
      <c r="F93" s="72"/>
      <c r="G93" s="42"/>
      <c r="H93" s="42"/>
      <c r="I93" s="43">
        <f t="shared" si="81"/>
        <v>0</v>
      </c>
      <c r="J93" s="44"/>
      <c r="K93" s="45"/>
      <c r="L93" s="98"/>
      <c r="M93" s="59" t="str">
        <f t="shared" si="82"/>
        <v/>
      </c>
      <c r="N93" s="48"/>
      <c r="O93" s="98"/>
      <c r="P93" s="59" t="str">
        <f t="shared" si="83"/>
        <v/>
      </c>
      <c r="Q93" s="48"/>
      <c r="R93" s="98"/>
      <c r="S93" s="59" t="str">
        <f t="shared" si="84"/>
        <v/>
      </c>
      <c r="T93" s="120">
        <f t="shared" si="90"/>
        <v>0</v>
      </c>
      <c r="U93" s="45"/>
      <c r="V93" s="98"/>
      <c r="W93" s="59" t="str">
        <f t="shared" si="85"/>
        <v/>
      </c>
      <c r="X93" s="48"/>
      <c r="Y93" s="98"/>
      <c r="Z93" s="59" t="str">
        <f t="shared" si="86"/>
        <v/>
      </c>
      <c r="AA93" s="48"/>
      <c r="AB93" s="121"/>
      <c r="AC93" s="59" t="str">
        <f t="shared" si="87"/>
        <v/>
      </c>
      <c r="AD93" s="59">
        <f t="shared" si="91"/>
        <v>0</v>
      </c>
      <c r="AE93" s="54">
        <f t="shared" si="92"/>
        <v>0</v>
      </c>
      <c r="AF93" s="55"/>
      <c r="AG93" s="56"/>
      <c r="AH93" s="57">
        <f t="shared" si="93"/>
        <v>0</v>
      </c>
      <c r="AI93" s="58">
        <f t="shared" si="76"/>
        <v>0</v>
      </c>
      <c r="AJ93" s="55"/>
      <c r="AK93" s="56"/>
      <c r="AL93" s="56"/>
      <c r="AM93" s="57">
        <f t="shared" si="77"/>
        <v>0</v>
      </c>
      <c r="AN93" s="58">
        <f t="shared" si="78"/>
        <v>0</v>
      </c>
      <c r="AO93" s="61"/>
      <c r="AP93" s="62">
        <f t="shared" si="88"/>
        <v>0</v>
      </c>
      <c r="AQ93" s="61"/>
      <c r="AR93" s="58">
        <f t="shared" si="89"/>
        <v>0</v>
      </c>
      <c r="AS93" s="63"/>
      <c r="AT93" s="64"/>
      <c r="AU93" s="57">
        <f t="shared" si="79"/>
        <v>0</v>
      </c>
      <c r="AV93" s="62" t="str">
        <f t="shared" si="80"/>
        <v>0</v>
      </c>
    </row>
    <row r="94" spans="1:48" hidden="1" outlineLevel="1">
      <c r="A94" s="122"/>
      <c r="B94" s="66"/>
      <c r="C94" s="66"/>
      <c r="D94" s="103" t="str">
        <f t="shared" si="71"/>
        <v/>
      </c>
      <c r="E94" s="71"/>
      <c r="F94" s="72"/>
      <c r="G94" s="42"/>
      <c r="H94" s="42"/>
      <c r="I94" s="43">
        <f t="shared" si="81"/>
        <v>0</v>
      </c>
      <c r="J94" s="44"/>
      <c r="K94" s="45"/>
      <c r="L94" s="98"/>
      <c r="M94" s="59" t="str">
        <f t="shared" si="82"/>
        <v/>
      </c>
      <c r="N94" s="48"/>
      <c r="O94" s="98"/>
      <c r="P94" s="59" t="str">
        <f t="shared" si="83"/>
        <v/>
      </c>
      <c r="Q94" s="48"/>
      <c r="R94" s="98"/>
      <c r="S94" s="59" t="str">
        <f t="shared" si="84"/>
        <v/>
      </c>
      <c r="T94" s="120">
        <f t="shared" si="90"/>
        <v>0</v>
      </c>
      <c r="U94" s="45"/>
      <c r="V94" s="98"/>
      <c r="W94" s="59" t="str">
        <f t="shared" si="85"/>
        <v/>
      </c>
      <c r="X94" s="48"/>
      <c r="Y94" s="98"/>
      <c r="Z94" s="59" t="str">
        <f t="shared" si="86"/>
        <v/>
      </c>
      <c r="AA94" s="48"/>
      <c r="AB94" s="121"/>
      <c r="AC94" s="59" t="str">
        <f t="shared" si="87"/>
        <v/>
      </c>
      <c r="AD94" s="59">
        <f t="shared" si="91"/>
        <v>0</v>
      </c>
      <c r="AE94" s="54">
        <f t="shared" si="92"/>
        <v>0</v>
      </c>
      <c r="AF94" s="55"/>
      <c r="AG94" s="56"/>
      <c r="AH94" s="57">
        <f t="shared" si="93"/>
        <v>0</v>
      </c>
      <c r="AI94" s="58">
        <f t="shared" si="76"/>
        <v>0</v>
      </c>
      <c r="AJ94" s="55"/>
      <c r="AK94" s="56"/>
      <c r="AL94" s="56"/>
      <c r="AM94" s="57">
        <f t="shared" si="77"/>
        <v>0</v>
      </c>
      <c r="AN94" s="58">
        <f t="shared" si="78"/>
        <v>0</v>
      </c>
      <c r="AO94" s="61"/>
      <c r="AP94" s="62">
        <f t="shared" si="88"/>
        <v>0</v>
      </c>
      <c r="AQ94" s="61"/>
      <c r="AR94" s="58">
        <f t="shared" si="89"/>
        <v>0</v>
      </c>
      <c r="AS94" s="63"/>
      <c r="AT94" s="64"/>
      <c r="AU94" s="57">
        <f t="shared" si="79"/>
        <v>0</v>
      </c>
      <c r="AV94" s="62" t="str">
        <f t="shared" si="80"/>
        <v>0</v>
      </c>
    </row>
    <row r="95" spans="1:48" hidden="1" outlineLevel="1">
      <c r="A95" s="122"/>
      <c r="B95" s="66"/>
      <c r="C95" s="66"/>
      <c r="D95" s="103" t="str">
        <f t="shared" si="71"/>
        <v/>
      </c>
      <c r="E95" s="71"/>
      <c r="F95" s="72"/>
      <c r="G95" s="42"/>
      <c r="H95" s="42"/>
      <c r="I95" s="43">
        <f t="shared" si="81"/>
        <v>0</v>
      </c>
      <c r="J95" s="44"/>
      <c r="K95" s="45"/>
      <c r="L95" s="98"/>
      <c r="M95" s="59" t="str">
        <f t="shared" si="82"/>
        <v/>
      </c>
      <c r="N95" s="48"/>
      <c r="O95" s="98"/>
      <c r="P95" s="59" t="str">
        <f t="shared" si="83"/>
        <v/>
      </c>
      <c r="Q95" s="48"/>
      <c r="R95" s="98"/>
      <c r="S95" s="59" t="str">
        <f t="shared" si="84"/>
        <v/>
      </c>
      <c r="T95" s="120">
        <f t="shared" si="90"/>
        <v>0</v>
      </c>
      <c r="U95" s="45"/>
      <c r="V95" s="98"/>
      <c r="W95" s="59" t="str">
        <f t="shared" si="85"/>
        <v/>
      </c>
      <c r="X95" s="48"/>
      <c r="Y95" s="98"/>
      <c r="Z95" s="59" t="str">
        <f t="shared" si="86"/>
        <v/>
      </c>
      <c r="AA95" s="48"/>
      <c r="AB95" s="121"/>
      <c r="AC95" s="59" t="str">
        <f t="shared" si="87"/>
        <v/>
      </c>
      <c r="AD95" s="59">
        <f t="shared" si="91"/>
        <v>0</v>
      </c>
      <c r="AE95" s="54">
        <f t="shared" si="92"/>
        <v>0</v>
      </c>
      <c r="AF95" s="55"/>
      <c r="AG95" s="56"/>
      <c r="AH95" s="57">
        <f t="shared" si="93"/>
        <v>0</v>
      </c>
      <c r="AI95" s="58">
        <f t="shared" si="76"/>
        <v>0</v>
      </c>
      <c r="AJ95" s="55"/>
      <c r="AK95" s="56"/>
      <c r="AL95" s="56"/>
      <c r="AM95" s="57">
        <f t="shared" si="77"/>
        <v>0</v>
      </c>
      <c r="AN95" s="58">
        <f t="shared" si="78"/>
        <v>0</v>
      </c>
      <c r="AO95" s="61"/>
      <c r="AP95" s="62">
        <f t="shared" si="88"/>
        <v>0</v>
      </c>
      <c r="AQ95" s="61"/>
      <c r="AR95" s="58">
        <f t="shared" si="89"/>
        <v>0</v>
      </c>
      <c r="AS95" s="63"/>
      <c r="AT95" s="64"/>
      <c r="AU95" s="57">
        <f t="shared" si="79"/>
        <v>0</v>
      </c>
      <c r="AV95" s="62" t="str">
        <f t="shared" si="80"/>
        <v>0</v>
      </c>
    </row>
    <row r="96" spans="1:48" hidden="1" outlineLevel="1">
      <c r="A96" s="122"/>
      <c r="B96" s="66"/>
      <c r="C96" s="66"/>
      <c r="D96" s="103" t="str">
        <f t="shared" si="71"/>
        <v/>
      </c>
      <c r="E96" s="71"/>
      <c r="F96" s="72"/>
      <c r="G96" s="42"/>
      <c r="H96" s="42"/>
      <c r="I96" s="43">
        <f t="shared" si="81"/>
        <v>0</v>
      </c>
      <c r="J96" s="44"/>
      <c r="K96" s="45"/>
      <c r="L96" s="98"/>
      <c r="M96" s="59" t="str">
        <f t="shared" si="82"/>
        <v/>
      </c>
      <c r="N96" s="48"/>
      <c r="O96" s="98"/>
      <c r="P96" s="59" t="str">
        <f t="shared" si="83"/>
        <v/>
      </c>
      <c r="Q96" s="48"/>
      <c r="R96" s="98"/>
      <c r="S96" s="59" t="str">
        <f t="shared" si="84"/>
        <v/>
      </c>
      <c r="T96" s="120">
        <f t="shared" si="90"/>
        <v>0</v>
      </c>
      <c r="U96" s="45"/>
      <c r="V96" s="98"/>
      <c r="W96" s="59" t="str">
        <f t="shared" si="85"/>
        <v/>
      </c>
      <c r="X96" s="48"/>
      <c r="Y96" s="98"/>
      <c r="Z96" s="59" t="str">
        <f t="shared" si="86"/>
        <v/>
      </c>
      <c r="AA96" s="48"/>
      <c r="AB96" s="121"/>
      <c r="AC96" s="59" t="str">
        <f t="shared" si="87"/>
        <v/>
      </c>
      <c r="AD96" s="59">
        <f t="shared" si="91"/>
        <v>0</v>
      </c>
      <c r="AE96" s="54">
        <f t="shared" si="92"/>
        <v>0</v>
      </c>
      <c r="AF96" s="55"/>
      <c r="AG96" s="56"/>
      <c r="AH96" s="57">
        <f t="shared" si="93"/>
        <v>0</v>
      </c>
      <c r="AI96" s="58">
        <f t="shared" si="76"/>
        <v>0</v>
      </c>
      <c r="AJ96" s="55"/>
      <c r="AK96" s="56"/>
      <c r="AL96" s="56"/>
      <c r="AM96" s="57">
        <f t="shared" si="77"/>
        <v>0</v>
      </c>
      <c r="AN96" s="58">
        <f t="shared" si="78"/>
        <v>0</v>
      </c>
      <c r="AO96" s="61"/>
      <c r="AP96" s="62">
        <f t="shared" si="88"/>
        <v>0</v>
      </c>
      <c r="AQ96" s="61"/>
      <c r="AR96" s="58">
        <f t="shared" si="89"/>
        <v>0</v>
      </c>
      <c r="AS96" s="63"/>
      <c r="AT96" s="64"/>
      <c r="AU96" s="57">
        <f t="shared" si="79"/>
        <v>0</v>
      </c>
      <c r="AV96" s="62" t="str">
        <f t="shared" si="80"/>
        <v>0</v>
      </c>
    </row>
    <row r="97" spans="1:48" hidden="1" outlineLevel="1">
      <c r="A97" s="122"/>
      <c r="B97" s="66"/>
      <c r="C97" s="66"/>
      <c r="D97" s="103" t="str">
        <f t="shared" si="71"/>
        <v/>
      </c>
      <c r="E97" s="71"/>
      <c r="F97" s="72"/>
      <c r="G97" s="42"/>
      <c r="H97" s="42"/>
      <c r="I97" s="43">
        <f t="shared" si="81"/>
        <v>0</v>
      </c>
      <c r="J97" s="44"/>
      <c r="K97" s="45"/>
      <c r="L97" s="98"/>
      <c r="M97" s="59" t="str">
        <f t="shared" si="82"/>
        <v/>
      </c>
      <c r="N97" s="48"/>
      <c r="O97" s="98"/>
      <c r="P97" s="59" t="str">
        <f t="shared" si="83"/>
        <v/>
      </c>
      <c r="Q97" s="48"/>
      <c r="R97" s="98"/>
      <c r="S97" s="59" t="str">
        <f t="shared" si="84"/>
        <v/>
      </c>
      <c r="T97" s="120">
        <f t="shared" si="90"/>
        <v>0</v>
      </c>
      <c r="U97" s="45"/>
      <c r="V97" s="98"/>
      <c r="W97" s="59" t="str">
        <f t="shared" si="85"/>
        <v/>
      </c>
      <c r="X97" s="48"/>
      <c r="Y97" s="98"/>
      <c r="Z97" s="59" t="str">
        <f t="shared" si="86"/>
        <v/>
      </c>
      <c r="AA97" s="48"/>
      <c r="AB97" s="121"/>
      <c r="AC97" s="59" t="str">
        <f t="shared" si="87"/>
        <v/>
      </c>
      <c r="AD97" s="59">
        <f t="shared" si="91"/>
        <v>0</v>
      </c>
      <c r="AE97" s="54">
        <f t="shared" si="92"/>
        <v>0</v>
      </c>
      <c r="AF97" s="55"/>
      <c r="AG97" s="56"/>
      <c r="AH97" s="57">
        <f t="shared" si="93"/>
        <v>0</v>
      </c>
      <c r="AI97" s="58">
        <f t="shared" si="76"/>
        <v>0</v>
      </c>
      <c r="AJ97" s="55"/>
      <c r="AK97" s="56"/>
      <c r="AL97" s="56"/>
      <c r="AM97" s="57">
        <f t="shared" si="77"/>
        <v>0</v>
      </c>
      <c r="AN97" s="58">
        <f t="shared" si="78"/>
        <v>0</v>
      </c>
      <c r="AO97" s="61"/>
      <c r="AP97" s="62">
        <f t="shared" si="88"/>
        <v>0</v>
      </c>
      <c r="AQ97" s="61"/>
      <c r="AR97" s="58">
        <f t="shared" si="89"/>
        <v>0</v>
      </c>
      <c r="AS97" s="63"/>
      <c r="AT97" s="64"/>
      <c r="AU97" s="57">
        <f t="shared" si="79"/>
        <v>0</v>
      </c>
      <c r="AV97" s="62" t="str">
        <f t="shared" si="80"/>
        <v>0</v>
      </c>
    </row>
    <row r="98" spans="1:48" hidden="1" outlineLevel="1">
      <c r="A98" s="122"/>
      <c r="B98" s="66"/>
      <c r="C98" s="66"/>
      <c r="D98" s="103" t="str">
        <f t="shared" si="71"/>
        <v/>
      </c>
      <c r="E98" s="71"/>
      <c r="F98" s="72"/>
      <c r="G98" s="42"/>
      <c r="H98" s="42"/>
      <c r="I98" s="43">
        <f t="shared" si="81"/>
        <v>0</v>
      </c>
      <c r="J98" s="44"/>
      <c r="K98" s="45"/>
      <c r="L98" s="98"/>
      <c r="M98" s="59" t="str">
        <f t="shared" si="82"/>
        <v/>
      </c>
      <c r="N98" s="48"/>
      <c r="O98" s="98"/>
      <c r="P98" s="59" t="str">
        <f t="shared" si="83"/>
        <v/>
      </c>
      <c r="Q98" s="48"/>
      <c r="R98" s="98"/>
      <c r="S98" s="59" t="str">
        <f t="shared" si="84"/>
        <v/>
      </c>
      <c r="T98" s="120">
        <f t="shared" si="90"/>
        <v>0</v>
      </c>
      <c r="U98" s="45"/>
      <c r="V98" s="98"/>
      <c r="W98" s="59" t="str">
        <f t="shared" si="85"/>
        <v/>
      </c>
      <c r="X98" s="48"/>
      <c r="Y98" s="98"/>
      <c r="Z98" s="59" t="str">
        <f t="shared" si="86"/>
        <v/>
      </c>
      <c r="AA98" s="48"/>
      <c r="AB98" s="121"/>
      <c r="AC98" s="59" t="str">
        <f t="shared" si="87"/>
        <v/>
      </c>
      <c r="AD98" s="59">
        <f t="shared" si="91"/>
        <v>0</v>
      </c>
      <c r="AE98" s="54">
        <f t="shared" si="92"/>
        <v>0</v>
      </c>
      <c r="AF98" s="55"/>
      <c r="AG98" s="56"/>
      <c r="AH98" s="57">
        <f t="shared" si="93"/>
        <v>0</v>
      </c>
      <c r="AI98" s="58">
        <f t="shared" si="76"/>
        <v>0</v>
      </c>
      <c r="AJ98" s="55"/>
      <c r="AK98" s="56"/>
      <c r="AL98" s="56"/>
      <c r="AM98" s="57">
        <f t="shared" si="77"/>
        <v>0</v>
      </c>
      <c r="AN98" s="58">
        <f t="shared" si="78"/>
        <v>0</v>
      </c>
      <c r="AO98" s="61"/>
      <c r="AP98" s="62">
        <f t="shared" si="88"/>
        <v>0</v>
      </c>
      <c r="AQ98" s="61"/>
      <c r="AR98" s="58">
        <f t="shared" si="89"/>
        <v>0</v>
      </c>
      <c r="AS98" s="63"/>
      <c r="AT98" s="64"/>
      <c r="AU98" s="57">
        <f t="shared" si="79"/>
        <v>0</v>
      </c>
      <c r="AV98" s="62" t="str">
        <f t="shared" si="80"/>
        <v>0</v>
      </c>
    </row>
    <row r="99" spans="1:48" hidden="1" outlineLevel="1">
      <c r="A99" s="122"/>
      <c r="B99" s="66"/>
      <c r="C99" s="66"/>
      <c r="D99" s="103" t="str">
        <f t="shared" si="71"/>
        <v/>
      </c>
      <c r="E99" s="71"/>
      <c r="F99" s="72"/>
      <c r="G99" s="42"/>
      <c r="H99" s="42"/>
      <c r="I99" s="43">
        <f t="shared" si="81"/>
        <v>0</v>
      </c>
      <c r="J99" s="44"/>
      <c r="K99" s="45"/>
      <c r="L99" s="98"/>
      <c r="M99" s="59" t="str">
        <f t="shared" si="82"/>
        <v/>
      </c>
      <c r="N99" s="48"/>
      <c r="O99" s="98"/>
      <c r="P99" s="59" t="str">
        <f t="shared" si="83"/>
        <v/>
      </c>
      <c r="Q99" s="48"/>
      <c r="R99" s="98"/>
      <c r="S99" s="59" t="str">
        <f t="shared" si="84"/>
        <v/>
      </c>
      <c r="T99" s="120">
        <f t="shared" si="90"/>
        <v>0</v>
      </c>
      <c r="U99" s="45"/>
      <c r="V99" s="98"/>
      <c r="W99" s="59" t="str">
        <f t="shared" si="85"/>
        <v/>
      </c>
      <c r="X99" s="48"/>
      <c r="Y99" s="98"/>
      <c r="Z99" s="59" t="str">
        <f t="shared" si="86"/>
        <v/>
      </c>
      <c r="AA99" s="48"/>
      <c r="AB99" s="121"/>
      <c r="AC99" s="59" t="str">
        <f t="shared" si="87"/>
        <v/>
      </c>
      <c r="AD99" s="59">
        <f t="shared" si="91"/>
        <v>0</v>
      </c>
      <c r="AE99" s="54">
        <f t="shared" si="92"/>
        <v>0</v>
      </c>
      <c r="AF99" s="55"/>
      <c r="AG99" s="56"/>
      <c r="AH99" s="57">
        <f t="shared" si="93"/>
        <v>0</v>
      </c>
      <c r="AI99" s="58">
        <f t="shared" si="76"/>
        <v>0</v>
      </c>
      <c r="AJ99" s="55"/>
      <c r="AK99" s="56"/>
      <c r="AL99" s="56"/>
      <c r="AM99" s="57">
        <f t="shared" si="77"/>
        <v>0</v>
      </c>
      <c r="AN99" s="58">
        <f t="shared" si="78"/>
        <v>0</v>
      </c>
      <c r="AO99" s="61"/>
      <c r="AP99" s="62">
        <f t="shared" si="88"/>
        <v>0</v>
      </c>
      <c r="AQ99" s="61"/>
      <c r="AR99" s="58">
        <f t="shared" si="89"/>
        <v>0</v>
      </c>
      <c r="AS99" s="63"/>
      <c r="AT99" s="64"/>
      <c r="AU99" s="57">
        <f t="shared" si="79"/>
        <v>0</v>
      </c>
      <c r="AV99" s="62" t="str">
        <f t="shared" si="80"/>
        <v>0</v>
      </c>
    </row>
    <row r="100" spans="1:48" hidden="1" outlineLevel="1">
      <c r="A100" s="122"/>
      <c r="B100" s="66"/>
      <c r="C100" s="66"/>
      <c r="D100" s="103" t="str">
        <f t="shared" si="71"/>
        <v/>
      </c>
      <c r="E100" s="71"/>
      <c r="F100" s="72"/>
      <c r="G100" s="42"/>
      <c r="H100" s="42"/>
      <c r="I100" s="43">
        <f t="shared" si="81"/>
        <v>0</v>
      </c>
      <c r="J100" s="44"/>
      <c r="K100" s="45"/>
      <c r="L100" s="98"/>
      <c r="M100" s="59" t="str">
        <f t="shared" si="82"/>
        <v/>
      </c>
      <c r="N100" s="48"/>
      <c r="O100" s="98"/>
      <c r="P100" s="59" t="str">
        <f t="shared" si="83"/>
        <v/>
      </c>
      <c r="Q100" s="48"/>
      <c r="R100" s="98"/>
      <c r="S100" s="59" t="str">
        <f t="shared" si="84"/>
        <v/>
      </c>
      <c r="T100" s="120">
        <f t="shared" si="90"/>
        <v>0</v>
      </c>
      <c r="U100" s="45"/>
      <c r="V100" s="98"/>
      <c r="W100" s="59" t="str">
        <f t="shared" si="85"/>
        <v/>
      </c>
      <c r="X100" s="48"/>
      <c r="Y100" s="98"/>
      <c r="Z100" s="59" t="str">
        <f t="shared" si="86"/>
        <v/>
      </c>
      <c r="AA100" s="48"/>
      <c r="AB100" s="121"/>
      <c r="AC100" s="59" t="str">
        <f t="shared" si="87"/>
        <v/>
      </c>
      <c r="AD100" s="59">
        <f t="shared" si="91"/>
        <v>0</v>
      </c>
      <c r="AE100" s="54">
        <f t="shared" si="92"/>
        <v>0</v>
      </c>
      <c r="AF100" s="55"/>
      <c r="AG100" s="56"/>
      <c r="AH100" s="57">
        <f t="shared" si="93"/>
        <v>0</v>
      </c>
      <c r="AI100" s="58">
        <f t="shared" si="76"/>
        <v>0</v>
      </c>
      <c r="AJ100" s="55"/>
      <c r="AK100" s="56"/>
      <c r="AL100" s="56"/>
      <c r="AM100" s="57">
        <f t="shared" si="77"/>
        <v>0</v>
      </c>
      <c r="AN100" s="58">
        <f t="shared" si="78"/>
        <v>0</v>
      </c>
      <c r="AO100" s="61"/>
      <c r="AP100" s="62">
        <f t="shared" si="88"/>
        <v>0</v>
      </c>
      <c r="AQ100" s="61"/>
      <c r="AR100" s="58">
        <f t="shared" si="89"/>
        <v>0</v>
      </c>
      <c r="AS100" s="63"/>
      <c r="AT100" s="64"/>
      <c r="AU100" s="57">
        <f t="shared" si="79"/>
        <v>0</v>
      </c>
      <c r="AV100" s="62" t="str">
        <f t="shared" si="80"/>
        <v>0</v>
      </c>
    </row>
    <row r="101" spans="1:48" hidden="1" outlineLevel="1">
      <c r="A101" s="122"/>
      <c r="B101" s="66"/>
      <c r="C101" s="66"/>
      <c r="D101" s="103" t="str">
        <f t="shared" si="71"/>
        <v/>
      </c>
      <c r="E101" s="71"/>
      <c r="F101" s="72"/>
      <c r="G101" s="42"/>
      <c r="H101" s="42"/>
      <c r="I101" s="43">
        <f t="shared" si="81"/>
        <v>0</v>
      </c>
      <c r="J101" s="44"/>
      <c r="K101" s="45"/>
      <c r="L101" s="98"/>
      <c r="M101" s="59" t="str">
        <f t="shared" si="82"/>
        <v/>
      </c>
      <c r="N101" s="48"/>
      <c r="O101" s="98"/>
      <c r="P101" s="59" t="str">
        <f t="shared" si="83"/>
        <v/>
      </c>
      <c r="Q101" s="48"/>
      <c r="R101" s="98"/>
      <c r="S101" s="59" t="str">
        <f t="shared" si="84"/>
        <v/>
      </c>
      <c r="T101" s="120">
        <f t="shared" si="90"/>
        <v>0</v>
      </c>
      <c r="U101" s="45"/>
      <c r="V101" s="98"/>
      <c r="W101" s="59" t="str">
        <f t="shared" si="85"/>
        <v/>
      </c>
      <c r="X101" s="48"/>
      <c r="Y101" s="98"/>
      <c r="Z101" s="59" t="str">
        <f t="shared" si="86"/>
        <v/>
      </c>
      <c r="AA101" s="48"/>
      <c r="AB101" s="121"/>
      <c r="AC101" s="59" t="str">
        <f t="shared" si="87"/>
        <v/>
      </c>
      <c r="AD101" s="59">
        <f t="shared" si="91"/>
        <v>0</v>
      </c>
      <c r="AE101" s="54">
        <f t="shared" si="92"/>
        <v>0</v>
      </c>
      <c r="AF101" s="55"/>
      <c r="AG101" s="56"/>
      <c r="AH101" s="57">
        <f t="shared" si="93"/>
        <v>0</v>
      </c>
      <c r="AI101" s="58">
        <f t="shared" si="76"/>
        <v>0</v>
      </c>
      <c r="AJ101" s="55"/>
      <c r="AK101" s="56"/>
      <c r="AL101" s="56"/>
      <c r="AM101" s="57">
        <f t="shared" si="77"/>
        <v>0</v>
      </c>
      <c r="AN101" s="58">
        <f t="shared" si="78"/>
        <v>0</v>
      </c>
      <c r="AO101" s="61"/>
      <c r="AP101" s="62">
        <f t="shared" si="88"/>
        <v>0</v>
      </c>
      <c r="AQ101" s="61"/>
      <c r="AR101" s="58">
        <f t="shared" si="89"/>
        <v>0</v>
      </c>
      <c r="AS101" s="63"/>
      <c r="AT101" s="64"/>
      <c r="AU101" s="57">
        <f t="shared" si="79"/>
        <v>0</v>
      </c>
      <c r="AV101" s="62" t="str">
        <f t="shared" si="80"/>
        <v>0</v>
      </c>
    </row>
    <row r="102" spans="1:48" hidden="1" outlineLevel="1">
      <c r="A102" s="122"/>
      <c r="B102" s="66"/>
      <c r="C102" s="66"/>
      <c r="D102" s="103" t="str">
        <f t="shared" si="71"/>
        <v/>
      </c>
      <c r="E102" s="71"/>
      <c r="F102" s="72"/>
      <c r="G102" s="42"/>
      <c r="H102" s="42"/>
      <c r="I102" s="43">
        <f t="shared" si="81"/>
        <v>0</v>
      </c>
      <c r="J102" s="44"/>
      <c r="K102" s="45"/>
      <c r="L102" s="98"/>
      <c r="M102" s="59" t="str">
        <f t="shared" si="82"/>
        <v/>
      </c>
      <c r="N102" s="48"/>
      <c r="O102" s="98"/>
      <c r="P102" s="59" t="str">
        <f t="shared" si="83"/>
        <v/>
      </c>
      <c r="Q102" s="48"/>
      <c r="R102" s="98"/>
      <c r="S102" s="59" t="str">
        <f t="shared" si="84"/>
        <v/>
      </c>
      <c r="T102" s="120">
        <f t="shared" si="90"/>
        <v>0</v>
      </c>
      <c r="U102" s="45"/>
      <c r="V102" s="98"/>
      <c r="W102" s="59" t="str">
        <f t="shared" si="85"/>
        <v/>
      </c>
      <c r="X102" s="48"/>
      <c r="Y102" s="98"/>
      <c r="Z102" s="59" t="str">
        <f t="shared" si="86"/>
        <v/>
      </c>
      <c r="AA102" s="48"/>
      <c r="AB102" s="121"/>
      <c r="AC102" s="59" t="str">
        <f t="shared" si="87"/>
        <v/>
      </c>
      <c r="AD102" s="59">
        <f t="shared" si="91"/>
        <v>0</v>
      </c>
      <c r="AE102" s="54">
        <f t="shared" si="92"/>
        <v>0</v>
      </c>
      <c r="AF102" s="55"/>
      <c r="AG102" s="56"/>
      <c r="AH102" s="57">
        <f t="shared" si="93"/>
        <v>0</v>
      </c>
      <c r="AI102" s="58">
        <f t="shared" si="76"/>
        <v>0</v>
      </c>
      <c r="AJ102" s="55"/>
      <c r="AK102" s="56"/>
      <c r="AL102" s="56"/>
      <c r="AM102" s="57">
        <f t="shared" si="77"/>
        <v>0</v>
      </c>
      <c r="AN102" s="58">
        <f t="shared" si="78"/>
        <v>0</v>
      </c>
      <c r="AO102" s="61"/>
      <c r="AP102" s="62">
        <f t="shared" si="88"/>
        <v>0</v>
      </c>
      <c r="AQ102" s="61"/>
      <c r="AR102" s="58">
        <f t="shared" si="89"/>
        <v>0</v>
      </c>
      <c r="AS102" s="63"/>
      <c r="AT102" s="64"/>
      <c r="AU102" s="57">
        <f t="shared" si="79"/>
        <v>0</v>
      </c>
      <c r="AV102" s="62" t="str">
        <f t="shared" si="80"/>
        <v>0</v>
      </c>
    </row>
    <row r="103" spans="1:48" hidden="1" outlineLevel="1">
      <c r="A103" s="122"/>
      <c r="B103" s="66"/>
      <c r="C103" s="66"/>
      <c r="D103" s="103" t="str">
        <f t="shared" si="71"/>
        <v/>
      </c>
      <c r="E103" s="71"/>
      <c r="F103" s="72"/>
      <c r="G103" s="42"/>
      <c r="H103" s="42"/>
      <c r="I103" s="43">
        <f t="shared" si="81"/>
        <v>0</v>
      </c>
      <c r="J103" s="44"/>
      <c r="K103" s="45"/>
      <c r="L103" s="98"/>
      <c r="M103" s="59" t="str">
        <f t="shared" si="82"/>
        <v/>
      </c>
      <c r="N103" s="48"/>
      <c r="O103" s="98"/>
      <c r="P103" s="59" t="str">
        <f t="shared" si="83"/>
        <v/>
      </c>
      <c r="Q103" s="48"/>
      <c r="R103" s="98"/>
      <c r="S103" s="59" t="str">
        <f t="shared" si="84"/>
        <v/>
      </c>
      <c r="T103" s="120">
        <f t="shared" si="90"/>
        <v>0</v>
      </c>
      <c r="U103" s="45"/>
      <c r="V103" s="98"/>
      <c r="W103" s="59" t="str">
        <f t="shared" si="85"/>
        <v/>
      </c>
      <c r="X103" s="48"/>
      <c r="Y103" s="98"/>
      <c r="Z103" s="59" t="str">
        <f t="shared" si="86"/>
        <v/>
      </c>
      <c r="AA103" s="48"/>
      <c r="AB103" s="121"/>
      <c r="AC103" s="59" t="str">
        <f t="shared" si="87"/>
        <v/>
      </c>
      <c r="AD103" s="59">
        <f t="shared" si="91"/>
        <v>0</v>
      </c>
      <c r="AE103" s="54">
        <f t="shared" si="92"/>
        <v>0</v>
      </c>
      <c r="AF103" s="55"/>
      <c r="AG103" s="56"/>
      <c r="AH103" s="57">
        <f t="shared" si="93"/>
        <v>0</v>
      </c>
      <c r="AI103" s="58">
        <f t="shared" si="76"/>
        <v>0</v>
      </c>
      <c r="AJ103" s="55"/>
      <c r="AK103" s="56"/>
      <c r="AL103" s="56"/>
      <c r="AM103" s="57">
        <f t="shared" si="77"/>
        <v>0</v>
      </c>
      <c r="AN103" s="58">
        <f t="shared" si="78"/>
        <v>0</v>
      </c>
      <c r="AO103" s="61"/>
      <c r="AP103" s="62">
        <f t="shared" si="88"/>
        <v>0</v>
      </c>
      <c r="AQ103" s="61"/>
      <c r="AR103" s="58">
        <f t="shared" si="89"/>
        <v>0</v>
      </c>
      <c r="AS103" s="63"/>
      <c r="AT103" s="64"/>
      <c r="AU103" s="57">
        <f t="shared" si="79"/>
        <v>0</v>
      </c>
      <c r="AV103" s="62" t="str">
        <f t="shared" si="80"/>
        <v>0</v>
      </c>
    </row>
    <row r="104" spans="1:48" hidden="1" outlineLevel="1">
      <c r="A104" s="122"/>
      <c r="B104" s="66"/>
      <c r="C104" s="66"/>
      <c r="D104" s="103" t="str">
        <f t="shared" si="71"/>
        <v/>
      </c>
      <c r="E104" s="71"/>
      <c r="F104" s="72"/>
      <c r="G104" s="42"/>
      <c r="H104" s="42"/>
      <c r="I104" s="43">
        <f t="shared" si="81"/>
        <v>0</v>
      </c>
      <c r="J104" s="44"/>
      <c r="K104" s="45"/>
      <c r="L104" s="98"/>
      <c r="M104" s="59" t="str">
        <f t="shared" si="82"/>
        <v/>
      </c>
      <c r="N104" s="48"/>
      <c r="O104" s="98"/>
      <c r="P104" s="59" t="str">
        <f t="shared" si="83"/>
        <v/>
      </c>
      <c r="Q104" s="48"/>
      <c r="R104" s="98"/>
      <c r="S104" s="59" t="str">
        <f t="shared" si="84"/>
        <v/>
      </c>
      <c r="T104" s="120">
        <f t="shared" si="90"/>
        <v>0</v>
      </c>
      <c r="U104" s="45"/>
      <c r="V104" s="98"/>
      <c r="W104" s="59" t="str">
        <f t="shared" si="85"/>
        <v/>
      </c>
      <c r="X104" s="48"/>
      <c r="Y104" s="98"/>
      <c r="Z104" s="59" t="str">
        <f t="shared" si="86"/>
        <v/>
      </c>
      <c r="AA104" s="48"/>
      <c r="AB104" s="121"/>
      <c r="AC104" s="59" t="str">
        <f t="shared" si="87"/>
        <v/>
      </c>
      <c r="AD104" s="59">
        <f t="shared" si="91"/>
        <v>0</v>
      </c>
      <c r="AE104" s="54">
        <f t="shared" si="92"/>
        <v>0</v>
      </c>
      <c r="AF104" s="55"/>
      <c r="AG104" s="56"/>
      <c r="AH104" s="57">
        <f t="shared" si="93"/>
        <v>0</v>
      </c>
      <c r="AI104" s="58">
        <f t="shared" si="76"/>
        <v>0</v>
      </c>
      <c r="AJ104" s="55"/>
      <c r="AK104" s="56"/>
      <c r="AL104" s="56"/>
      <c r="AM104" s="57">
        <f t="shared" si="77"/>
        <v>0</v>
      </c>
      <c r="AN104" s="58">
        <f t="shared" si="78"/>
        <v>0</v>
      </c>
      <c r="AO104" s="61"/>
      <c r="AP104" s="62">
        <f t="shared" si="88"/>
        <v>0</v>
      </c>
      <c r="AQ104" s="61"/>
      <c r="AR104" s="58">
        <f t="shared" si="89"/>
        <v>0</v>
      </c>
      <c r="AS104" s="63"/>
      <c r="AT104" s="64"/>
      <c r="AU104" s="57">
        <f t="shared" si="79"/>
        <v>0</v>
      </c>
      <c r="AV104" s="62" t="str">
        <f t="shared" si="80"/>
        <v>0</v>
      </c>
    </row>
    <row r="105" spans="1:48" hidden="1" outlineLevel="1">
      <c r="A105" s="122"/>
      <c r="B105" s="66"/>
      <c r="C105" s="66"/>
      <c r="D105" s="103" t="str">
        <f t="shared" si="71"/>
        <v/>
      </c>
      <c r="E105" s="71"/>
      <c r="F105" s="72"/>
      <c r="G105" s="42"/>
      <c r="H105" s="42"/>
      <c r="I105" s="43">
        <f t="shared" si="81"/>
        <v>0</v>
      </c>
      <c r="J105" s="44"/>
      <c r="K105" s="45"/>
      <c r="L105" s="98"/>
      <c r="M105" s="59" t="str">
        <f t="shared" si="82"/>
        <v/>
      </c>
      <c r="N105" s="48"/>
      <c r="O105" s="98"/>
      <c r="P105" s="59" t="str">
        <f t="shared" si="83"/>
        <v/>
      </c>
      <c r="Q105" s="48"/>
      <c r="R105" s="98"/>
      <c r="S105" s="59" t="str">
        <f t="shared" si="84"/>
        <v/>
      </c>
      <c r="T105" s="120">
        <f t="shared" si="90"/>
        <v>0</v>
      </c>
      <c r="U105" s="45"/>
      <c r="V105" s="98"/>
      <c r="W105" s="59" t="str">
        <f t="shared" si="85"/>
        <v/>
      </c>
      <c r="X105" s="48"/>
      <c r="Y105" s="98"/>
      <c r="Z105" s="59" t="str">
        <f t="shared" si="86"/>
        <v/>
      </c>
      <c r="AA105" s="48"/>
      <c r="AB105" s="121"/>
      <c r="AC105" s="59" t="str">
        <f t="shared" si="87"/>
        <v/>
      </c>
      <c r="AD105" s="59">
        <f t="shared" si="91"/>
        <v>0</v>
      </c>
      <c r="AE105" s="54">
        <f t="shared" si="92"/>
        <v>0</v>
      </c>
      <c r="AF105" s="55"/>
      <c r="AG105" s="56"/>
      <c r="AH105" s="57">
        <f t="shared" si="93"/>
        <v>0</v>
      </c>
      <c r="AI105" s="58">
        <f t="shared" si="76"/>
        <v>0</v>
      </c>
      <c r="AJ105" s="55"/>
      <c r="AK105" s="56"/>
      <c r="AL105" s="56"/>
      <c r="AM105" s="57">
        <f t="shared" si="77"/>
        <v>0</v>
      </c>
      <c r="AN105" s="58">
        <f t="shared" si="78"/>
        <v>0</v>
      </c>
      <c r="AO105" s="61"/>
      <c r="AP105" s="62">
        <f t="shared" si="88"/>
        <v>0</v>
      </c>
      <c r="AQ105" s="61"/>
      <c r="AR105" s="58">
        <f t="shared" si="89"/>
        <v>0</v>
      </c>
      <c r="AS105" s="63"/>
      <c r="AT105" s="64"/>
      <c r="AU105" s="57">
        <f t="shared" si="79"/>
        <v>0</v>
      </c>
      <c r="AV105" s="62" t="str">
        <f t="shared" si="80"/>
        <v>0</v>
      </c>
    </row>
    <row r="106" spans="1:48" hidden="1" outlineLevel="1">
      <c r="A106" s="122"/>
      <c r="B106" s="66"/>
      <c r="C106" s="66"/>
      <c r="D106" s="103" t="str">
        <f t="shared" si="71"/>
        <v/>
      </c>
      <c r="E106" s="71"/>
      <c r="F106" s="72"/>
      <c r="G106" s="42"/>
      <c r="H106" s="42"/>
      <c r="I106" s="43">
        <f t="shared" si="81"/>
        <v>0</v>
      </c>
      <c r="J106" s="44"/>
      <c r="K106" s="45"/>
      <c r="L106" s="98"/>
      <c r="M106" s="59" t="str">
        <f t="shared" si="82"/>
        <v/>
      </c>
      <c r="N106" s="48"/>
      <c r="O106" s="98"/>
      <c r="P106" s="59" t="str">
        <f t="shared" si="83"/>
        <v/>
      </c>
      <c r="Q106" s="48"/>
      <c r="R106" s="98"/>
      <c r="S106" s="59" t="str">
        <f t="shared" si="84"/>
        <v/>
      </c>
      <c r="T106" s="120">
        <f t="shared" si="90"/>
        <v>0</v>
      </c>
      <c r="U106" s="45"/>
      <c r="V106" s="98"/>
      <c r="W106" s="59" t="str">
        <f t="shared" si="85"/>
        <v/>
      </c>
      <c r="X106" s="48"/>
      <c r="Y106" s="98"/>
      <c r="Z106" s="59" t="str">
        <f t="shared" si="86"/>
        <v/>
      </c>
      <c r="AA106" s="48"/>
      <c r="AB106" s="121"/>
      <c r="AC106" s="59" t="str">
        <f t="shared" si="87"/>
        <v/>
      </c>
      <c r="AD106" s="59">
        <f t="shared" si="91"/>
        <v>0</v>
      </c>
      <c r="AE106" s="54">
        <f t="shared" si="92"/>
        <v>0</v>
      </c>
      <c r="AF106" s="55"/>
      <c r="AG106" s="56"/>
      <c r="AH106" s="57">
        <f t="shared" si="93"/>
        <v>0</v>
      </c>
      <c r="AI106" s="58">
        <f t="shared" si="76"/>
        <v>0</v>
      </c>
      <c r="AJ106" s="55"/>
      <c r="AK106" s="56"/>
      <c r="AL106" s="56"/>
      <c r="AM106" s="57">
        <f t="shared" si="77"/>
        <v>0</v>
      </c>
      <c r="AN106" s="58">
        <f t="shared" si="78"/>
        <v>0</v>
      </c>
      <c r="AO106" s="61"/>
      <c r="AP106" s="62">
        <f t="shared" si="88"/>
        <v>0</v>
      </c>
      <c r="AQ106" s="61"/>
      <c r="AR106" s="58">
        <f t="shared" si="89"/>
        <v>0</v>
      </c>
      <c r="AS106" s="63"/>
      <c r="AT106" s="64"/>
      <c r="AU106" s="57">
        <f t="shared" si="79"/>
        <v>0</v>
      </c>
      <c r="AV106" s="62" t="str">
        <f t="shared" si="80"/>
        <v>0</v>
      </c>
    </row>
    <row r="107" spans="1:48" hidden="1" outlineLevel="1">
      <c r="A107" s="122"/>
      <c r="B107" s="66"/>
      <c r="C107" s="66"/>
      <c r="D107" s="103" t="str">
        <f t="shared" si="71"/>
        <v/>
      </c>
      <c r="E107" s="71"/>
      <c r="F107" s="72"/>
      <c r="G107" s="42"/>
      <c r="H107" s="42"/>
      <c r="I107" s="43">
        <f t="shared" si="81"/>
        <v>0</v>
      </c>
      <c r="J107" s="44"/>
      <c r="K107" s="45"/>
      <c r="L107" s="98"/>
      <c r="M107" s="59" t="str">
        <f t="shared" si="82"/>
        <v/>
      </c>
      <c r="N107" s="48"/>
      <c r="O107" s="98"/>
      <c r="P107" s="59" t="str">
        <f t="shared" si="83"/>
        <v/>
      </c>
      <c r="Q107" s="48"/>
      <c r="R107" s="98"/>
      <c r="S107" s="59" t="str">
        <f t="shared" si="84"/>
        <v/>
      </c>
      <c r="T107" s="120">
        <f t="shared" si="90"/>
        <v>0</v>
      </c>
      <c r="U107" s="45"/>
      <c r="V107" s="98"/>
      <c r="W107" s="59" t="str">
        <f t="shared" si="85"/>
        <v/>
      </c>
      <c r="X107" s="48"/>
      <c r="Y107" s="98"/>
      <c r="Z107" s="59" t="str">
        <f t="shared" si="86"/>
        <v/>
      </c>
      <c r="AA107" s="48"/>
      <c r="AB107" s="121"/>
      <c r="AC107" s="59" t="str">
        <f t="shared" si="87"/>
        <v/>
      </c>
      <c r="AD107" s="59">
        <f t="shared" si="91"/>
        <v>0</v>
      </c>
      <c r="AE107" s="54">
        <f t="shared" si="92"/>
        <v>0</v>
      </c>
      <c r="AF107" s="55"/>
      <c r="AG107" s="56"/>
      <c r="AH107" s="57">
        <f t="shared" si="93"/>
        <v>0</v>
      </c>
      <c r="AI107" s="58">
        <f t="shared" si="76"/>
        <v>0</v>
      </c>
      <c r="AJ107" s="55"/>
      <c r="AK107" s="56"/>
      <c r="AL107" s="56"/>
      <c r="AM107" s="57">
        <f t="shared" si="77"/>
        <v>0</v>
      </c>
      <c r="AN107" s="58">
        <f t="shared" si="78"/>
        <v>0</v>
      </c>
      <c r="AO107" s="61"/>
      <c r="AP107" s="62">
        <f t="shared" si="88"/>
        <v>0</v>
      </c>
      <c r="AQ107" s="61"/>
      <c r="AR107" s="58">
        <f t="shared" si="89"/>
        <v>0</v>
      </c>
      <c r="AS107" s="63"/>
      <c r="AT107" s="64"/>
      <c r="AU107" s="57">
        <f t="shared" si="79"/>
        <v>0</v>
      </c>
      <c r="AV107" s="62" t="str">
        <f t="shared" si="80"/>
        <v>0</v>
      </c>
    </row>
    <row r="108" spans="1:48" hidden="1" outlineLevel="1">
      <c r="A108" s="122"/>
      <c r="B108" s="66"/>
      <c r="C108" s="66"/>
      <c r="D108" s="103" t="str">
        <f t="shared" si="71"/>
        <v/>
      </c>
      <c r="E108" s="71"/>
      <c r="F108" s="72"/>
      <c r="G108" s="42"/>
      <c r="H108" s="42"/>
      <c r="I108" s="43">
        <f t="shared" si="81"/>
        <v>0</v>
      </c>
      <c r="J108" s="44"/>
      <c r="K108" s="45"/>
      <c r="L108" s="98"/>
      <c r="M108" s="59" t="str">
        <f t="shared" si="82"/>
        <v/>
      </c>
      <c r="N108" s="48"/>
      <c r="O108" s="98"/>
      <c r="P108" s="59" t="str">
        <f t="shared" si="83"/>
        <v/>
      </c>
      <c r="Q108" s="48"/>
      <c r="R108" s="98"/>
      <c r="S108" s="59" t="str">
        <f t="shared" si="84"/>
        <v/>
      </c>
      <c r="T108" s="120">
        <f t="shared" si="90"/>
        <v>0</v>
      </c>
      <c r="U108" s="45"/>
      <c r="V108" s="98"/>
      <c r="W108" s="59" t="str">
        <f t="shared" si="85"/>
        <v/>
      </c>
      <c r="X108" s="48"/>
      <c r="Y108" s="98"/>
      <c r="Z108" s="59" t="str">
        <f t="shared" si="86"/>
        <v/>
      </c>
      <c r="AA108" s="48"/>
      <c r="AB108" s="121"/>
      <c r="AC108" s="59" t="str">
        <f t="shared" si="87"/>
        <v/>
      </c>
      <c r="AD108" s="59">
        <f t="shared" si="91"/>
        <v>0</v>
      </c>
      <c r="AE108" s="54">
        <f t="shared" si="92"/>
        <v>0</v>
      </c>
      <c r="AF108" s="55"/>
      <c r="AG108" s="56"/>
      <c r="AH108" s="57">
        <f t="shared" si="93"/>
        <v>0</v>
      </c>
      <c r="AI108" s="58">
        <f t="shared" si="76"/>
        <v>0</v>
      </c>
      <c r="AJ108" s="55"/>
      <c r="AK108" s="56"/>
      <c r="AL108" s="56"/>
      <c r="AM108" s="57">
        <f t="shared" si="77"/>
        <v>0</v>
      </c>
      <c r="AN108" s="58">
        <f t="shared" si="78"/>
        <v>0</v>
      </c>
      <c r="AO108" s="61"/>
      <c r="AP108" s="62">
        <f t="shared" si="88"/>
        <v>0</v>
      </c>
      <c r="AQ108" s="61"/>
      <c r="AR108" s="58">
        <f t="shared" si="89"/>
        <v>0</v>
      </c>
      <c r="AS108" s="63"/>
      <c r="AT108" s="64"/>
      <c r="AU108" s="57">
        <f t="shared" si="79"/>
        <v>0</v>
      </c>
      <c r="AV108" s="62" t="str">
        <f t="shared" si="80"/>
        <v>0</v>
      </c>
    </row>
    <row r="109" spans="1:48" hidden="1" outlineLevel="1">
      <c r="A109" s="122"/>
      <c r="B109" s="66"/>
      <c r="C109" s="66"/>
      <c r="D109" s="103" t="str">
        <f t="shared" si="71"/>
        <v/>
      </c>
      <c r="E109" s="71"/>
      <c r="F109" s="72"/>
      <c r="G109" s="42"/>
      <c r="H109" s="42"/>
      <c r="I109" s="43">
        <f t="shared" si="81"/>
        <v>0</v>
      </c>
      <c r="J109" s="44"/>
      <c r="K109" s="45"/>
      <c r="L109" s="98"/>
      <c r="M109" s="59" t="str">
        <f t="shared" si="82"/>
        <v/>
      </c>
      <c r="N109" s="48"/>
      <c r="O109" s="98"/>
      <c r="P109" s="59" t="str">
        <f t="shared" si="83"/>
        <v/>
      </c>
      <c r="Q109" s="48"/>
      <c r="R109" s="98"/>
      <c r="S109" s="59" t="str">
        <f t="shared" si="84"/>
        <v/>
      </c>
      <c r="T109" s="120">
        <f t="shared" si="90"/>
        <v>0</v>
      </c>
      <c r="U109" s="45"/>
      <c r="V109" s="98"/>
      <c r="W109" s="59" t="str">
        <f t="shared" si="85"/>
        <v/>
      </c>
      <c r="X109" s="48"/>
      <c r="Y109" s="98"/>
      <c r="Z109" s="59" t="str">
        <f t="shared" si="86"/>
        <v/>
      </c>
      <c r="AA109" s="48"/>
      <c r="AB109" s="121"/>
      <c r="AC109" s="59" t="str">
        <f t="shared" si="87"/>
        <v/>
      </c>
      <c r="AD109" s="59">
        <f t="shared" si="91"/>
        <v>0</v>
      </c>
      <c r="AE109" s="54">
        <f t="shared" si="92"/>
        <v>0</v>
      </c>
      <c r="AF109" s="55"/>
      <c r="AG109" s="56"/>
      <c r="AH109" s="57">
        <f t="shared" si="93"/>
        <v>0</v>
      </c>
      <c r="AI109" s="58">
        <f t="shared" si="76"/>
        <v>0</v>
      </c>
      <c r="AJ109" s="55"/>
      <c r="AK109" s="56"/>
      <c r="AL109" s="56"/>
      <c r="AM109" s="57">
        <f t="shared" si="77"/>
        <v>0</v>
      </c>
      <c r="AN109" s="58">
        <f t="shared" si="78"/>
        <v>0</v>
      </c>
      <c r="AO109" s="61"/>
      <c r="AP109" s="62">
        <f t="shared" si="88"/>
        <v>0</v>
      </c>
      <c r="AQ109" s="61"/>
      <c r="AR109" s="58">
        <f t="shared" si="89"/>
        <v>0</v>
      </c>
      <c r="AS109" s="63"/>
      <c r="AT109" s="64"/>
      <c r="AU109" s="57">
        <f t="shared" si="79"/>
        <v>0</v>
      </c>
      <c r="AV109" s="62" t="str">
        <f t="shared" si="80"/>
        <v>0</v>
      </c>
    </row>
    <row r="110" spans="1:48" hidden="1" outlineLevel="1">
      <c r="A110" s="122"/>
      <c r="B110" s="66"/>
      <c r="C110" s="66"/>
      <c r="D110" s="103" t="str">
        <f t="shared" si="71"/>
        <v/>
      </c>
      <c r="E110" s="71"/>
      <c r="F110" s="72"/>
      <c r="G110" s="42"/>
      <c r="H110" s="42"/>
      <c r="I110" s="43">
        <f t="shared" si="81"/>
        <v>0</v>
      </c>
      <c r="J110" s="44"/>
      <c r="K110" s="45"/>
      <c r="L110" s="98"/>
      <c r="M110" s="59" t="str">
        <f t="shared" si="82"/>
        <v/>
      </c>
      <c r="N110" s="48"/>
      <c r="O110" s="98"/>
      <c r="P110" s="59" t="str">
        <f t="shared" si="83"/>
        <v/>
      </c>
      <c r="Q110" s="48"/>
      <c r="R110" s="98"/>
      <c r="S110" s="59" t="str">
        <f t="shared" si="84"/>
        <v/>
      </c>
      <c r="T110" s="120">
        <f t="shared" si="90"/>
        <v>0</v>
      </c>
      <c r="U110" s="45"/>
      <c r="V110" s="98"/>
      <c r="W110" s="59" t="str">
        <f t="shared" si="85"/>
        <v/>
      </c>
      <c r="X110" s="48"/>
      <c r="Y110" s="98"/>
      <c r="Z110" s="59" t="str">
        <f t="shared" si="86"/>
        <v/>
      </c>
      <c r="AA110" s="48"/>
      <c r="AB110" s="121"/>
      <c r="AC110" s="59" t="str">
        <f t="shared" si="87"/>
        <v/>
      </c>
      <c r="AD110" s="59">
        <f t="shared" si="91"/>
        <v>0</v>
      </c>
      <c r="AE110" s="54">
        <f t="shared" si="92"/>
        <v>0</v>
      </c>
      <c r="AF110" s="55"/>
      <c r="AG110" s="56"/>
      <c r="AH110" s="57">
        <f t="shared" si="93"/>
        <v>0</v>
      </c>
      <c r="AI110" s="58">
        <f t="shared" si="76"/>
        <v>0</v>
      </c>
      <c r="AJ110" s="55"/>
      <c r="AK110" s="56"/>
      <c r="AL110" s="56"/>
      <c r="AM110" s="57">
        <f t="shared" si="77"/>
        <v>0</v>
      </c>
      <c r="AN110" s="58">
        <f t="shared" si="78"/>
        <v>0</v>
      </c>
      <c r="AO110" s="61"/>
      <c r="AP110" s="62">
        <f t="shared" si="88"/>
        <v>0</v>
      </c>
      <c r="AQ110" s="61"/>
      <c r="AR110" s="58">
        <f t="shared" si="89"/>
        <v>0</v>
      </c>
      <c r="AS110" s="63"/>
      <c r="AT110" s="64"/>
      <c r="AU110" s="57">
        <f t="shared" si="79"/>
        <v>0</v>
      </c>
      <c r="AV110" s="62" t="str">
        <f t="shared" si="80"/>
        <v>0</v>
      </c>
    </row>
    <row r="111" spans="1:48" hidden="1" outlineLevel="1">
      <c r="A111" s="122"/>
      <c r="B111" s="66"/>
      <c r="C111" s="66"/>
      <c r="D111" s="103" t="str">
        <f t="shared" si="71"/>
        <v/>
      </c>
      <c r="E111" s="66"/>
      <c r="F111" s="72"/>
      <c r="G111" s="42"/>
      <c r="H111" s="42"/>
      <c r="I111" s="43">
        <f t="shared" si="81"/>
        <v>0</v>
      </c>
      <c r="J111" s="44"/>
      <c r="K111" s="45"/>
      <c r="L111" s="98"/>
      <c r="M111" s="59" t="str">
        <f t="shared" si="82"/>
        <v/>
      </c>
      <c r="N111" s="48"/>
      <c r="O111" s="98"/>
      <c r="P111" s="59" t="str">
        <f t="shared" si="83"/>
        <v/>
      </c>
      <c r="Q111" s="48"/>
      <c r="R111" s="98"/>
      <c r="S111" s="59" t="str">
        <f t="shared" si="84"/>
        <v/>
      </c>
      <c r="T111" s="120">
        <f t="shared" si="90"/>
        <v>0</v>
      </c>
      <c r="U111" s="45"/>
      <c r="V111" s="98"/>
      <c r="W111" s="59" t="str">
        <f t="shared" si="85"/>
        <v/>
      </c>
      <c r="X111" s="48"/>
      <c r="Y111" s="98"/>
      <c r="Z111" s="59" t="str">
        <f t="shared" si="86"/>
        <v/>
      </c>
      <c r="AA111" s="48"/>
      <c r="AB111" s="121"/>
      <c r="AC111" s="59" t="str">
        <f t="shared" si="87"/>
        <v/>
      </c>
      <c r="AD111" s="59">
        <f t="shared" si="91"/>
        <v>0</v>
      </c>
      <c r="AE111" s="54">
        <f t="shared" si="92"/>
        <v>0</v>
      </c>
      <c r="AF111" s="55"/>
      <c r="AG111" s="56"/>
      <c r="AH111" s="57">
        <f t="shared" si="93"/>
        <v>0</v>
      </c>
      <c r="AI111" s="58">
        <f t="shared" si="76"/>
        <v>0</v>
      </c>
      <c r="AJ111" s="55"/>
      <c r="AK111" s="56"/>
      <c r="AL111" s="56"/>
      <c r="AM111" s="57">
        <f t="shared" si="77"/>
        <v>0</v>
      </c>
      <c r="AN111" s="58">
        <f t="shared" si="78"/>
        <v>0</v>
      </c>
      <c r="AO111" s="61"/>
      <c r="AP111" s="62">
        <f t="shared" si="88"/>
        <v>0</v>
      </c>
      <c r="AQ111" s="61"/>
      <c r="AR111" s="58">
        <f t="shared" si="89"/>
        <v>0</v>
      </c>
      <c r="AS111" s="63"/>
      <c r="AT111" s="64"/>
      <c r="AU111" s="57">
        <f t="shared" si="79"/>
        <v>0</v>
      </c>
      <c r="AV111" s="62" t="str">
        <f t="shared" si="80"/>
        <v>0</v>
      </c>
    </row>
    <row r="112" spans="1:48" ht="13.5" hidden="1" outlineLevel="1" thickBot="1">
      <c r="A112" s="123"/>
      <c r="B112" s="75"/>
      <c r="C112" s="75"/>
      <c r="D112" s="108" t="str">
        <f t="shared" si="71"/>
        <v/>
      </c>
      <c r="E112" s="75"/>
      <c r="F112" s="109"/>
      <c r="G112" s="110"/>
      <c r="H112" s="110"/>
      <c r="I112" s="43">
        <f t="shared" si="81"/>
        <v>0</v>
      </c>
      <c r="J112" s="44"/>
      <c r="K112" s="45"/>
      <c r="L112" s="98"/>
      <c r="M112" s="59" t="str">
        <f t="shared" si="82"/>
        <v/>
      </c>
      <c r="N112" s="48"/>
      <c r="O112" s="98"/>
      <c r="P112" s="59" t="str">
        <f t="shared" si="83"/>
        <v/>
      </c>
      <c r="Q112" s="48"/>
      <c r="R112" s="98"/>
      <c r="S112" s="59" t="str">
        <f t="shared" si="84"/>
        <v/>
      </c>
      <c r="T112" s="120">
        <f t="shared" si="90"/>
        <v>0</v>
      </c>
      <c r="U112" s="45"/>
      <c r="V112" s="98"/>
      <c r="W112" s="59" t="str">
        <f t="shared" si="85"/>
        <v/>
      </c>
      <c r="X112" s="48"/>
      <c r="Y112" s="98"/>
      <c r="Z112" s="59" t="str">
        <f t="shared" si="86"/>
        <v/>
      </c>
      <c r="AA112" s="48"/>
      <c r="AB112" s="121"/>
      <c r="AC112" s="59" t="str">
        <f t="shared" si="87"/>
        <v/>
      </c>
      <c r="AD112" s="59">
        <f t="shared" si="91"/>
        <v>0</v>
      </c>
      <c r="AE112" s="54">
        <f t="shared" si="92"/>
        <v>0</v>
      </c>
      <c r="AF112" s="83"/>
      <c r="AG112" s="84"/>
      <c r="AH112" s="85">
        <f t="shared" si="93"/>
        <v>0</v>
      </c>
      <c r="AI112" s="58">
        <f t="shared" si="76"/>
        <v>0</v>
      </c>
      <c r="AJ112" s="83"/>
      <c r="AK112" s="84"/>
      <c r="AL112" s="84"/>
      <c r="AM112" s="85">
        <f t="shared" si="77"/>
        <v>0</v>
      </c>
      <c r="AN112" s="58">
        <f t="shared" si="78"/>
        <v>0</v>
      </c>
      <c r="AO112" s="86"/>
      <c r="AP112" s="62">
        <f t="shared" si="88"/>
        <v>0</v>
      </c>
      <c r="AQ112" s="86"/>
      <c r="AR112" s="58">
        <f t="shared" si="89"/>
        <v>0</v>
      </c>
      <c r="AS112" s="87"/>
      <c r="AT112" s="88"/>
      <c r="AU112" s="85">
        <f t="shared" si="79"/>
        <v>0</v>
      </c>
      <c r="AV112" s="62" t="str">
        <f t="shared" si="80"/>
        <v>0</v>
      </c>
    </row>
    <row r="113" spans="1:34" ht="16.5" customHeight="1" collapsed="1">
      <c r="I113" s="9"/>
      <c r="J113" s="9"/>
    </row>
    <row r="114" spans="1:34" ht="6.75" customHeight="1">
      <c r="I114" s="9"/>
      <c r="J114" s="9"/>
    </row>
    <row r="115" spans="1:34">
      <c r="A115" s="124" t="s">
        <v>51</v>
      </c>
      <c r="C115" s="125" t="s">
        <v>13</v>
      </c>
      <c r="Q115" s="125" t="s">
        <v>13</v>
      </c>
      <c r="AF115" s="125"/>
      <c r="AG115" s="125" t="s">
        <v>13</v>
      </c>
    </row>
    <row r="116" spans="1:34">
      <c r="A116" s="126" t="s">
        <v>52</v>
      </c>
      <c r="B116" s="127">
        <f>Mannschaftswertung!H8</f>
        <v>1998.1884979485915</v>
      </c>
      <c r="C116" s="128">
        <f>Presse!C76</f>
        <v>1</v>
      </c>
      <c r="E116" s="208" t="s">
        <v>53</v>
      </c>
      <c r="F116" s="209"/>
      <c r="G116" s="209"/>
      <c r="H116" s="209"/>
      <c r="I116" s="209"/>
      <c r="J116" s="209"/>
      <c r="K116" s="209"/>
      <c r="L116" s="220">
        <f>Mannschaftswertung!H14</f>
        <v>1675.2579203916271</v>
      </c>
      <c r="M116" s="209"/>
      <c r="N116" s="209"/>
      <c r="O116" s="221"/>
      <c r="Q116" s="128">
        <f>Presse!C82</f>
        <v>3</v>
      </c>
      <c r="R116" s="129"/>
      <c r="S116" s="130"/>
      <c r="T116" s="130"/>
      <c r="U116" s="208" t="s">
        <v>54</v>
      </c>
      <c r="V116" s="209"/>
      <c r="W116" s="209"/>
      <c r="X116" s="209"/>
      <c r="Y116" s="209"/>
      <c r="Z116" s="209"/>
      <c r="AA116" s="209"/>
      <c r="AB116" s="210">
        <f>Mannschaftswertung!H20</f>
        <v>1513.6080645044108</v>
      </c>
      <c r="AC116" s="211"/>
      <c r="AD116" s="211"/>
      <c r="AE116" s="211"/>
      <c r="AF116" s="212"/>
      <c r="AG116" s="128">
        <f>Presse!C88</f>
        <v>4</v>
      </c>
    </row>
    <row r="117" spans="1:34">
      <c r="A117" s="131"/>
      <c r="C117" s="2"/>
      <c r="E117" s="206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Q117" s="2"/>
      <c r="R117" s="213"/>
      <c r="S117" s="214"/>
      <c r="T117" s="214"/>
      <c r="U117" s="214"/>
      <c r="V117" s="214"/>
      <c r="W117" s="214"/>
      <c r="X117" s="214"/>
      <c r="Y117" s="214"/>
      <c r="Z117" s="5"/>
      <c r="AA117" s="207"/>
      <c r="AB117" s="207"/>
      <c r="AC117" s="207"/>
      <c r="AD117" s="207"/>
      <c r="AE117" s="207"/>
      <c r="AF117" s="132"/>
      <c r="AG117" s="2"/>
    </row>
    <row r="118" spans="1:34">
      <c r="A118" s="126" t="s">
        <v>55</v>
      </c>
      <c r="B118" s="127" t="str">
        <f>Mannschaftswertung!E8</f>
        <v/>
      </c>
      <c r="C118" s="128" t="e">
        <f>Presse!C77</f>
        <v>#VALUE!</v>
      </c>
      <c r="E118" s="208" t="s">
        <v>56</v>
      </c>
      <c r="F118" s="209"/>
      <c r="G118" s="209"/>
      <c r="H118" s="209"/>
      <c r="I118" s="209"/>
      <c r="J118" s="209"/>
      <c r="K118" s="209"/>
      <c r="L118" s="210" t="str">
        <f>Mannschaftswertung!E14</f>
        <v/>
      </c>
      <c r="M118" s="211"/>
      <c r="N118" s="211"/>
      <c r="O118" s="212"/>
      <c r="Q118" s="128" t="e">
        <f>Presse!C83</f>
        <v>#VALUE!</v>
      </c>
      <c r="R118" s="129"/>
      <c r="S118" s="130"/>
      <c r="T118" s="130"/>
      <c r="U118" s="208" t="s">
        <v>57</v>
      </c>
      <c r="V118" s="209"/>
      <c r="W118" s="209"/>
      <c r="X118" s="209"/>
      <c r="Y118" s="209"/>
      <c r="Z118" s="209"/>
      <c r="AA118" s="209"/>
      <c r="AB118" s="210" t="str">
        <f>Mannschaftswertung!E20</f>
        <v/>
      </c>
      <c r="AC118" s="211"/>
      <c r="AD118" s="211"/>
      <c r="AE118" s="211"/>
      <c r="AF118" s="212"/>
      <c r="AG118" s="128" t="e">
        <f>Presse!C89</f>
        <v>#VALUE!</v>
      </c>
    </row>
    <row r="119" spans="1:34">
      <c r="C119" s="2"/>
      <c r="E119" s="206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Q119" s="2"/>
      <c r="R119" s="213"/>
      <c r="S119" s="214"/>
      <c r="T119" s="214"/>
      <c r="U119" s="214"/>
      <c r="V119" s="214"/>
      <c r="W119" s="214"/>
      <c r="X119" s="214"/>
      <c r="Y119" s="214"/>
      <c r="Z119" s="5"/>
      <c r="AA119" s="207"/>
      <c r="AB119" s="207"/>
      <c r="AC119" s="207"/>
      <c r="AD119" s="207"/>
      <c r="AE119" s="207"/>
      <c r="AF119" s="132"/>
      <c r="AG119" s="2"/>
    </row>
    <row r="120" spans="1:34">
      <c r="A120" s="133" t="s">
        <v>58</v>
      </c>
      <c r="B120" s="127" t="str">
        <f>Mannschaftswertung!F8</f>
        <v/>
      </c>
      <c r="C120" s="128" t="e">
        <f>Presse!C78</f>
        <v>#VALUE!</v>
      </c>
      <c r="E120" s="208" t="s">
        <v>59</v>
      </c>
      <c r="F120" s="209"/>
      <c r="G120" s="209"/>
      <c r="H120" s="209"/>
      <c r="I120" s="209"/>
      <c r="J120" s="209"/>
      <c r="K120" s="209"/>
      <c r="L120" s="210" t="str">
        <f>Mannschaftswertung!F14</f>
        <v/>
      </c>
      <c r="M120" s="211"/>
      <c r="N120" s="211"/>
      <c r="O120" s="212"/>
      <c r="Q120" s="128" t="e">
        <f>Presse!C84</f>
        <v>#VALUE!</v>
      </c>
      <c r="R120" s="129"/>
      <c r="S120" s="130"/>
      <c r="T120" s="130"/>
      <c r="U120" s="208" t="s">
        <v>60</v>
      </c>
      <c r="V120" s="209"/>
      <c r="W120" s="209"/>
      <c r="X120" s="209"/>
      <c r="Y120" s="209"/>
      <c r="Z120" s="209"/>
      <c r="AA120" s="209"/>
      <c r="AB120" s="210" t="str">
        <f>Mannschaftswertung!F20</f>
        <v/>
      </c>
      <c r="AC120" s="211"/>
      <c r="AD120" s="211"/>
      <c r="AE120" s="211"/>
      <c r="AF120" s="212"/>
      <c r="AG120" s="128" t="e">
        <f>Presse!C90</f>
        <v>#VALUE!</v>
      </c>
    </row>
    <row r="121" spans="1:34">
      <c r="A121" s="134"/>
      <c r="C121" s="2"/>
      <c r="E121" s="206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Q121" s="2"/>
      <c r="R121" s="213"/>
      <c r="S121" s="214"/>
      <c r="T121" s="214"/>
      <c r="U121" s="214"/>
      <c r="V121" s="214"/>
      <c r="W121" s="214"/>
      <c r="X121" s="214"/>
      <c r="Y121" s="214"/>
      <c r="Z121" s="5"/>
      <c r="AA121" s="207"/>
      <c r="AB121" s="207"/>
      <c r="AC121" s="207"/>
      <c r="AD121" s="207"/>
      <c r="AE121" s="207"/>
      <c r="AF121" s="132"/>
      <c r="AG121" s="2"/>
    </row>
    <row r="122" spans="1:34">
      <c r="A122" s="126" t="s">
        <v>61</v>
      </c>
      <c r="B122" s="127">
        <f>Mannschaftswertung!G8</f>
        <v>1757.0440560059701</v>
      </c>
      <c r="C122" s="128">
        <f>Presse!C79</f>
        <v>2</v>
      </c>
      <c r="E122" s="208" t="s">
        <v>62</v>
      </c>
      <c r="F122" s="209"/>
      <c r="G122" s="209"/>
      <c r="H122" s="209"/>
      <c r="I122" s="209"/>
      <c r="J122" s="209"/>
      <c r="K122" s="209"/>
      <c r="L122" s="210">
        <f>Mannschaftswertung!G14</f>
        <v>1343.760440361152</v>
      </c>
      <c r="M122" s="211"/>
      <c r="N122" s="211"/>
      <c r="O122" s="212"/>
      <c r="Q122" s="128">
        <f>Presse!C85</f>
        <v>5</v>
      </c>
      <c r="R122" s="129"/>
      <c r="S122" s="130"/>
      <c r="T122" s="130"/>
      <c r="U122" s="208" t="s">
        <v>63</v>
      </c>
      <c r="V122" s="209"/>
      <c r="W122" s="209"/>
      <c r="X122" s="209"/>
      <c r="Y122" s="209"/>
      <c r="Z122" s="209"/>
      <c r="AA122" s="209"/>
      <c r="AB122" s="210" t="str">
        <f>Mannschaftswertung!G20</f>
        <v/>
      </c>
      <c r="AC122" s="211"/>
      <c r="AD122" s="211"/>
      <c r="AE122" s="211"/>
      <c r="AF122" s="212"/>
      <c r="AG122" s="128" t="e">
        <f>Presse!C91</f>
        <v>#VALUE!</v>
      </c>
    </row>
    <row r="123" spans="1:34">
      <c r="A123" s="134"/>
      <c r="C123" s="2"/>
      <c r="E123" s="206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Q123" s="2"/>
      <c r="R123" s="213"/>
      <c r="S123" s="214"/>
      <c r="T123" s="214"/>
      <c r="U123" s="214"/>
      <c r="V123" s="214"/>
      <c r="W123" s="214"/>
      <c r="X123" s="214"/>
      <c r="Y123" s="214"/>
      <c r="Z123" s="5"/>
      <c r="AA123" s="207"/>
      <c r="AB123" s="207"/>
      <c r="AC123" s="207"/>
      <c r="AD123" s="207"/>
      <c r="AE123" s="207"/>
      <c r="AF123" s="132"/>
      <c r="AG123" s="2"/>
    </row>
    <row r="124" spans="1:34">
      <c r="A124" s="133" t="s">
        <v>64</v>
      </c>
      <c r="B124" s="127" t="str">
        <f>Mannschaftswertung!I8</f>
        <v/>
      </c>
      <c r="C124" s="128" t="e">
        <f>Presse!C80</f>
        <v>#VALUE!</v>
      </c>
      <c r="E124" s="208" t="s">
        <v>65</v>
      </c>
      <c r="F124" s="209"/>
      <c r="G124" s="209"/>
      <c r="H124" s="209"/>
      <c r="I124" s="209"/>
      <c r="J124" s="209"/>
      <c r="K124" s="209"/>
      <c r="L124" s="210" t="str">
        <f>Mannschaftswertung!I14</f>
        <v/>
      </c>
      <c r="M124" s="211"/>
      <c r="N124" s="211"/>
      <c r="O124" s="212"/>
      <c r="Q124" s="128" t="e">
        <f>Presse!C86</f>
        <v>#VALUE!</v>
      </c>
      <c r="R124" s="129"/>
      <c r="S124" s="130"/>
      <c r="T124" s="130"/>
      <c r="U124" s="208" t="s">
        <v>43</v>
      </c>
      <c r="V124" s="209"/>
      <c r="W124" s="209"/>
      <c r="X124" s="209"/>
      <c r="Y124" s="209"/>
      <c r="Z124" s="209"/>
      <c r="AA124" s="209"/>
      <c r="AB124" s="210" t="str">
        <f>Mannschaftswertung!K8</f>
        <v/>
      </c>
      <c r="AC124" s="211"/>
      <c r="AD124" s="211"/>
      <c r="AE124" s="211"/>
      <c r="AF124" s="212"/>
      <c r="AG124" s="128" t="e">
        <f>Presse!C92</f>
        <v>#VALUE!</v>
      </c>
    </row>
    <row r="125" spans="1:34">
      <c r="A125" s="134"/>
      <c r="C125" s="2"/>
      <c r="E125" s="206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Q125" s="2"/>
      <c r="R125" s="213"/>
      <c r="S125" s="214"/>
      <c r="T125" s="214"/>
      <c r="U125" s="214"/>
      <c r="V125" s="214"/>
      <c r="W125" s="214"/>
      <c r="X125" s="214"/>
      <c r="Y125" s="214"/>
      <c r="Z125" s="5"/>
      <c r="AA125" s="207"/>
      <c r="AB125" s="207"/>
      <c r="AC125" s="207"/>
      <c r="AD125" s="207"/>
      <c r="AE125" s="207"/>
      <c r="AF125" s="132"/>
      <c r="AG125" s="2"/>
    </row>
    <row r="126" spans="1:34">
      <c r="A126" s="133" t="s">
        <v>66</v>
      </c>
      <c r="B126" s="127" t="str">
        <f>Mannschaftswertung!L8</f>
        <v/>
      </c>
      <c r="C126" s="128" t="e">
        <f>Presse!C81</f>
        <v>#VALUE!</v>
      </c>
      <c r="E126" s="208" t="s">
        <v>67</v>
      </c>
      <c r="F126" s="209"/>
      <c r="G126" s="209"/>
      <c r="H126" s="209"/>
      <c r="I126" s="209"/>
      <c r="J126" s="209"/>
      <c r="K126" s="209"/>
      <c r="L126" s="210" t="str">
        <f>Mannschaftswertung!J8</f>
        <v/>
      </c>
      <c r="M126" s="211"/>
      <c r="N126" s="211"/>
      <c r="O126" s="212"/>
      <c r="Q126" s="128" t="e">
        <f>Presse!C87</f>
        <v>#VALUE!</v>
      </c>
      <c r="R126" s="129"/>
      <c r="S126" s="130"/>
      <c r="T126" s="130"/>
      <c r="U126" s="208" t="s">
        <v>72</v>
      </c>
      <c r="V126" s="209"/>
      <c r="W126" s="209"/>
      <c r="X126" s="209"/>
      <c r="Y126" s="209"/>
      <c r="Z126" s="209"/>
      <c r="AA126" s="209"/>
      <c r="AB126" s="210" t="str">
        <f>Mannschaftswertung!M8</f>
        <v/>
      </c>
      <c r="AC126" s="211"/>
      <c r="AD126" s="211"/>
      <c r="AE126" s="211"/>
      <c r="AF126" s="212"/>
      <c r="AG126" s="128" t="e">
        <f>Presse!C93</f>
        <v>#VALUE!</v>
      </c>
      <c r="AH126" s="135"/>
    </row>
    <row r="127" spans="1:34">
      <c r="A127" s="134"/>
      <c r="C127" s="2"/>
      <c r="E127" s="206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Q127" s="2"/>
      <c r="AG127" s="2"/>
    </row>
    <row r="128" spans="1:34">
      <c r="A128" s="133" t="s">
        <v>73</v>
      </c>
      <c r="B128" s="127" t="str">
        <f>Mannschaftswertung!N8</f>
        <v/>
      </c>
      <c r="C128" s="128" t="e">
        <f>Presse!C94</f>
        <v>#VALUE!</v>
      </c>
      <c r="E128" s="208" t="s">
        <v>74</v>
      </c>
      <c r="F128" s="209"/>
      <c r="G128" s="209"/>
      <c r="H128" s="209"/>
      <c r="I128" s="209"/>
      <c r="J128" s="209"/>
      <c r="K128" s="209"/>
      <c r="L128" s="210" t="str">
        <f>Mannschaftswertung!O8</f>
        <v/>
      </c>
      <c r="M128" s="211"/>
      <c r="N128" s="211"/>
      <c r="O128" s="212"/>
      <c r="Q128" s="128" t="e">
        <f>Presse!C95</f>
        <v>#VALUE!</v>
      </c>
      <c r="U128" s="208" t="s">
        <v>75</v>
      </c>
      <c r="V128" s="209"/>
      <c r="W128" s="209"/>
      <c r="X128" s="209"/>
      <c r="Y128" s="209"/>
      <c r="Z128" s="209"/>
      <c r="AA128" s="209"/>
      <c r="AB128" s="210" t="str">
        <f>Mannschaftswertung!P8</f>
        <v/>
      </c>
      <c r="AC128" s="211"/>
      <c r="AD128" s="211"/>
      <c r="AE128" s="211"/>
      <c r="AF128" s="212"/>
      <c r="AG128" s="128" t="e">
        <f>Presse!C96</f>
        <v>#VALUE!</v>
      </c>
    </row>
  </sheetData>
  <mergeCells count="140">
    <mergeCell ref="AF4:AI4"/>
    <mergeCell ref="AJ4:AN4"/>
    <mergeCell ref="C4:D4"/>
    <mergeCell ref="I4:I5"/>
    <mergeCell ref="J4:J5"/>
    <mergeCell ref="K4:L4"/>
    <mergeCell ref="N4:O4"/>
    <mergeCell ref="Q4:R4"/>
    <mergeCell ref="A1:E1"/>
    <mergeCell ref="I1:K1"/>
    <mergeCell ref="L1:U1"/>
    <mergeCell ref="AA1:AG1"/>
    <mergeCell ref="AI1:AK1"/>
    <mergeCell ref="K3:O3"/>
    <mergeCell ref="U3:Y3"/>
    <mergeCell ref="AF3:AV3"/>
    <mergeCell ref="AO4:AP4"/>
    <mergeCell ref="AQ4:AR4"/>
    <mergeCell ref="AS4:AV4"/>
    <mergeCell ref="C8:D8"/>
    <mergeCell ref="C9:D9"/>
    <mergeCell ref="C10:D10"/>
    <mergeCell ref="C11:D11"/>
    <mergeCell ref="C5:D5"/>
    <mergeCell ref="U4:V4"/>
    <mergeCell ref="X4:Y4"/>
    <mergeCell ref="AA4:AB4"/>
    <mergeCell ref="AE4:AE5"/>
    <mergeCell ref="C18:D18"/>
    <mergeCell ref="C19:D19"/>
    <mergeCell ref="C20:D20"/>
    <mergeCell ref="K22:O22"/>
    <mergeCell ref="U22:Y22"/>
    <mergeCell ref="AF22:AV22"/>
    <mergeCell ref="C14:D14"/>
    <mergeCell ref="C15:D15"/>
    <mergeCell ref="C16:D16"/>
    <mergeCell ref="C17:D17"/>
    <mergeCell ref="AQ23:AR23"/>
    <mergeCell ref="AS23:AV23"/>
    <mergeCell ref="K47:R47"/>
    <mergeCell ref="U47:AB47"/>
    <mergeCell ref="AF47:AV47"/>
    <mergeCell ref="I48:I49"/>
    <mergeCell ref="J48:J49"/>
    <mergeCell ref="K48:L48"/>
    <mergeCell ref="N48:O48"/>
    <mergeCell ref="Q48:R48"/>
    <mergeCell ref="X23:Y23"/>
    <mergeCell ref="AA23:AB23"/>
    <mergeCell ref="AE23:AE24"/>
    <mergeCell ref="AF23:AI23"/>
    <mergeCell ref="AJ23:AN23"/>
    <mergeCell ref="AO23:AP23"/>
    <mergeCell ref="I23:I24"/>
    <mergeCell ref="J23:J24"/>
    <mergeCell ref="K23:L23"/>
    <mergeCell ref="N23:O23"/>
    <mergeCell ref="Q23:R23"/>
    <mergeCell ref="U23:V23"/>
    <mergeCell ref="AO48:AP48"/>
    <mergeCell ref="AQ48:AR48"/>
    <mergeCell ref="AS48:AV48"/>
    <mergeCell ref="K81:R81"/>
    <mergeCell ref="U81:AB81"/>
    <mergeCell ref="AF81:AV81"/>
    <mergeCell ref="U48:V48"/>
    <mergeCell ref="X48:Y48"/>
    <mergeCell ref="AA48:AB48"/>
    <mergeCell ref="AE48:AE49"/>
    <mergeCell ref="AF48:AI48"/>
    <mergeCell ref="AJ48:AN48"/>
    <mergeCell ref="AS82:AV82"/>
    <mergeCell ref="E116:K116"/>
    <mergeCell ref="L116:O116"/>
    <mergeCell ref="U116:AA116"/>
    <mergeCell ref="AB116:AF116"/>
    <mergeCell ref="X82:Y82"/>
    <mergeCell ref="AA82:AB82"/>
    <mergeCell ref="AE82:AE83"/>
    <mergeCell ref="AF82:AI82"/>
    <mergeCell ref="AJ82:AN82"/>
    <mergeCell ref="AO82:AP82"/>
    <mergeCell ref="I82:I83"/>
    <mergeCell ref="J82:J83"/>
    <mergeCell ref="K82:L82"/>
    <mergeCell ref="N82:O82"/>
    <mergeCell ref="Q82:R82"/>
    <mergeCell ref="U82:V82"/>
    <mergeCell ref="E117:K117"/>
    <mergeCell ref="L117:O117"/>
    <mergeCell ref="R117:Y117"/>
    <mergeCell ref="AA117:AE117"/>
    <mergeCell ref="E118:K118"/>
    <mergeCell ref="L118:O118"/>
    <mergeCell ref="U118:AA118"/>
    <mergeCell ref="AB118:AF118"/>
    <mergeCell ref="AQ82:AR82"/>
    <mergeCell ref="AB122:AF122"/>
    <mergeCell ref="E119:K119"/>
    <mergeCell ref="L119:O119"/>
    <mergeCell ref="R119:Y119"/>
    <mergeCell ref="AA119:AE119"/>
    <mergeCell ref="E120:K120"/>
    <mergeCell ref="L120:O120"/>
    <mergeCell ref="U120:AA120"/>
    <mergeCell ref="AB120:AF120"/>
    <mergeCell ref="AB128:AF128"/>
    <mergeCell ref="E125:K125"/>
    <mergeCell ref="L125:O125"/>
    <mergeCell ref="R125:Y125"/>
    <mergeCell ref="AA125:AE125"/>
    <mergeCell ref="E126:K126"/>
    <mergeCell ref="L126:O126"/>
    <mergeCell ref="U126:AA126"/>
    <mergeCell ref="AB126:AF126"/>
    <mergeCell ref="C12:D12"/>
    <mergeCell ref="C13:D13"/>
    <mergeCell ref="C6:D6"/>
    <mergeCell ref="C7:D7"/>
    <mergeCell ref="E127:K127"/>
    <mergeCell ref="L127:O127"/>
    <mergeCell ref="E128:K128"/>
    <mergeCell ref="L128:O128"/>
    <mergeCell ref="U128:AA128"/>
    <mergeCell ref="E123:K123"/>
    <mergeCell ref="L123:O123"/>
    <mergeCell ref="R123:Y123"/>
    <mergeCell ref="AA123:AE123"/>
    <mergeCell ref="E124:K124"/>
    <mergeCell ref="L124:O124"/>
    <mergeCell ref="U124:AA124"/>
    <mergeCell ref="AB124:AF124"/>
    <mergeCell ref="E121:K121"/>
    <mergeCell ref="L121:O121"/>
    <mergeCell ref="R121:Y121"/>
    <mergeCell ref="AA121:AE121"/>
    <mergeCell ref="E122:K122"/>
    <mergeCell ref="L122:O122"/>
    <mergeCell ref="U122:AA122"/>
  </mergeCells>
  <conditionalFormatting sqref="F25:H45 F50:H78 F6:H20">
    <cfRule type="cellIs" dxfId="48" priority="43" stopIfTrue="1" operator="lessThan">
      <formula>2</formula>
    </cfRule>
  </conditionalFormatting>
  <conditionalFormatting sqref="AE25:AE45 AN25:AN45 AN50:AN78 AI25:AI45 AI50:AI78 AE50:AE78 AE6:AE20 AN6:AN20 AI6:AI20">
    <cfRule type="cellIs" dxfId="47" priority="44" stopIfTrue="1" operator="lessThanOrEqual">
      <formula>0</formula>
    </cfRule>
  </conditionalFormatting>
  <conditionalFormatting sqref="I25:I45 I50:I78 I6:I20">
    <cfRule type="cellIs" dxfId="46" priority="45" stopIfTrue="1" operator="notBetween">
      <formula>1</formula>
      <formula>3000</formula>
    </cfRule>
  </conditionalFormatting>
  <conditionalFormatting sqref="E25:E45 E50:E78 E6:E20">
    <cfRule type="cellIs" dxfId="45" priority="46" stopIfTrue="1" operator="equal">
      <formula>"w"</formula>
    </cfRule>
    <cfRule type="cellIs" dxfId="44" priority="47" stopIfTrue="1" operator="equal">
      <formula>"m"</formula>
    </cfRule>
  </conditionalFormatting>
  <conditionalFormatting sqref="D25:D45">
    <cfRule type="cellIs" dxfId="43" priority="39" stopIfTrue="1" operator="equal">
      <formula>"+158"</formula>
    </cfRule>
    <cfRule type="cellIs" dxfId="42" priority="40" stopIfTrue="1" operator="equal">
      <formula>-158</formula>
    </cfRule>
    <cfRule type="cellIs" dxfId="41" priority="41" stopIfTrue="1" operator="equal">
      <formula>-140</formula>
    </cfRule>
    <cfRule type="cellIs" dxfId="40" priority="42" stopIfTrue="1" operator="equal">
      <formula>-148</formula>
    </cfRule>
  </conditionalFormatting>
  <conditionalFormatting sqref="D50:D78">
    <cfRule type="cellIs" dxfId="39" priority="35" stopIfTrue="1" operator="equal">
      <formula>"+168"</formula>
    </cfRule>
    <cfRule type="cellIs" dxfId="38" priority="36" stopIfTrue="1" operator="equal">
      <formula>-168</formula>
    </cfRule>
    <cfRule type="cellIs" dxfId="37" priority="37" stopIfTrue="1" operator="equal">
      <formula>-150</formula>
    </cfRule>
    <cfRule type="cellIs" dxfId="36" priority="38" stopIfTrue="1" operator="equal">
      <formula>-158</formula>
    </cfRule>
  </conditionalFormatting>
  <conditionalFormatting sqref="L25:L45 O25:O45 V25:V45 Y25:Y45 L50:L78 R50:R78 O50:O78 L6:L20 O6:O20 V6:V20 Y6:Y20">
    <cfRule type="cellIs" dxfId="35" priority="34" stopIfTrue="1" operator="equal">
      <formula>10</formula>
    </cfRule>
  </conditionalFormatting>
  <conditionalFormatting sqref="L25:L45 O25:O45 V25:V45 Y25:Y45 L50:L78 V50:V78 Y50:Y78 AB50:AB78 R50:R78 O50:O78 L6:L20 O6:O20 V6:V20 Y6:Y20">
    <cfRule type="cellIs" dxfId="34" priority="33" stopIfTrue="1" operator="equal">
      <formula>0</formula>
    </cfRule>
  </conditionalFormatting>
  <conditionalFormatting sqref="R50:R78 O50:O78 V50:V78 Y50:Y78 AB50:AB78">
    <cfRule type="cellIs" dxfId="33" priority="32" stopIfTrue="1" operator="equal">
      <formula>10</formula>
    </cfRule>
  </conditionalFormatting>
  <conditionalFormatting sqref="AR6:AR20">
    <cfRule type="cellIs" dxfId="32" priority="31" stopIfTrue="1" operator="lessThanOrEqual">
      <formula>0</formula>
    </cfRule>
  </conditionalFormatting>
  <conditionalFormatting sqref="AV6:AV20">
    <cfRule type="cellIs" dxfId="31" priority="30" stopIfTrue="1" operator="lessThanOrEqual">
      <formula>0</formula>
    </cfRule>
  </conditionalFormatting>
  <conditionalFormatting sqref="AR25:AR45">
    <cfRule type="cellIs" dxfId="30" priority="29" stopIfTrue="1" operator="lessThanOrEqual">
      <formula>0</formula>
    </cfRule>
  </conditionalFormatting>
  <conditionalFormatting sqref="AV25:AV45">
    <cfRule type="cellIs" dxfId="29" priority="28" stopIfTrue="1" operator="lessThanOrEqual">
      <formula>0</formula>
    </cfRule>
  </conditionalFormatting>
  <conditionalFormatting sqref="AP6:AP20">
    <cfRule type="cellIs" dxfId="28" priority="27" stopIfTrue="1" operator="lessThanOrEqual">
      <formula>0</formula>
    </cfRule>
  </conditionalFormatting>
  <conditionalFormatting sqref="AP25:AP45">
    <cfRule type="cellIs" dxfId="27" priority="26" stopIfTrue="1" operator="lessThanOrEqual">
      <formula>0</formula>
    </cfRule>
  </conditionalFormatting>
  <conditionalFormatting sqref="AR50:AR78">
    <cfRule type="cellIs" dxfId="26" priority="25" stopIfTrue="1" operator="lessThanOrEqual">
      <formula>0</formula>
    </cfRule>
  </conditionalFormatting>
  <conditionalFormatting sqref="AV50:AV78">
    <cfRule type="cellIs" dxfId="25" priority="24" stopIfTrue="1" operator="lessThanOrEqual">
      <formula>0</formula>
    </cfRule>
  </conditionalFormatting>
  <conditionalFormatting sqref="AP50:AP78">
    <cfRule type="cellIs" dxfId="24" priority="23" stopIfTrue="1" operator="lessThanOrEqual">
      <formula>0</formula>
    </cfRule>
  </conditionalFormatting>
  <conditionalFormatting sqref="AR6:AR20">
    <cfRule type="cellIs" dxfId="23" priority="22" stopIfTrue="1" operator="lessThanOrEqual">
      <formula>0</formula>
    </cfRule>
  </conditionalFormatting>
  <conditionalFormatting sqref="AR50:AR78">
    <cfRule type="cellIs" dxfId="22" priority="21" stopIfTrue="1" operator="lessThanOrEqual">
      <formula>0</formula>
    </cfRule>
  </conditionalFormatting>
  <conditionalFormatting sqref="AR25:AR45">
    <cfRule type="cellIs" dxfId="21" priority="20" stopIfTrue="1" operator="lessThanOrEqual">
      <formula>0</formula>
    </cfRule>
  </conditionalFormatting>
  <conditionalFormatting sqref="AR25:AR45">
    <cfRule type="cellIs" dxfId="20" priority="19" stopIfTrue="1" operator="lessThanOrEqual">
      <formula>0</formula>
    </cfRule>
  </conditionalFormatting>
  <conditionalFormatting sqref="AR6:AR20">
    <cfRule type="cellIs" dxfId="19" priority="18" stopIfTrue="1" operator="lessThanOrEqual">
      <formula>0</formula>
    </cfRule>
  </conditionalFormatting>
  <conditionalFormatting sqref="AR6:AR20">
    <cfRule type="cellIs" dxfId="18" priority="17" stopIfTrue="1" operator="lessThanOrEqual">
      <formula>0</formula>
    </cfRule>
  </conditionalFormatting>
  <conditionalFormatting sqref="F84:H112">
    <cfRule type="cellIs" dxfId="17" priority="12" stopIfTrue="1" operator="lessThan">
      <formula>2</formula>
    </cfRule>
  </conditionalFormatting>
  <conditionalFormatting sqref="AE84:AE112 AN84:AN112 AI84:AI112">
    <cfRule type="cellIs" dxfId="16" priority="13" stopIfTrue="1" operator="lessThanOrEqual">
      <formula>0</formula>
    </cfRule>
  </conditionalFormatting>
  <conditionalFormatting sqref="I84:I112">
    <cfRule type="cellIs" dxfId="15" priority="14" stopIfTrue="1" operator="notBetween">
      <formula>1</formula>
      <formula>3000</formula>
    </cfRule>
  </conditionalFormatting>
  <conditionalFormatting sqref="E84:E112">
    <cfRule type="cellIs" dxfId="14" priority="15" stopIfTrue="1" operator="equal">
      <formula>"w"</formula>
    </cfRule>
    <cfRule type="cellIs" dxfId="13" priority="16" stopIfTrue="1" operator="equal">
      <formula>"m"</formula>
    </cfRule>
  </conditionalFormatting>
  <conditionalFormatting sqref="D84:D112">
    <cfRule type="cellIs" dxfId="12" priority="8" stopIfTrue="1" operator="equal">
      <formula>"+168"</formula>
    </cfRule>
    <cfRule type="cellIs" dxfId="11" priority="9" stopIfTrue="1" operator="equal">
      <formula>-168</formula>
    </cfRule>
    <cfRule type="cellIs" dxfId="10" priority="10" stopIfTrue="1" operator="equal">
      <formula>-150</formula>
    </cfRule>
    <cfRule type="cellIs" dxfId="9" priority="11" stopIfTrue="1" operator="equal">
      <formula>-158</formula>
    </cfRule>
  </conditionalFormatting>
  <conditionalFormatting sqref="L84:L112 R84:R112 O84:O112">
    <cfRule type="cellIs" dxfId="8" priority="7" stopIfTrue="1" operator="equal">
      <formula>10</formula>
    </cfRule>
  </conditionalFormatting>
  <conditionalFormatting sqref="L84:L112 V84:V112 Y84:Y112 AB84:AB112 R84:R112 O84:O112">
    <cfRule type="cellIs" dxfId="7" priority="6" stopIfTrue="1" operator="equal">
      <formula>0</formula>
    </cfRule>
  </conditionalFormatting>
  <conditionalFormatting sqref="R84:R112 O84:O112 V84:V112 Y84:Y112 AB84:AB112">
    <cfRule type="cellIs" dxfId="6" priority="5" stopIfTrue="1" operator="equal">
      <formula>10</formula>
    </cfRule>
  </conditionalFormatting>
  <conditionalFormatting sqref="AR84:AR112">
    <cfRule type="cellIs" dxfId="5" priority="4" stopIfTrue="1" operator="lessThanOrEqual">
      <formula>0</formula>
    </cfRule>
  </conditionalFormatting>
  <conditionalFormatting sqref="AV84:AV112">
    <cfRule type="cellIs" dxfId="4" priority="3" stopIfTrue="1" operator="lessThanOrEqual">
      <formula>0</formula>
    </cfRule>
  </conditionalFormatting>
  <conditionalFormatting sqref="AP84:AP112">
    <cfRule type="cellIs" dxfId="3" priority="2" stopIfTrue="1" operator="lessThanOrEqual">
      <formula>0</formula>
    </cfRule>
  </conditionalFormatting>
  <conditionalFormatting sqref="AR84:AR112">
    <cfRule type="cellIs" dxfId="2" priority="1" stopIfTrue="1" operator="lessThanOrEqual">
      <formula>0</formula>
    </cfRule>
  </conditionalFormatting>
  <dataValidations count="4">
    <dataValidation type="list" allowBlank="1" showInputMessage="1" showErrorMessage="1" sqref="B84:B112 B50:B78 B25:B45 B6:B20">
      <formula1>"AC Kindsbach,TSG Kaisersl.,KSV Langen,KSV Grünstadt,FTG Pfungstadt,AC Altrip,AC Mutterstadt,AV 03 Speyer,KSC 07 Schifferstadt,TSG Haßloch,AC Weisenau,KSV Hostenbach,"</formula1>
    </dataValidation>
    <dataValidation type="list" allowBlank="1" showInputMessage="1" showErrorMessage="1" sqref="A1">
      <formula1>"Jugendliga Rheinland-Pfalz/Hessen,Pfalz-Meisterschaften (Mehrk.),Rheinl.-Pfalz Meisterschaft (Mehrk.)"</formula1>
    </dataValidation>
    <dataValidation type="list" allowBlank="1" showInputMessage="1" showErrorMessage="1" sqref="F1:H1">
      <formula1>"Jugendliga Rheinland-Pfalz,Pfalz-Meisterschaften (Mehrk.),Rheinl.-Pfalz Meisterschaft (Mehrk.)"</formula1>
    </dataValidation>
    <dataValidation type="list" allowBlank="1" showInputMessage="1" showErrorMessage="1" sqref="E84:E112 E50:E78 E25:E45 E6:E20">
      <formula1>" ,m,w, "</formula1>
    </dataValidation>
  </dataValidations>
  <hyperlinks>
    <hyperlink ref="AI1:AK1" location="Presse!A1" display="PRESSE"/>
  </hyperlinks>
  <printOptions horizontalCentered="1" verticalCentered="1"/>
  <pageMargins left="0" right="0" top="0.19685039370078741" bottom="0.19685039370078741" header="0.23622047244094491" footer="0.19685039370078741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3"/>
  <sheetViews>
    <sheetView topLeftCell="D1" workbookViewId="0">
      <selection activeCell="A65" sqref="A65:XFD65"/>
    </sheetView>
  </sheetViews>
  <sheetFormatPr baseColWidth="10" defaultRowHeight="12.75" outlineLevelCol="1"/>
  <cols>
    <col min="1" max="1" width="11.42578125" style="136"/>
    <col min="2" max="3" width="11.42578125" customWidth="1" outlineLevel="1"/>
    <col min="5" max="5" width="14.85546875" bestFit="1" customWidth="1"/>
    <col min="6" max="6" width="9" bestFit="1" customWidth="1"/>
    <col min="7" max="8" width="14.140625" bestFit="1" customWidth="1"/>
    <col min="9" max="9" width="12.85546875" bestFit="1" customWidth="1"/>
    <col min="10" max="10" width="13.7109375" bestFit="1" customWidth="1"/>
    <col min="11" max="11" width="9.7109375" bestFit="1" customWidth="1"/>
    <col min="12" max="12" width="12.28515625" bestFit="1" customWidth="1"/>
    <col min="13" max="13" width="13.5703125" bestFit="1" customWidth="1"/>
    <col min="14" max="14" width="13.85546875" bestFit="1" customWidth="1"/>
    <col min="15" max="15" width="18.5703125" bestFit="1" customWidth="1"/>
    <col min="16" max="16" width="13.140625" bestFit="1" customWidth="1"/>
  </cols>
  <sheetData>
    <row r="2" spans="5:16">
      <c r="E2" s="138" t="s">
        <v>68</v>
      </c>
      <c r="F2" s="138" t="s">
        <v>69</v>
      </c>
      <c r="G2" s="138" t="s">
        <v>33</v>
      </c>
      <c r="H2" s="138" t="s">
        <v>34</v>
      </c>
      <c r="I2" s="138" t="s">
        <v>42</v>
      </c>
      <c r="J2" s="138" t="s">
        <v>70</v>
      </c>
      <c r="K2" s="138" t="s">
        <v>71</v>
      </c>
      <c r="L2" s="139" t="s">
        <v>66</v>
      </c>
      <c r="M2" s="139" t="s">
        <v>72</v>
      </c>
      <c r="N2" s="139" t="s">
        <v>73</v>
      </c>
      <c r="O2" s="139" t="s">
        <v>74</v>
      </c>
      <c r="P2" s="139" t="s">
        <v>75</v>
      </c>
    </row>
    <row r="3" spans="5:16">
      <c r="E3" s="140">
        <f>LARGE($E$21:$E$93,1)</f>
        <v>0</v>
      </c>
      <c r="F3" s="140">
        <f>LARGE($F$21:$F$93,1)</f>
        <v>0</v>
      </c>
      <c r="G3" s="140">
        <f>LARGE($G$21:$G$93,1)</f>
        <v>509.21097493036211</v>
      </c>
      <c r="H3" s="140">
        <f>LARGE($H$21:$H$93,1)</f>
        <v>551.301011235955</v>
      </c>
      <c r="I3" s="140">
        <f>LARGE($I$21:$I$93,1)</f>
        <v>619.00354085603112</v>
      </c>
      <c r="J3" s="140">
        <f>LARGE($J$21:$J$93,1)</f>
        <v>0</v>
      </c>
      <c r="K3" s="140">
        <f>LARGE($K$21:$K$93,1)</f>
        <v>416.5603015075377</v>
      </c>
      <c r="L3" s="140">
        <f>LARGE($L$21:$L$93,1)</f>
        <v>0</v>
      </c>
      <c r="M3" s="140">
        <f>LARGE($L$21:$L$93,1)</f>
        <v>0</v>
      </c>
      <c r="N3" s="140">
        <f>LARGE($L$21:$L$93,1)</f>
        <v>0</v>
      </c>
      <c r="O3" s="140">
        <f>LARGE($L$21:$L$93,1)</f>
        <v>0</v>
      </c>
      <c r="P3" s="140">
        <f>LARGE($L$21:$L$93,1)</f>
        <v>0</v>
      </c>
    </row>
    <row r="4" spans="5:16">
      <c r="E4" s="140">
        <f>LARGE($E$21:$E$93,2)</f>
        <v>0</v>
      </c>
      <c r="F4" s="140">
        <f>LARGE($F$21:$F$93,2)</f>
        <v>0</v>
      </c>
      <c r="G4" s="140">
        <f>LARGE($G$21:$G$93,2)</f>
        <v>477.04375690607736</v>
      </c>
      <c r="H4" s="140">
        <f>LARGE($H$21:$H$93,2)</f>
        <v>501.53133514986376</v>
      </c>
      <c r="I4" s="140">
        <f>LARGE($I$21:$I$93,2)</f>
        <v>519.83705150976914</v>
      </c>
      <c r="J4" s="140">
        <f>LARGE($J$21:$J$93,2)</f>
        <v>0</v>
      </c>
      <c r="K4" s="140">
        <f>LARGE($K$21:$K$93,2)</f>
        <v>0</v>
      </c>
      <c r="L4" s="140">
        <f>LARGE($L$21:$L$93,2)</f>
        <v>0</v>
      </c>
      <c r="M4" s="140">
        <f>LARGE($L$21:$L$93,2)</f>
        <v>0</v>
      </c>
      <c r="N4" s="140">
        <f>LARGE($L$21:$L$93,2)</f>
        <v>0</v>
      </c>
      <c r="O4" s="140">
        <f>LARGE($L$21:$L$93,2)</f>
        <v>0</v>
      </c>
      <c r="P4" s="140">
        <f>LARGE($L$21:$L$93,2)</f>
        <v>0</v>
      </c>
    </row>
    <row r="5" spans="5:16">
      <c r="E5" s="140">
        <f>LARGE($E$21:$E$93,3)</f>
        <v>0</v>
      </c>
      <c r="F5" s="140">
        <f>LARGE($F$21:$F$93,3)</f>
        <v>0</v>
      </c>
      <c r="G5" s="140">
        <f>LARGE($G$21:$G$93,3)</f>
        <v>399.1115463917526</v>
      </c>
      <c r="H5" s="140">
        <f>LARGE($H$21:$H$93,3)</f>
        <v>496.16289855072466</v>
      </c>
      <c r="I5" s="140">
        <f>LARGE($I$21:$I$93,3)</f>
        <v>0</v>
      </c>
      <c r="J5" s="140">
        <f>LARGE($J$21:$J$93,3)</f>
        <v>0</v>
      </c>
      <c r="K5" s="140">
        <f>LARGE($K$21:$K$93,3)</f>
        <v>0</v>
      </c>
      <c r="L5" s="140">
        <f>LARGE($L$21:$L$93,3)</f>
        <v>0</v>
      </c>
      <c r="M5" s="140">
        <f>LARGE($L$21:$L$93,3)</f>
        <v>0</v>
      </c>
      <c r="N5" s="140">
        <f>LARGE($L$21:$L$93,3)</f>
        <v>0</v>
      </c>
      <c r="O5" s="140">
        <f>LARGE($L$21:$L$93,3)</f>
        <v>0</v>
      </c>
      <c r="P5" s="140">
        <f>LARGE($L$21:$L$93,3)</f>
        <v>0</v>
      </c>
    </row>
    <row r="6" spans="5:16">
      <c r="E6" s="140">
        <f>LARGE($E$21:$E$93,4)</f>
        <v>0</v>
      </c>
      <c r="F6" s="140">
        <f>LARGE($F$21:$F$93,4)</f>
        <v>0</v>
      </c>
      <c r="G6" s="140">
        <f>LARGE($G$21:$G$93,4)</f>
        <v>371.67777777777781</v>
      </c>
      <c r="H6" s="140">
        <f>LARGE($H$21:$H$93,4)</f>
        <v>449.19325301204822</v>
      </c>
      <c r="I6" s="140">
        <f>LARGE($I$21:$I$93,4)</f>
        <v>0</v>
      </c>
      <c r="J6" s="140">
        <f>LARGE($J$21:$J$93,4)</f>
        <v>0</v>
      </c>
      <c r="K6" s="140">
        <f>LARGE($K$21:$K$93,4)</f>
        <v>0</v>
      </c>
      <c r="L6" s="140">
        <f>LARGE($L$21:$L$93,4)</f>
        <v>0</v>
      </c>
      <c r="M6" s="140">
        <f>LARGE($L$21:$L$93,4)</f>
        <v>0</v>
      </c>
      <c r="N6" s="140">
        <f>LARGE($L$21:$L$93,4)</f>
        <v>0</v>
      </c>
      <c r="O6" s="140">
        <f>LARGE($L$21:$L$93,4)</f>
        <v>0</v>
      </c>
      <c r="P6" s="140">
        <f>LARGE($L$21:$L$93,4)</f>
        <v>0</v>
      </c>
    </row>
    <row r="7" spans="5:16">
      <c r="E7" s="141">
        <f t="shared" ref="E7:L7" si="0">COUNTIF(E3:E6,"&gt;0")</f>
        <v>0</v>
      </c>
      <c r="F7" s="141">
        <f t="shared" si="0"/>
        <v>0</v>
      </c>
      <c r="G7" s="141">
        <f t="shared" si="0"/>
        <v>4</v>
      </c>
      <c r="H7" s="141">
        <f t="shared" si="0"/>
        <v>4</v>
      </c>
      <c r="I7" s="141">
        <f t="shared" si="0"/>
        <v>2</v>
      </c>
      <c r="J7" s="141">
        <f t="shared" si="0"/>
        <v>0</v>
      </c>
      <c r="K7" s="141">
        <f t="shared" si="0"/>
        <v>1</v>
      </c>
      <c r="L7" s="141">
        <f t="shared" si="0"/>
        <v>0</v>
      </c>
      <c r="M7" s="141">
        <f t="shared" ref="M7:P7" si="1">COUNTIF(M3:M6,"&gt;0")</f>
        <v>0</v>
      </c>
      <c r="N7" s="141">
        <f t="shared" si="1"/>
        <v>0</v>
      </c>
      <c r="O7" s="141">
        <f t="shared" si="1"/>
        <v>0</v>
      </c>
      <c r="P7" s="141">
        <f t="shared" si="1"/>
        <v>0</v>
      </c>
    </row>
    <row r="8" spans="5:16" ht="15">
      <c r="E8" s="142" t="str">
        <f t="shared" ref="E8:L8" si="2">IF(E7&gt;2,SUM(E3:E6),"")</f>
        <v/>
      </c>
      <c r="F8" s="142" t="str">
        <f t="shared" si="2"/>
        <v/>
      </c>
      <c r="G8" s="142">
        <f t="shared" si="2"/>
        <v>1757.0440560059701</v>
      </c>
      <c r="H8" s="142">
        <f t="shared" si="2"/>
        <v>1998.1884979485915</v>
      </c>
      <c r="I8" s="142" t="str">
        <f t="shared" si="2"/>
        <v/>
      </c>
      <c r="J8" s="142" t="str">
        <f t="shared" si="2"/>
        <v/>
      </c>
      <c r="K8" s="142" t="str">
        <f t="shared" si="2"/>
        <v/>
      </c>
      <c r="L8" s="142" t="str">
        <f t="shared" si="2"/>
        <v/>
      </c>
      <c r="M8" s="142" t="str">
        <f t="shared" ref="M8:P8" si="3">IF(M7&gt;2,SUM(M3:M6),"")</f>
        <v/>
      </c>
      <c r="N8" s="142" t="str">
        <f t="shared" si="3"/>
        <v/>
      </c>
      <c r="O8" s="142" t="str">
        <f t="shared" si="3"/>
        <v/>
      </c>
      <c r="P8" s="142" t="str">
        <f t="shared" si="3"/>
        <v/>
      </c>
    </row>
    <row r="9" spans="5:16">
      <c r="E9" s="140">
        <f>LARGE($E$21:$E$93,5)</f>
        <v>0</v>
      </c>
      <c r="F9" s="140">
        <f>LARGE($F$21:$F$93,5)</f>
        <v>0</v>
      </c>
      <c r="G9" s="140">
        <f>LARGE($G$21:$G$93,5)</f>
        <v>346.52589285714282</v>
      </c>
      <c r="H9" s="140">
        <f>LARGE($H$21:$H$93,5)</f>
        <v>436.44666666666672</v>
      </c>
      <c r="I9" s="140">
        <f>LARGE($I$21:$I$93,5)</f>
        <v>0</v>
      </c>
      <c r="J9" s="140">
        <f>LARGE($J$21:$J$93,5)</f>
        <v>0</v>
      </c>
      <c r="K9" s="140">
        <f>LARGE($K$21:$K$93,5)</f>
        <v>0</v>
      </c>
      <c r="L9" s="140">
        <f>LARGE($L$21:$L$93,5)</f>
        <v>0</v>
      </c>
      <c r="M9" s="140">
        <f>LARGE($L$21:$L$93,5)</f>
        <v>0</v>
      </c>
      <c r="N9" s="140">
        <f>LARGE($L$21:$L$93,5)</f>
        <v>0</v>
      </c>
      <c r="O9" s="140">
        <f>LARGE($L$21:$L$93,5)</f>
        <v>0</v>
      </c>
      <c r="P9" s="140">
        <f>LARGE($L$21:$L$93,5)</f>
        <v>0</v>
      </c>
    </row>
    <row r="10" spans="5:16">
      <c r="E10" s="140">
        <f>LARGE($E$21:$E$93,6)</f>
        <v>0</v>
      </c>
      <c r="F10" s="140">
        <f>LARGE($F$21:$F$93,6)</f>
        <v>0</v>
      </c>
      <c r="G10" s="140">
        <f>LARGE($G$21:$G$93,6)</f>
        <v>341.58712328767126</v>
      </c>
      <c r="H10" s="140">
        <f>LARGE($H$21:$H$93,6)</f>
        <v>422.36866768759569</v>
      </c>
      <c r="I10" s="140">
        <f>LARGE($I$21:$I$93,6)</f>
        <v>0</v>
      </c>
      <c r="J10" s="140">
        <f>LARGE($J$21:$J$93,6)</f>
        <v>0</v>
      </c>
      <c r="K10" s="140">
        <f>LARGE($K$21:$K$93,6)</f>
        <v>0</v>
      </c>
      <c r="L10" s="140">
        <f>LARGE($L$21:$L$93,6)</f>
        <v>0</v>
      </c>
      <c r="M10" s="140">
        <f>LARGE($L$21:$L$93,6)</f>
        <v>0</v>
      </c>
      <c r="N10" s="140">
        <f>LARGE($L$21:$L$93,6)</f>
        <v>0</v>
      </c>
      <c r="O10" s="140">
        <f>LARGE($L$21:$L$93,6)</f>
        <v>0</v>
      </c>
      <c r="P10" s="140">
        <f>LARGE($L$21:$L$93,6)</f>
        <v>0</v>
      </c>
    </row>
    <row r="11" spans="5:16">
      <c r="E11" s="140">
        <f>LARGE($E$21:$E$93,7)</f>
        <v>0</v>
      </c>
      <c r="F11" s="140">
        <f>LARGE($F$21:$F$93,7)</f>
        <v>0</v>
      </c>
      <c r="G11" s="140">
        <f>LARGE($G$21:$G$93,7)</f>
        <v>333.73746312684369</v>
      </c>
      <c r="H11" s="140">
        <f>LARGE($H$21:$H$93,7)</f>
        <v>409.97444444444443</v>
      </c>
      <c r="I11" s="140">
        <f>LARGE($I$21:$I$93,7)</f>
        <v>0</v>
      </c>
      <c r="J11" s="140">
        <f>LARGE($J$21:$J$93,7)</f>
        <v>0</v>
      </c>
      <c r="K11" s="140">
        <f>LARGE($K$21:$K$93,7)</f>
        <v>0</v>
      </c>
      <c r="L11" s="140">
        <f>LARGE($L$21:$L$93,7)</f>
        <v>0</v>
      </c>
      <c r="M11" s="140">
        <f>LARGE($L$21:$L$93,7)</f>
        <v>0</v>
      </c>
      <c r="N11" s="140">
        <f>LARGE($L$21:$L$93,7)</f>
        <v>0</v>
      </c>
      <c r="O11" s="140">
        <f>LARGE($L$21:$L$93,7)</f>
        <v>0</v>
      </c>
      <c r="P11" s="140">
        <f>LARGE($L$21:$L$93,7)</f>
        <v>0</v>
      </c>
    </row>
    <row r="12" spans="5:16">
      <c r="E12" s="140">
        <f>LARGE($E$21:$E$93,8)</f>
        <v>0</v>
      </c>
      <c r="F12" s="140">
        <f>LARGE($F$21:$F$93,8)</f>
        <v>0</v>
      </c>
      <c r="G12" s="140">
        <f>LARGE($G$21:$G$93,8)</f>
        <v>321.90996108949417</v>
      </c>
      <c r="H12" s="140">
        <f>LARGE($H$21:$H$93,8)</f>
        <v>406.46814159292035</v>
      </c>
      <c r="I12" s="140">
        <f>LARGE($I$21:$I$93,8)</f>
        <v>0</v>
      </c>
      <c r="J12" s="140">
        <f>LARGE($J$21:$J$93,8)</f>
        <v>0</v>
      </c>
      <c r="K12" s="140">
        <f>LARGE($K$21:$K$93,8)</f>
        <v>0</v>
      </c>
      <c r="L12" s="140">
        <f>LARGE($L$21:$L$93,8)</f>
        <v>0</v>
      </c>
      <c r="M12" s="140">
        <f>LARGE($L$21:$L$93,8)</f>
        <v>0</v>
      </c>
      <c r="N12" s="140">
        <f>LARGE($L$21:$L$93,8)</f>
        <v>0</v>
      </c>
      <c r="O12" s="140">
        <f>LARGE($L$21:$L$93,8)</f>
        <v>0</v>
      </c>
      <c r="P12" s="140">
        <f>LARGE($L$21:$L$93,8)</f>
        <v>0</v>
      </c>
    </row>
    <row r="13" spans="5:16">
      <c r="E13" s="141">
        <f t="shared" ref="E13:L13" si="4">COUNTIF(E9:E12,"&gt;0")</f>
        <v>0</v>
      </c>
      <c r="F13" s="141">
        <f t="shared" si="4"/>
        <v>0</v>
      </c>
      <c r="G13" s="141">
        <f t="shared" si="4"/>
        <v>4</v>
      </c>
      <c r="H13" s="141">
        <f t="shared" si="4"/>
        <v>4</v>
      </c>
      <c r="I13" s="141">
        <f t="shared" si="4"/>
        <v>0</v>
      </c>
      <c r="J13" s="141">
        <f t="shared" si="4"/>
        <v>0</v>
      </c>
      <c r="K13" s="141">
        <f t="shared" si="4"/>
        <v>0</v>
      </c>
      <c r="L13" s="141">
        <f t="shared" si="4"/>
        <v>0</v>
      </c>
      <c r="M13" s="141">
        <f t="shared" ref="M13:P13" si="5">COUNTIF(M9:M12,"&gt;0")</f>
        <v>0</v>
      </c>
      <c r="N13" s="141">
        <f t="shared" si="5"/>
        <v>0</v>
      </c>
      <c r="O13" s="141">
        <f t="shared" si="5"/>
        <v>0</v>
      </c>
      <c r="P13" s="141">
        <f t="shared" si="5"/>
        <v>0</v>
      </c>
    </row>
    <row r="14" spans="5:16" ht="15">
      <c r="E14" s="142" t="str">
        <f t="shared" ref="E14:L14" si="6">IF(E13&gt;2,SUM(E9:E12),"")</f>
        <v/>
      </c>
      <c r="F14" s="142" t="str">
        <f t="shared" si="6"/>
        <v/>
      </c>
      <c r="G14" s="142">
        <f t="shared" si="6"/>
        <v>1343.760440361152</v>
      </c>
      <c r="H14" s="142">
        <f t="shared" si="6"/>
        <v>1675.2579203916271</v>
      </c>
      <c r="I14" s="142" t="str">
        <f t="shared" si="6"/>
        <v/>
      </c>
      <c r="J14" s="142" t="str">
        <f t="shared" si="6"/>
        <v/>
      </c>
      <c r="K14" s="142" t="str">
        <f t="shared" si="6"/>
        <v/>
      </c>
      <c r="L14" s="142" t="str">
        <f t="shared" si="6"/>
        <v/>
      </c>
      <c r="M14" s="142" t="str">
        <f t="shared" ref="M14:P14" si="7">IF(M13&gt;2,SUM(M9:M12),"")</f>
        <v/>
      </c>
      <c r="N14" s="142" t="str">
        <f t="shared" si="7"/>
        <v/>
      </c>
      <c r="O14" s="142" t="str">
        <f t="shared" si="7"/>
        <v/>
      </c>
      <c r="P14" s="142" t="str">
        <f t="shared" si="7"/>
        <v/>
      </c>
    </row>
    <row r="15" spans="5:16">
      <c r="E15" s="140">
        <f>LARGE($E$21:$E$93,9)</f>
        <v>0</v>
      </c>
      <c r="F15" s="140">
        <f>LARGE($F$21:$F$93,9)</f>
        <v>0</v>
      </c>
      <c r="G15" s="140">
        <f>LARGE($G$21:$G$93,9)</f>
        <v>315.09145631067963</v>
      </c>
      <c r="H15" s="140">
        <f>LARGE($H$21:$H$93,9)</f>
        <v>401.06464589235134</v>
      </c>
      <c r="I15" s="140">
        <f>LARGE($I$21:$I$93,9)</f>
        <v>0</v>
      </c>
      <c r="J15" s="140">
        <f>LARGE($J$21:$J$93,9)</f>
        <v>0</v>
      </c>
      <c r="K15" s="140">
        <f>LARGE($K$21:$K$93,9)</f>
        <v>0</v>
      </c>
      <c r="L15" s="140">
        <f>LARGE($L$21:$L$93,9)</f>
        <v>0</v>
      </c>
      <c r="M15" s="140">
        <f>LARGE($L$21:$L$93,9)</f>
        <v>0</v>
      </c>
      <c r="N15" s="140">
        <f>LARGE($L$21:$L$93,9)</f>
        <v>0</v>
      </c>
      <c r="O15" s="140">
        <f>LARGE($L$21:$L$93,9)</f>
        <v>0</v>
      </c>
      <c r="P15" s="140">
        <f>LARGE($L$21:$L$93,9)</f>
        <v>0</v>
      </c>
    </row>
    <row r="16" spans="5:16">
      <c r="E16" s="140">
        <f>LARGE($E$21:$E$93,10)</f>
        <v>0</v>
      </c>
      <c r="F16" s="140">
        <f>LARGE($F$21:$F$93,10)</f>
        <v>0</v>
      </c>
      <c r="G16" s="140">
        <f>LARGE($G$21:$G$93,10)</f>
        <v>262.42265356265358</v>
      </c>
      <c r="H16" s="140">
        <f>LARGE($H$21:$H$93,10)</f>
        <v>378.65212996389891</v>
      </c>
      <c r="I16" s="140">
        <f>LARGE($I$21:$I$93,10)</f>
        <v>0</v>
      </c>
      <c r="J16" s="140">
        <f>LARGE($J$21:$J$93,10)</f>
        <v>0</v>
      </c>
      <c r="K16" s="140">
        <f>LARGE($K$21:$K$93,10)</f>
        <v>0</v>
      </c>
      <c r="L16" s="140">
        <f>LARGE($L$21:$L$93,10)</f>
        <v>0</v>
      </c>
      <c r="M16" s="140">
        <f>LARGE($L$21:$L$93,10)</f>
        <v>0</v>
      </c>
      <c r="N16" s="140">
        <f>LARGE($L$21:$L$93,10)</f>
        <v>0</v>
      </c>
      <c r="O16" s="140">
        <f>LARGE($L$21:$L$93,10)</f>
        <v>0</v>
      </c>
      <c r="P16" s="140">
        <f>LARGE($L$21:$L$93,10)</f>
        <v>0</v>
      </c>
    </row>
    <row r="17" spans="1:16">
      <c r="E17" s="140">
        <f>LARGE($E$21:$E$93,11)</f>
        <v>0</v>
      </c>
      <c r="F17" s="140">
        <f>LARGE($F$21:$F$93,11)</f>
        <v>0</v>
      </c>
      <c r="G17" s="140">
        <f>LARGE($G$21:$G$93,11)</f>
        <v>0</v>
      </c>
      <c r="H17" s="140">
        <f>LARGE($H$21:$H$93,11)</f>
        <v>374.78271721958924</v>
      </c>
      <c r="I17" s="140">
        <f>LARGE($I$21:$I$93,11)</f>
        <v>0</v>
      </c>
      <c r="J17" s="140">
        <f>LARGE($J$21:$J$93,11)</f>
        <v>0</v>
      </c>
      <c r="K17" s="140">
        <f>LARGE($K$21:$K$93,11)</f>
        <v>0</v>
      </c>
      <c r="L17" s="140">
        <f>LARGE($L$21:$L$93,11)</f>
        <v>0</v>
      </c>
      <c r="M17" s="140">
        <f>LARGE($L$21:$L$93,11)</f>
        <v>0</v>
      </c>
      <c r="N17" s="140">
        <f>LARGE($L$21:$L$93,11)</f>
        <v>0</v>
      </c>
      <c r="O17" s="140">
        <f>LARGE($L$21:$L$93,11)</f>
        <v>0</v>
      </c>
      <c r="P17" s="140">
        <f>LARGE($L$21:$L$93,11)</f>
        <v>0</v>
      </c>
    </row>
    <row r="18" spans="1:16">
      <c r="E18" s="140">
        <f>LARGE($E$21:$E$93,12)</f>
        <v>0</v>
      </c>
      <c r="F18" s="140">
        <f>LARGE($F$21:$F$93,12)</f>
        <v>0</v>
      </c>
      <c r="G18" s="140">
        <f>LARGE($G$21:$G$93,12)</f>
        <v>0</v>
      </c>
      <c r="H18" s="140">
        <f>LARGE($H$21:$H$93,12)</f>
        <v>359.10857142857145</v>
      </c>
      <c r="I18" s="140">
        <f>LARGE($I$21:$I$93,12)</f>
        <v>0</v>
      </c>
      <c r="J18" s="140">
        <f>LARGE($J$21:$J$93,12)</f>
        <v>0</v>
      </c>
      <c r="K18" s="140">
        <f>LARGE($K$21:$K$93,12)</f>
        <v>0</v>
      </c>
      <c r="L18" s="140">
        <f>LARGE($L$21:$L$93,12)</f>
        <v>0</v>
      </c>
      <c r="M18" s="140">
        <f>LARGE($L$21:$L$93,12)</f>
        <v>0</v>
      </c>
      <c r="N18" s="140">
        <f>LARGE($L$21:$L$93,12)</f>
        <v>0</v>
      </c>
      <c r="O18" s="140">
        <f>LARGE($L$21:$L$93,12)</f>
        <v>0</v>
      </c>
      <c r="P18" s="140">
        <f>LARGE($L$21:$L$93,12)</f>
        <v>0</v>
      </c>
    </row>
    <row r="19" spans="1:16">
      <c r="E19" s="141">
        <f t="shared" ref="E19:L19" si="8">COUNTIF(E15:E18,"&gt;0")</f>
        <v>0</v>
      </c>
      <c r="F19" s="141">
        <f t="shared" si="8"/>
        <v>0</v>
      </c>
      <c r="G19" s="141">
        <f t="shared" si="8"/>
        <v>2</v>
      </c>
      <c r="H19" s="141">
        <f t="shared" si="8"/>
        <v>4</v>
      </c>
      <c r="I19" s="141">
        <f t="shared" si="8"/>
        <v>0</v>
      </c>
      <c r="J19" s="141">
        <f t="shared" si="8"/>
        <v>0</v>
      </c>
      <c r="K19" s="141">
        <f t="shared" si="8"/>
        <v>0</v>
      </c>
      <c r="L19" s="141">
        <f t="shared" si="8"/>
        <v>0</v>
      </c>
      <c r="M19" s="141">
        <f t="shared" ref="M19:P19" si="9">COUNTIF(M15:M18,"&gt;0")</f>
        <v>0</v>
      </c>
      <c r="N19" s="141">
        <f t="shared" si="9"/>
        <v>0</v>
      </c>
      <c r="O19" s="141">
        <f t="shared" si="9"/>
        <v>0</v>
      </c>
      <c r="P19" s="141">
        <f t="shared" si="9"/>
        <v>0</v>
      </c>
    </row>
    <row r="20" spans="1:16" ht="15">
      <c r="E20" s="142" t="str">
        <f t="shared" ref="E20:L20" si="10">IF(E19&gt;2,SUM(E15:E18),"")</f>
        <v/>
      </c>
      <c r="F20" s="142" t="str">
        <f t="shared" si="10"/>
        <v/>
      </c>
      <c r="G20" s="142" t="str">
        <f t="shared" si="10"/>
        <v/>
      </c>
      <c r="H20" s="142">
        <f t="shared" si="10"/>
        <v>1513.6080645044108</v>
      </c>
      <c r="I20" s="142" t="str">
        <f t="shared" si="10"/>
        <v/>
      </c>
      <c r="J20" s="142" t="str">
        <f t="shared" si="10"/>
        <v/>
      </c>
      <c r="K20" s="142" t="str">
        <f t="shared" si="10"/>
        <v/>
      </c>
      <c r="L20" s="142" t="str">
        <f t="shared" si="10"/>
        <v/>
      </c>
      <c r="M20" s="142" t="str">
        <f t="shared" ref="M20:P20" si="11">IF(M19&gt;2,SUM(M15:M18),"")</f>
        <v/>
      </c>
      <c r="N20" s="142" t="str">
        <f t="shared" si="11"/>
        <v/>
      </c>
      <c r="O20" s="142" t="str">
        <f t="shared" si="11"/>
        <v/>
      </c>
      <c r="P20" s="142" t="str">
        <f t="shared" si="11"/>
        <v/>
      </c>
    </row>
    <row r="21" spans="1:16">
      <c r="A21" s="66" t="str">
        <f>Jugendliga!B6</f>
        <v>KSV Grünstadt</v>
      </c>
      <c r="B21">
        <f>IF(A21="FTG Pfungstadt",1,IF(A21="AC Altrip",2,IF(A21="AC Mutterstadt",3,IF(A21="KSV Grünstadt",4,IF(A21="TSG Hassloch",5,IF(A21="KSC 07 Schifferstadt",6,IF(A21="AV 03 Speyer",7,IF(A21="KSV Langen",8,IF(A21="AC Kindsbach",9,IF(A21="VFL Rodalben",10,IF(A21="TSG Kaiserslautern",11,IF(A21="AC Weisenau",12,))))))))))))</f>
        <v>4</v>
      </c>
      <c r="C21" s="137">
        <f>Jugendliga!I6</f>
        <v>378.65212996389891</v>
      </c>
      <c r="E21" s="143">
        <f>IF(B21=1,C21,0)</f>
        <v>0</v>
      </c>
      <c r="F21" s="143">
        <f>IF(B21=2,C21,0)</f>
        <v>0</v>
      </c>
      <c r="G21" s="143">
        <f>IF(B21=3,C21,0)</f>
        <v>0</v>
      </c>
      <c r="H21" s="143">
        <f>IF(B21=4,C21,0)</f>
        <v>378.65212996389891</v>
      </c>
      <c r="I21" s="143">
        <f>IF(B21=5,C21,0)</f>
        <v>0</v>
      </c>
      <c r="J21" s="143">
        <f>IF(B21=6,C21,0)</f>
        <v>0</v>
      </c>
      <c r="K21" s="143">
        <f>IF(B21=7,C21,0)</f>
        <v>0</v>
      </c>
      <c r="L21" s="143">
        <f>IF(B21=8,C21,0)</f>
        <v>0</v>
      </c>
      <c r="M21" s="143">
        <f>IF(C21=9,D21,0)</f>
        <v>0</v>
      </c>
      <c r="N21" s="143">
        <f>IF(D21=10,E21,0)</f>
        <v>0</v>
      </c>
      <c r="O21" s="143">
        <f>IF(E21=11,F21,0)</f>
        <v>0</v>
      </c>
      <c r="P21" s="143">
        <f>IF(F21=12,G21,0)</f>
        <v>0</v>
      </c>
    </row>
    <row r="22" spans="1:16">
      <c r="A22" s="66" t="str">
        <f>Jugendliga!B7</f>
        <v>AC Mutterstadt</v>
      </c>
      <c r="B22">
        <f t="shared" ref="B22:B32" si="12">IF(A22="FTG Pfungstadt",1,IF(A22="AC Altrip",2,IF(A22="AC Mutterstadt",3,IF(A22="KSV Grünstadt",4,IF(A22="TSG Hassloch",5,IF(A22="KSC 07 Schifferstadt",6,IF(A22="AV 03 Speyer",7,IF(A22="KSV Langen",8,IF(A22="AC Kindsbach",9,IF(A22="VFL Rodalben",10,IF(A22="TSG Kaiserslautern",11,IF(A22="AC Weisenau",12,))))))))))))</f>
        <v>3</v>
      </c>
      <c r="C22" s="137">
        <f>Jugendliga!I7</f>
        <v>321.90996108949417</v>
      </c>
      <c r="E22" s="143">
        <f t="shared" ref="E22:E32" si="13">IF(B22=1,C22,0)</f>
        <v>0</v>
      </c>
      <c r="F22" s="143">
        <f t="shared" ref="F22:F32" si="14">IF(B22=2,C22,0)</f>
        <v>0</v>
      </c>
      <c r="G22" s="143">
        <f t="shared" ref="G22:G32" si="15">IF(B22=3,C22,0)</f>
        <v>321.90996108949417</v>
      </c>
      <c r="H22" s="143">
        <f t="shared" ref="H22:H32" si="16">IF(B22=4,C22,0)</f>
        <v>0</v>
      </c>
      <c r="I22" s="143">
        <f t="shared" ref="I22:I32" si="17">IF(B22=5,C22,0)</f>
        <v>0</v>
      </c>
      <c r="J22" s="143">
        <f t="shared" ref="J22:J32" si="18">IF(B22=6,C22,0)</f>
        <v>0</v>
      </c>
      <c r="K22" s="143">
        <f t="shared" ref="K22:K32" si="19">IF(B22=7,C22,0)</f>
        <v>0</v>
      </c>
      <c r="L22" s="143">
        <f t="shared" ref="L22:L32" si="20">IF(B22=8,C22,0)</f>
        <v>0</v>
      </c>
      <c r="M22" s="143">
        <f t="shared" ref="M22:M32" si="21">IF(C22=9,D22,0)</f>
        <v>0</v>
      </c>
      <c r="N22" s="143">
        <f t="shared" ref="N22:N32" si="22">IF(D22=10,E22,0)</f>
        <v>0</v>
      </c>
      <c r="O22" s="143">
        <f t="shared" ref="O22:O32" si="23">IF(E22=11,F22,0)</f>
        <v>0</v>
      </c>
      <c r="P22" s="143">
        <f t="shared" ref="P22:P32" si="24">IF(F22=12,G22,0)</f>
        <v>0</v>
      </c>
    </row>
    <row r="23" spans="1:16">
      <c r="A23" s="66" t="str">
        <f>Jugendliga!B8</f>
        <v>AC Mutterstadt</v>
      </c>
      <c r="B23">
        <f t="shared" si="12"/>
        <v>3</v>
      </c>
      <c r="C23" s="137">
        <f>Jugendliga!I8</f>
        <v>346.52589285714282</v>
      </c>
      <c r="E23" s="143">
        <f t="shared" si="13"/>
        <v>0</v>
      </c>
      <c r="F23" s="143">
        <f t="shared" si="14"/>
        <v>0</v>
      </c>
      <c r="G23" s="143">
        <f t="shared" si="15"/>
        <v>346.52589285714282</v>
      </c>
      <c r="H23" s="143">
        <f t="shared" si="16"/>
        <v>0</v>
      </c>
      <c r="I23" s="143">
        <f t="shared" si="17"/>
        <v>0</v>
      </c>
      <c r="J23" s="143">
        <f t="shared" si="18"/>
        <v>0</v>
      </c>
      <c r="K23" s="143">
        <f t="shared" si="19"/>
        <v>0</v>
      </c>
      <c r="L23" s="143">
        <f t="shared" si="20"/>
        <v>0</v>
      </c>
      <c r="M23" s="143">
        <f t="shared" si="21"/>
        <v>0</v>
      </c>
      <c r="N23" s="143">
        <f t="shared" si="22"/>
        <v>0</v>
      </c>
      <c r="O23" s="143">
        <f t="shared" si="23"/>
        <v>0</v>
      </c>
      <c r="P23" s="143">
        <f t="shared" si="24"/>
        <v>0</v>
      </c>
    </row>
    <row r="24" spans="1:16">
      <c r="A24" s="66" t="str">
        <f>Jugendliga!B9</f>
        <v>KSV Grünstadt</v>
      </c>
      <c r="B24">
        <f t="shared" si="12"/>
        <v>4</v>
      </c>
      <c r="C24" s="137">
        <f>Jugendliga!I9</f>
        <v>359.10857142857145</v>
      </c>
      <c r="E24" s="143">
        <f t="shared" si="13"/>
        <v>0</v>
      </c>
      <c r="F24" s="143">
        <f t="shared" si="14"/>
        <v>0</v>
      </c>
      <c r="G24" s="143">
        <f t="shared" si="15"/>
        <v>0</v>
      </c>
      <c r="H24" s="143">
        <f t="shared" si="16"/>
        <v>359.10857142857145</v>
      </c>
      <c r="I24" s="143">
        <f t="shared" si="17"/>
        <v>0</v>
      </c>
      <c r="J24" s="143">
        <f t="shared" si="18"/>
        <v>0</v>
      </c>
      <c r="K24" s="143">
        <f t="shared" si="19"/>
        <v>0</v>
      </c>
      <c r="L24" s="143">
        <f t="shared" si="20"/>
        <v>0</v>
      </c>
      <c r="M24" s="143">
        <f t="shared" si="21"/>
        <v>0</v>
      </c>
      <c r="N24" s="143">
        <f t="shared" si="22"/>
        <v>0</v>
      </c>
      <c r="O24" s="143">
        <f t="shared" si="23"/>
        <v>0</v>
      </c>
      <c r="P24" s="143">
        <f t="shared" si="24"/>
        <v>0</v>
      </c>
    </row>
    <row r="25" spans="1:16">
      <c r="A25" s="66" t="str">
        <f>Jugendliga!B10</f>
        <v>AC Mutterstadt</v>
      </c>
      <c r="B25">
        <f t="shared" si="12"/>
        <v>3</v>
      </c>
      <c r="C25" s="137">
        <f>Jugendliga!I10</f>
        <v>341.58712328767126</v>
      </c>
      <c r="E25" s="143">
        <f t="shared" si="13"/>
        <v>0</v>
      </c>
      <c r="F25" s="143">
        <f t="shared" si="14"/>
        <v>0</v>
      </c>
      <c r="G25" s="143">
        <f t="shared" si="15"/>
        <v>341.58712328767126</v>
      </c>
      <c r="H25" s="143">
        <f t="shared" si="16"/>
        <v>0</v>
      </c>
      <c r="I25" s="143">
        <f t="shared" si="17"/>
        <v>0</v>
      </c>
      <c r="J25" s="143">
        <f t="shared" si="18"/>
        <v>0</v>
      </c>
      <c r="K25" s="143">
        <f t="shared" si="19"/>
        <v>0</v>
      </c>
      <c r="L25" s="143">
        <f t="shared" si="20"/>
        <v>0</v>
      </c>
      <c r="M25" s="143">
        <f t="shared" si="21"/>
        <v>0</v>
      </c>
      <c r="N25" s="143">
        <f t="shared" si="22"/>
        <v>0</v>
      </c>
      <c r="O25" s="143">
        <f t="shared" si="23"/>
        <v>0</v>
      </c>
      <c r="P25" s="143">
        <f t="shared" si="24"/>
        <v>0</v>
      </c>
    </row>
    <row r="26" spans="1:16">
      <c r="A26" s="66" t="str">
        <f>Jugendliga!B11</f>
        <v>KSV Grünstadt</v>
      </c>
      <c r="B26">
        <f t="shared" si="12"/>
        <v>4</v>
      </c>
      <c r="C26" s="137">
        <f>Jugendliga!I11</f>
        <v>401.06464589235134</v>
      </c>
      <c r="E26" s="143">
        <f t="shared" si="13"/>
        <v>0</v>
      </c>
      <c r="F26" s="143">
        <f t="shared" si="14"/>
        <v>0</v>
      </c>
      <c r="G26" s="143">
        <f t="shared" si="15"/>
        <v>0</v>
      </c>
      <c r="H26" s="143">
        <f t="shared" si="16"/>
        <v>401.06464589235134</v>
      </c>
      <c r="I26" s="143">
        <f t="shared" si="17"/>
        <v>0</v>
      </c>
      <c r="J26" s="143">
        <f t="shared" si="18"/>
        <v>0</v>
      </c>
      <c r="K26" s="143">
        <f t="shared" si="19"/>
        <v>0</v>
      </c>
      <c r="L26" s="143">
        <f t="shared" si="20"/>
        <v>0</v>
      </c>
      <c r="M26" s="143">
        <f t="shared" si="21"/>
        <v>0</v>
      </c>
      <c r="N26" s="143">
        <f t="shared" si="22"/>
        <v>0</v>
      </c>
      <c r="O26" s="143">
        <f t="shared" si="23"/>
        <v>0</v>
      </c>
      <c r="P26" s="143">
        <f t="shared" si="24"/>
        <v>0</v>
      </c>
    </row>
    <row r="27" spans="1:16">
      <c r="A27" s="66" t="str">
        <f>Jugendliga!B12</f>
        <v>AC Mutterstadt</v>
      </c>
      <c r="B27">
        <f t="shared" si="12"/>
        <v>3</v>
      </c>
      <c r="C27" s="137">
        <f>Jugendliga!I12</f>
        <v>315.09145631067963</v>
      </c>
      <c r="E27" s="143">
        <f t="shared" si="13"/>
        <v>0</v>
      </c>
      <c r="F27" s="143">
        <f t="shared" si="14"/>
        <v>0</v>
      </c>
      <c r="G27" s="143">
        <f t="shared" si="15"/>
        <v>315.09145631067963</v>
      </c>
      <c r="H27" s="143">
        <f t="shared" si="16"/>
        <v>0</v>
      </c>
      <c r="I27" s="143">
        <f t="shared" si="17"/>
        <v>0</v>
      </c>
      <c r="J27" s="143">
        <f t="shared" si="18"/>
        <v>0</v>
      </c>
      <c r="K27" s="143">
        <f t="shared" si="19"/>
        <v>0</v>
      </c>
      <c r="L27" s="143">
        <f t="shared" si="20"/>
        <v>0</v>
      </c>
      <c r="M27" s="143">
        <f t="shared" si="21"/>
        <v>0</v>
      </c>
      <c r="N27" s="143">
        <f t="shared" si="22"/>
        <v>0</v>
      </c>
      <c r="O27" s="143">
        <f t="shared" si="23"/>
        <v>0</v>
      </c>
      <c r="P27" s="143">
        <f t="shared" si="24"/>
        <v>0</v>
      </c>
    </row>
    <row r="28" spans="1:16">
      <c r="A28" s="66" t="str">
        <f>Jugendliga!B13</f>
        <v>KSV Grünstadt</v>
      </c>
      <c r="B28">
        <f t="shared" si="12"/>
        <v>4</v>
      </c>
      <c r="C28" s="137">
        <f>Jugendliga!I13</f>
        <v>406.46814159292035</v>
      </c>
      <c r="E28" s="143">
        <f t="shared" si="13"/>
        <v>0</v>
      </c>
      <c r="F28" s="143">
        <f t="shared" si="14"/>
        <v>0</v>
      </c>
      <c r="G28" s="143">
        <f t="shared" si="15"/>
        <v>0</v>
      </c>
      <c r="H28" s="143">
        <f t="shared" si="16"/>
        <v>406.46814159292035</v>
      </c>
      <c r="I28" s="143">
        <f t="shared" si="17"/>
        <v>0</v>
      </c>
      <c r="J28" s="143">
        <f t="shared" si="18"/>
        <v>0</v>
      </c>
      <c r="K28" s="143">
        <f t="shared" si="19"/>
        <v>0</v>
      </c>
      <c r="L28" s="143">
        <f t="shared" si="20"/>
        <v>0</v>
      </c>
      <c r="M28" s="143">
        <f t="shared" si="21"/>
        <v>0</v>
      </c>
      <c r="N28" s="143">
        <f t="shared" si="22"/>
        <v>0</v>
      </c>
      <c r="O28" s="143">
        <f t="shared" si="23"/>
        <v>0</v>
      </c>
      <c r="P28" s="143">
        <f t="shared" si="24"/>
        <v>0</v>
      </c>
    </row>
    <row r="29" spans="1:16">
      <c r="A29" s="66" t="str">
        <f>Jugendliga!B14</f>
        <v>AC Mutterstadt</v>
      </c>
      <c r="B29">
        <f t="shared" si="12"/>
        <v>3</v>
      </c>
      <c r="C29" s="137">
        <f>Jugendliga!I14</f>
        <v>371.67777777777781</v>
      </c>
      <c r="E29" s="143">
        <f t="shared" si="13"/>
        <v>0</v>
      </c>
      <c r="F29" s="143">
        <f t="shared" si="14"/>
        <v>0</v>
      </c>
      <c r="G29" s="143">
        <f t="shared" si="15"/>
        <v>371.67777777777781</v>
      </c>
      <c r="H29" s="143">
        <f t="shared" si="16"/>
        <v>0</v>
      </c>
      <c r="I29" s="143">
        <f t="shared" si="17"/>
        <v>0</v>
      </c>
      <c r="J29" s="143">
        <f t="shared" si="18"/>
        <v>0</v>
      </c>
      <c r="K29" s="143">
        <f t="shared" si="19"/>
        <v>0</v>
      </c>
      <c r="L29" s="143">
        <f t="shared" si="20"/>
        <v>0</v>
      </c>
      <c r="M29" s="143">
        <f t="shared" si="21"/>
        <v>0</v>
      </c>
      <c r="N29" s="143">
        <f t="shared" si="22"/>
        <v>0</v>
      </c>
      <c r="O29" s="143">
        <f t="shared" si="23"/>
        <v>0</v>
      </c>
      <c r="P29" s="143">
        <f t="shared" si="24"/>
        <v>0</v>
      </c>
    </row>
    <row r="30" spans="1:16">
      <c r="A30" s="66" t="str">
        <f>Jugendliga!B15</f>
        <v>AC Mutterstadt</v>
      </c>
      <c r="B30">
        <f t="shared" si="12"/>
        <v>3</v>
      </c>
      <c r="C30" s="137">
        <f>Jugendliga!I15</f>
        <v>399.1115463917526</v>
      </c>
      <c r="E30" s="143">
        <f t="shared" si="13"/>
        <v>0</v>
      </c>
      <c r="F30" s="143">
        <f t="shared" si="14"/>
        <v>0</v>
      </c>
      <c r="G30" s="143">
        <f t="shared" si="15"/>
        <v>399.1115463917526</v>
      </c>
      <c r="H30" s="143">
        <f t="shared" si="16"/>
        <v>0</v>
      </c>
      <c r="I30" s="143">
        <f t="shared" si="17"/>
        <v>0</v>
      </c>
      <c r="J30" s="143">
        <f t="shared" si="18"/>
        <v>0</v>
      </c>
      <c r="K30" s="143">
        <f t="shared" si="19"/>
        <v>0</v>
      </c>
      <c r="L30" s="143">
        <f t="shared" si="20"/>
        <v>0</v>
      </c>
      <c r="M30" s="143">
        <f t="shared" si="21"/>
        <v>0</v>
      </c>
      <c r="N30" s="143">
        <f t="shared" si="22"/>
        <v>0</v>
      </c>
      <c r="O30" s="143">
        <f t="shared" si="23"/>
        <v>0</v>
      </c>
      <c r="P30" s="143">
        <f t="shared" si="24"/>
        <v>0</v>
      </c>
    </row>
    <row r="31" spans="1:16">
      <c r="A31" s="66" t="str">
        <f>Jugendliga!B16</f>
        <v>KSV Grünstadt</v>
      </c>
      <c r="B31">
        <f t="shared" si="12"/>
        <v>4</v>
      </c>
      <c r="C31" s="137">
        <f>Jugendliga!I16</f>
        <v>436.44666666666672</v>
      </c>
      <c r="E31" s="143">
        <f t="shared" si="13"/>
        <v>0</v>
      </c>
      <c r="F31" s="143">
        <f t="shared" si="14"/>
        <v>0</v>
      </c>
      <c r="G31" s="143">
        <f t="shared" si="15"/>
        <v>0</v>
      </c>
      <c r="H31" s="143">
        <f t="shared" si="16"/>
        <v>436.44666666666672</v>
      </c>
      <c r="I31" s="143">
        <f t="shared" si="17"/>
        <v>0</v>
      </c>
      <c r="J31" s="143">
        <f t="shared" si="18"/>
        <v>0</v>
      </c>
      <c r="K31" s="143">
        <f t="shared" si="19"/>
        <v>0</v>
      </c>
      <c r="L31" s="143">
        <f t="shared" si="20"/>
        <v>0</v>
      </c>
      <c r="M31" s="143">
        <f t="shared" si="21"/>
        <v>0</v>
      </c>
      <c r="N31" s="143">
        <f t="shared" si="22"/>
        <v>0</v>
      </c>
      <c r="O31" s="143">
        <f t="shared" si="23"/>
        <v>0</v>
      </c>
      <c r="P31" s="143">
        <f t="shared" si="24"/>
        <v>0</v>
      </c>
    </row>
    <row r="32" spans="1:16">
      <c r="A32" s="66" t="str">
        <f>Jugendliga!B17</f>
        <v>AC Mutterstadt</v>
      </c>
      <c r="B32">
        <f t="shared" si="12"/>
        <v>3</v>
      </c>
      <c r="C32" s="137">
        <f>Jugendliga!I17</f>
        <v>509.21097493036211</v>
      </c>
      <c r="E32" s="143">
        <f t="shared" si="13"/>
        <v>0</v>
      </c>
      <c r="F32" s="143">
        <f t="shared" si="14"/>
        <v>0</v>
      </c>
      <c r="G32" s="143">
        <f t="shared" si="15"/>
        <v>509.21097493036211</v>
      </c>
      <c r="H32" s="143">
        <f t="shared" si="16"/>
        <v>0</v>
      </c>
      <c r="I32" s="143">
        <f t="shared" si="17"/>
        <v>0</v>
      </c>
      <c r="J32" s="143">
        <f t="shared" si="18"/>
        <v>0</v>
      </c>
      <c r="K32" s="143">
        <f t="shared" si="19"/>
        <v>0</v>
      </c>
      <c r="L32" s="143">
        <f t="shared" si="20"/>
        <v>0</v>
      </c>
      <c r="M32" s="143">
        <f t="shared" si="21"/>
        <v>0</v>
      </c>
      <c r="N32" s="143">
        <f t="shared" si="22"/>
        <v>0</v>
      </c>
      <c r="O32" s="143">
        <f t="shared" si="23"/>
        <v>0</v>
      </c>
      <c r="P32" s="143">
        <f t="shared" si="24"/>
        <v>0</v>
      </c>
    </row>
    <row r="33" spans="1:16">
      <c r="A33" s="66">
        <f>Jugendliga!B18</f>
        <v>0</v>
      </c>
      <c r="B33">
        <f t="shared" ref="B33:B87" si="25">IF(A33="FTG Pfungstadt",1,IF(A33="AC Altrip",2,IF(A33="AC Mutterstadt",3,IF(A33="KSV Grünstadt",4,IF(A33="TSG Hassloch",5,IF(A33="KSC 07 Schifferstadt",6,IF(A33="AV 03 Speyer",7,IF(A33="KSV Langen",8,IF(A33="AC Kindsbach",9,IF(A33="VFL Rodalben",10,IF(A33="TSG Kaiserslautern",11,IF(A33="AC Weisenau",12,))))))))))))</f>
        <v>0</v>
      </c>
      <c r="C33" s="137">
        <f>Jugendliga!I18</f>
        <v>0</v>
      </c>
      <c r="E33" s="143">
        <f t="shared" ref="E33:E90" si="26">IF(B33=1,C33,0)</f>
        <v>0</v>
      </c>
      <c r="F33" s="143">
        <f t="shared" ref="F33:F90" si="27">IF(B33=2,C33,0)</f>
        <v>0</v>
      </c>
      <c r="G33" s="143">
        <f t="shared" ref="G33:G90" si="28">IF(B33=3,C33,0)</f>
        <v>0</v>
      </c>
      <c r="H33" s="143">
        <f t="shared" ref="H33:H90" si="29">IF(B33=4,C33,0)</f>
        <v>0</v>
      </c>
      <c r="I33" s="143">
        <f t="shared" ref="I33:I90" si="30">IF(B33=5,C33,0)</f>
        <v>0</v>
      </c>
      <c r="J33" s="143">
        <f t="shared" ref="J33:J90" si="31">IF(B33=6,C33,0)</f>
        <v>0</v>
      </c>
      <c r="K33" s="143">
        <f t="shared" ref="K33:K90" si="32">IF(B33=7,C33,0)</f>
        <v>0</v>
      </c>
      <c r="L33" s="143">
        <f t="shared" ref="L33:L90" si="33">IF(B33=8,C33,0)</f>
        <v>0</v>
      </c>
      <c r="M33" s="143">
        <f t="shared" ref="M33:M89" si="34">IF(C33=9,D33,0)</f>
        <v>0</v>
      </c>
      <c r="N33" s="143">
        <f t="shared" ref="N33:N89" si="35">IF(D33=10,E33,0)</f>
        <v>0</v>
      </c>
      <c r="O33" s="143">
        <f t="shared" ref="O33:O89" si="36">IF(E33=11,F33,0)</f>
        <v>0</v>
      </c>
      <c r="P33" s="143">
        <f t="shared" ref="P33:P89" si="37">IF(F33=12,G33,0)</f>
        <v>0</v>
      </c>
    </row>
    <row r="34" spans="1:16">
      <c r="A34" s="66">
        <f>Jugendliga!B19</f>
        <v>0</v>
      </c>
      <c r="B34">
        <f t="shared" si="25"/>
        <v>0</v>
      </c>
      <c r="C34" s="137">
        <f>Jugendliga!I19</f>
        <v>0</v>
      </c>
      <c r="E34" s="143">
        <f t="shared" si="26"/>
        <v>0</v>
      </c>
      <c r="F34" s="143">
        <f t="shared" si="27"/>
        <v>0</v>
      </c>
      <c r="G34" s="143">
        <f t="shared" si="28"/>
        <v>0</v>
      </c>
      <c r="H34" s="143">
        <f t="shared" si="29"/>
        <v>0</v>
      </c>
      <c r="I34" s="143">
        <f t="shared" si="30"/>
        <v>0</v>
      </c>
      <c r="J34" s="143">
        <f t="shared" si="31"/>
        <v>0</v>
      </c>
      <c r="K34" s="143">
        <f t="shared" si="32"/>
        <v>0</v>
      </c>
      <c r="L34" s="143">
        <f t="shared" si="33"/>
        <v>0</v>
      </c>
      <c r="M34" s="143">
        <f t="shared" si="34"/>
        <v>0</v>
      </c>
      <c r="N34" s="143">
        <f t="shared" si="35"/>
        <v>0</v>
      </c>
      <c r="O34" s="143">
        <f t="shared" si="36"/>
        <v>0</v>
      </c>
      <c r="P34" s="143">
        <f t="shared" si="37"/>
        <v>0</v>
      </c>
    </row>
    <row r="35" spans="1:16">
      <c r="A35" s="66">
        <f>Jugendliga!B20</f>
        <v>0</v>
      </c>
      <c r="B35">
        <f t="shared" si="25"/>
        <v>0</v>
      </c>
      <c r="C35" s="137">
        <f>Jugendliga!I20</f>
        <v>0</v>
      </c>
      <c r="E35" s="143">
        <f t="shared" si="26"/>
        <v>0</v>
      </c>
      <c r="F35" s="143">
        <f t="shared" si="27"/>
        <v>0</v>
      </c>
      <c r="G35" s="143">
        <f t="shared" si="28"/>
        <v>0</v>
      </c>
      <c r="H35" s="143">
        <f t="shared" si="29"/>
        <v>0</v>
      </c>
      <c r="I35" s="143">
        <f t="shared" si="30"/>
        <v>0</v>
      </c>
      <c r="J35" s="143">
        <f t="shared" si="31"/>
        <v>0</v>
      </c>
      <c r="K35" s="143">
        <f t="shared" si="32"/>
        <v>0</v>
      </c>
      <c r="L35" s="143">
        <f t="shared" si="33"/>
        <v>0</v>
      </c>
      <c r="M35" s="143">
        <f t="shared" si="34"/>
        <v>0</v>
      </c>
      <c r="N35" s="143">
        <f t="shared" si="35"/>
        <v>0</v>
      </c>
      <c r="O35" s="143">
        <f t="shared" si="36"/>
        <v>0</v>
      </c>
      <c r="P35" s="143">
        <f t="shared" si="37"/>
        <v>0</v>
      </c>
    </row>
    <row r="36" spans="1:16">
      <c r="A36" s="66">
        <f>Jugendliga!B21</f>
        <v>0</v>
      </c>
      <c r="B36">
        <f t="shared" si="25"/>
        <v>0</v>
      </c>
      <c r="C36" s="137">
        <f>Jugendliga!I21</f>
        <v>0</v>
      </c>
      <c r="E36" s="143">
        <f t="shared" si="26"/>
        <v>0</v>
      </c>
      <c r="F36" s="143">
        <f t="shared" si="27"/>
        <v>0</v>
      </c>
      <c r="G36" s="143">
        <f t="shared" si="28"/>
        <v>0</v>
      </c>
      <c r="H36" s="143">
        <f t="shared" si="29"/>
        <v>0</v>
      </c>
      <c r="I36" s="143">
        <f t="shared" si="30"/>
        <v>0</v>
      </c>
      <c r="J36" s="143">
        <f t="shared" si="31"/>
        <v>0</v>
      </c>
      <c r="K36" s="143">
        <f t="shared" si="32"/>
        <v>0</v>
      </c>
      <c r="L36" s="143">
        <f t="shared" si="33"/>
        <v>0</v>
      </c>
      <c r="M36" s="143">
        <f t="shared" si="34"/>
        <v>0</v>
      </c>
      <c r="N36" s="143">
        <f t="shared" si="35"/>
        <v>0</v>
      </c>
      <c r="O36" s="143">
        <f t="shared" si="36"/>
        <v>0</v>
      </c>
      <c r="P36" s="143">
        <f t="shared" si="37"/>
        <v>0</v>
      </c>
    </row>
    <row r="37" spans="1:16">
      <c r="A37" s="66">
        <f>Jugendliga!B25</f>
        <v>0</v>
      </c>
      <c r="B37">
        <f t="shared" si="25"/>
        <v>0</v>
      </c>
      <c r="C37" s="137">
        <f>Jugendliga!I25</f>
        <v>0</v>
      </c>
      <c r="E37" s="143">
        <f t="shared" si="26"/>
        <v>0</v>
      </c>
      <c r="F37" s="143">
        <f t="shared" si="27"/>
        <v>0</v>
      </c>
      <c r="G37" s="143">
        <f t="shared" si="28"/>
        <v>0</v>
      </c>
      <c r="H37" s="143">
        <f t="shared" si="29"/>
        <v>0</v>
      </c>
      <c r="I37" s="143">
        <f t="shared" si="30"/>
        <v>0</v>
      </c>
      <c r="J37" s="143">
        <f t="shared" si="31"/>
        <v>0</v>
      </c>
      <c r="K37" s="143">
        <f t="shared" si="32"/>
        <v>0</v>
      </c>
      <c r="L37" s="143">
        <f t="shared" si="33"/>
        <v>0</v>
      </c>
      <c r="M37" s="143">
        <f t="shared" si="34"/>
        <v>0</v>
      </c>
      <c r="N37" s="143">
        <f t="shared" si="35"/>
        <v>0</v>
      </c>
      <c r="O37" s="143">
        <f t="shared" si="36"/>
        <v>0</v>
      </c>
      <c r="P37" s="143">
        <f t="shared" si="37"/>
        <v>0</v>
      </c>
    </row>
    <row r="38" spans="1:16">
      <c r="A38" s="66" t="str">
        <f>Jugendliga!B26</f>
        <v>KSV Grünstadt</v>
      </c>
      <c r="B38">
        <f t="shared" si="25"/>
        <v>4</v>
      </c>
      <c r="C38" s="137">
        <f>Jugendliga!I26</f>
        <v>551.301011235955</v>
      </c>
      <c r="E38" s="143">
        <f t="shared" si="26"/>
        <v>0</v>
      </c>
      <c r="F38" s="143">
        <f t="shared" si="27"/>
        <v>0</v>
      </c>
      <c r="G38" s="143">
        <f t="shared" si="28"/>
        <v>0</v>
      </c>
      <c r="H38" s="143">
        <f t="shared" si="29"/>
        <v>551.301011235955</v>
      </c>
      <c r="I38" s="143">
        <f t="shared" si="30"/>
        <v>0</v>
      </c>
      <c r="J38" s="143">
        <f t="shared" si="31"/>
        <v>0</v>
      </c>
      <c r="K38" s="143">
        <f t="shared" si="32"/>
        <v>0</v>
      </c>
      <c r="L38" s="143">
        <f t="shared" si="33"/>
        <v>0</v>
      </c>
      <c r="M38" s="143">
        <f t="shared" si="34"/>
        <v>0</v>
      </c>
      <c r="N38" s="143">
        <f t="shared" si="35"/>
        <v>0</v>
      </c>
      <c r="O38" s="143">
        <f t="shared" si="36"/>
        <v>0</v>
      </c>
      <c r="P38" s="143">
        <f t="shared" si="37"/>
        <v>0</v>
      </c>
    </row>
    <row r="39" spans="1:16">
      <c r="A39" s="66" t="str">
        <f>Jugendliga!B27</f>
        <v>KSV Grünstadt</v>
      </c>
      <c r="B39">
        <f t="shared" si="25"/>
        <v>4</v>
      </c>
      <c r="C39" s="137">
        <f>Jugendliga!I27</f>
        <v>501.53133514986376</v>
      </c>
      <c r="E39" s="143">
        <f t="shared" si="26"/>
        <v>0</v>
      </c>
      <c r="F39" s="143">
        <f t="shared" si="27"/>
        <v>0</v>
      </c>
      <c r="G39" s="143">
        <f t="shared" si="28"/>
        <v>0</v>
      </c>
      <c r="H39" s="143">
        <f t="shared" si="29"/>
        <v>501.53133514986376</v>
      </c>
      <c r="I39" s="143">
        <f t="shared" si="30"/>
        <v>0</v>
      </c>
      <c r="J39" s="143">
        <f t="shared" si="31"/>
        <v>0</v>
      </c>
      <c r="K39" s="143">
        <f t="shared" si="32"/>
        <v>0</v>
      </c>
      <c r="L39" s="143">
        <f t="shared" si="33"/>
        <v>0</v>
      </c>
      <c r="M39" s="143">
        <f t="shared" si="34"/>
        <v>0</v>
      </c>
      <c r="N39" s="143">
        <f t="shared" si="35"/>
        <v>0</v>
      </c>
      <c r="O39" s="143">
        <f t="shared" si="36"/>
        <v>0</v>
      </c>
      <c r="P39" s="143">
        <f t="shared" si="37"/>
        <v>0</v>
      </c>
    </row>
    <row r="40" spans="1:16">
      <c r="A40" s="66" t="str">
        <f>Jugendliga!B28</f>
        <v>KSV Grünstadt</v>
      </c>
      <c r="B40">
        <f t="shared" si="25"/>
        <v>4</v>
      </c>
      <c r="C40" s="137">
        <f>Jugendliga!I28</f>
        <v>422.36866768759569</v>
      </c>
      <c r="E40" s="143">
        <f t="shared" si="26"/>
        <v>0</v>
      </c>
      <c r="F40" s="143">
        <f t="shared" si="27"/>
        <v>0</v>
      </c>
      <c r="G40" s="143">
        <f t="shared" si="28"/>
        <v>0</v>
      </c>
      <c r="H40" s="143">
        <f t="shared" si="29"/>
        <v>422.36866768759569</v>
      </c>
      <c r="I40" s="143">
        <f t="shared" si="30"/>
        <v>0</v>
      </c>
      <c r="J40" s="143">
        <f t="shared" si="31"/>
        <v>0</v>
      </c>
      <c r="K40" s="143">
        <f t="shared" si="32"/>
        <v>0</v>
      </c>
      <c r="L40" s="143">
        <f t="shared" si="33"/>
        <v>0</v>
      </c>
      <c r="M40" s="143">
        <f t="shared" si="34"/>
        <v>0</v>
      </c>
      <c r="N40" s="143">
        <f t="shared" si="35"/>
        <v>0</v>
      </c>
      <c r="O40" s="143">
        <f t="shared" si="36"/>
        <v>0</v>
      </c>
      <c r="P40" s="143">
        <f t="shared" si="37"/>
        <v>0</v>
      </c>
    </row>
    <row r="41" spans="1:16">
      <c r="A41" s="66" t="str">
        <f>Jugendliga!B29</f>
        <v>KSV Grünstadt</v>
      </c>
      <c r="B41">
        <f t="shared" si="25"/>
        <v>4</v>
      </c>
      <c r="C41" s="137">
        <f>Jugendliga!I29</f>
        <v>347.95367088607594</v>
      </c>
      <c r="E41" s="143">
        <f t="shared" si="26"/>
        <v>0</v>
      </c>
      <c r="F41" s="143">
        <f t="shared" si="27"/>
        <v>0</v>
      </c>
      <c r="G41" s="143">
        <f t="shared" si="28"/>
        <v>0</v>
      </c>
      <c r="H41" s="143">
        <f t="shared" si="29"/>
        <v>347.95367088607594</v>
      </c>
      <c r="I41" s="143">
        <f t="shared" si="30"/>
        <v>0</v>
      </c>
      <c r="J41" s="143">
        <f t="shared" si="31"/>
        <v>0</v>
      </c>
      <c r="K41" s="143">
        <f t="shared" si="32"/>
        <v>0</v>
      </c>
      <c r="L41" s="143">
        <f t="shared" si="33"/>
        <v>0</v>
      </c>
      <c r="M41" s="143">
        <f t="shared" si="34"/>
        <v>0</v>
      </c>
      <c r="N41" s="143">
        <f t="shared" si="35"/>
        <v>0</v>
      </c>
      <c r="O41" s="143">
        <f t="shared" si="36"/>
        <v>0</v>
      </c>
      <c r="P41" s="143">
        <f t="shared" si="37"/>
        <v>0</v>
      </c>
    </row>
    <row r="42" spans="1:16">
      <c r="A42" s="66" t="str">
        <f>Jugendliga!B30</f>
        <v>AC Mutterstadt</v>
      </c>
      <c r="B42">
        <f t="shared" si="25"/>
        <v>3</v>
      </c>
      <c r="C42" s="137">
        <f>Jugendliga!I30</f>
        <v>477.04375690607736</v>
      </c>
      <c r="E42" s="143">
        <f t="shared" si="26"/>
        <v>0</v>
      </c>
      <c r="F42" s="143">
        <f t="shared" si="27"/>
        <v>0</v>
      </c>
      <c r="G42" s="143">
        <f t="shared" si="28"/>
        <v>477.04375690607736</v>
      </c>
      <c r="H42" s="143">
        <f t="shared" si="29"/>
        <v>0</v>
      </c>
      <c r="I42" s="143">
        <f t="shared" si="30"/>
        <v>0</v>
      </c>
      <c r="J42" s="143">
        <f t="shared" si="31"/>
        <v>0</v>
      </c>
      <c r="K42" s="143">
        <f t="shared" si="32"/>
        <v>0</v>
      </c>
      <c r="L42" s="143">
        <f t="shared" si="33"/>
        <v>0</v>
      </c>
      <c r="M42" s="143">
        <f t="shared" si="34"/>
        <v>0</v>
      </c>
      <c r="N42" s="143">
        <f t="shared" si="35"/>
        <v>0</v>
      </c>
      <c r="O42" s="143">
        <f t="shared" si="36"/>
        <v>0</v>
      </c>
      <c r="P42" s="143">
        <f t="shared" si="37"/>
        <v>0</v>
      </c>
    </row>
    <row r="43" spans="1:16">
      <c r="A43" s="66">
        <f>Jugendliga!B31</f>
        <v>0</v>
      </c>
      <c r="B43">
        <f t="shared" si="25"/>
        <v>0</v>
      </c>
      <c r="C43" s="137">
        <f>Jugendliga!I31</f>
        <v>0</v>
      </c>
      <c r="E43" s="143">
        <f t="shared" si="26"/>
        <v>0</v>
      </c>
      <c r="F43" s="143">
        <f t="shared" si="27"/>
        <v>0</v>
      </c>
      <c r="G43" s="143">
        <f t="shared" si="28"/>
        <v>0</v>
      </c>
      <c r="H43" s="143">
        <f t="shared" si="29"/>
        <v>0</v>
      </c>
      <c r="I43" s="143">
        <f t="shared" si="30"/>
        <v>0</v>
      </c>
      <c r="J43" s="143">
        <f t="shared" si="31"/>
        <v>0</v>
      </c>
      <c r="K43" s="143">
        <f t="shared" si="32"/>
        <v>0</v>
      </c>
      <c r="L43" s="143">
        <f t="shared" si="33"/>
        <v>0</v>
      </c>
      <c r="M43" s="143">
        <f t="shared" si="34"/>
        <v>0</v>
      </c>
      <c r="N43" s="143">
        <f t="shared" si="35"/>
        <v>0</v>
      </c>
      <c r="O43" s="143">
        <f t="shared" si="36"/>
        <v>0</v>
      </c>
      <c r="P43" s="143">
        <f t="shared" si="37"/>
        <v>0</v>
      </c>
    </row>
    <row r="44" spans="1:16">
      <c r="A44" s="66">
        <f>Jugendliga!B32</f>
        <v>0</v>
      </c>
      <c r="B44">
        <f t="shared" si="25"/>
        <v>0</v>
      </c>
      <c r="C44" s="137">
        <f>Jugendliga!I32</f>
        <v>0</v>
      </c>
      <c r="E44" s="143">
        <f t="shared" si="26"/>
        <v>0</v>
      </c>
      <c r="F44" s="143">
        <f t="shared" si="27"/>
        <v>0</v>
      </c>
      <c r="G44" s="143">
        <f t="shared" si="28"/>
        <v>0</v>
      </c>
      <c r="H44" s="143">
        <f t="shared" si="29"/>
        <v>0</v>
      </c>
      <c r="I44" s="143">
        <f t="shared" si="30"/>
        <v>0</v>
      </c>
      <c r="J44" s="143">
        <f t="shared" si="31"/>
        <v>0</v>
      </c>
      <c r="K44" s="143">
        <f t="shared" si="32"/>
        <v>0</v>
      </c>
      <c r="L44" s="143">
        <f t="shared" si="33"/>
        <v>0</v>
      </c>
      <c r="M44" s="143">
        <f t="shared" si="34"/>
        <v>0</v>
      </c>
      <c r="N44" s="143">
        <f t="shared" si="35"/>
        <v>0</v>
      </c>
      <c r="O44" s="143">
        <f t="shared" si="36"/>
        <v>0</v>
      </c>
      <c r="P44" s="143">
        <f t="shared" si="37"/>
        <v>0</v>
      </c>
    </row>
    <row r="45" spans="1:16">
      <c r="A45" s="66">
        <f>Jugendliga!B33</f>
        <v>0</v>
      </c>
      <c r="B45">
        <f t="shared" si="25"/>
        <v>0</v>
      </c>
      <c r="C45" s="137">
        <f>Jugendliga!I33</f>
        <v>0</v>
      </c>
      <c r="E45" s="143">
        <f t="shared" si="26"/>
        <v>0</v>
      </c>
      <c r="F45" s="143">
        <f t="shared" si="27"/>
        <v>0</v>
      </c>
      <c r="G45" s="143">
        <f t="shared" si="28"/>
        <v>0</v>
      </c>
      <c r="H45" s="143">
        <f t="shared" si="29"/>
        <v>0</v>
      </c>
      <c r="I45" s="143">
        <f t="shared" si="30"/>
        <v>0</v>
      </c>
      <c r="J45" s="143">
        <f t="shared" si="31"/>
        <v>0</v>
      </c>
      <c r="K45" s="143">
        <f t="shared" si="32"/>
        <v>0</v>
      </c>
      <c r="L45" s="143">
        <f t="shared" si="33"/>
        <v>0</v>
      </c>
      <c r="M45" s="143">
        <f t="shared" si="34"/>
        <v>0</v>
      </c>
      <c r="N45" s="143">
        <f t="shared" si="35"/>
        <v>0</v>
      </c>
      <c r="O45" s="143">
        <f t="shared" si="36"/>
        <v>0</v>
      </c>
      <c r="P45" s="143">
        <f t="shared" si="37"/>
        <v>0</v>
      </c>
    </row>
    <row r="46" spans="1:16">
      <c r="A46" s="66">
        <f>Jugendliga!B34</f>
        <v>0</v>
      </c>
      <c r="B46">
        <f t="shared" si="25"/>
        <v>0</v>
      </c>
      <c r="C46" s="137">
        <f>Jugendliga!I34</f>
        <v>0</v>
      </c>
      <c r="E46" s="143">
        <f t="shared" si="26"/>
        <v>0</v>
      </c>
      <c r="F46" s="143">
        <f t="shared" si="27"/>
        <v>0</v>
      </c>
      <c r="G46" s="143">
        <f t="shared" si="28"/>
        <v>0</v>
      </c>
      <c r="H46" s="143">
        <f t="shared" si="29"/>
        <v>0</v>
      </c>
      <c r="I46" s="143">
        <f t="shared" si="30"/>
        <v>0</v>
      </c>
      <c r="J46" s="143">
        <f t="shared" si="31"/>
        <v>0</v>
      </c>
      <c r="K46" s="143">
        <f t="shared" si="32"/>
        <v>0</v>
      </c>
      <c r="L46" s="143">
        <f t="shared" si="33"/>
        <v>0</v>
      </c>
      <c r="M46" s="143">
        <f t="shared" si="34"/>
        <v>0</v>
      </c>
      <c r="N46" s="143">
        <f t="shared" si="35"/>
        <v>0</v>
      </c>
      <c r="O46" s="143">
        <f t="shared" si="36"/>
        <v>0</v>
      </c>
      <c r="P46" s="143">
        <f t="shared" si="37"/>
        <v>0</v>
      </c>
    </row>
    <row r="47" spans="1:16">
      <c r="A47" s="66">
        <f>Jugendliga!B35</f>
        <v>0</v>
      </c>
      <c r="B47">
        <f t="shared" si="25"/>
        <v>0</v>
      </c>
      <c r="C47" s="137">
        <f>Jugendliga!I35</f>
        <v>0</v>
      </c>
      <c r="E47" s="143">
        <f t="shared" si="26"/>
        <v>0</v>
      </c>
      <c r="F47" s="143">
        <f t="shared" si="27"/>
        <v>0</v>
      </c>
      <c r="G47" s="143">
        <f t="shared" si="28"/>
        <v>0</v>
      </c>
      <c r="H47" s="143">
        <f t="shared" si="29"/>
        <v>0</v>
      </c>
      <c r="I47" s="143">
        <f t="shared" si="30"/>
        <v>0</v>
      </c>
      <c r="J47" s="143">
        <f t="shared" si="31"/>
        <v>0</v>
      </c>
      <c r="K47" s="143">
        <f t="shared" si="32"/>
        <v>0</v>
      </c>
      <c r="L47" s="143">
        <f t="shared" si="33"/>
        <v>0</v>
      </c>
      <c r="M47" s="143">
        <f t="shared" si="34"/>
        <v>0</v>
      </c>
      <c r="N47" s="143">
        <f t="shared" si="35"/>
        <v>0</v>
      </c>
      <c r="O47" s="143">
        <f t="shared" si="36"/>
        <v>0</v>
      </c>
      <c r="P47" s="143">
        <f t="shared" si="37"/>
        <v>0</v>
      </c>
    </row>
    <row r="48" spans="1:16">
      <c r="A48" s="66">
        <f>Jugendliga!B36</f>
        <v>0</v>
      </c>
      <c r="B48">
        <f t="shared" si="25"/>
        <v>0</v>
      </c>
      <c r="C48" s="137">
        <f>Jugendliga!I36</f>
        <v>0</v>
      </c>
      <c r="E48" s="143">
        <f t="shared" si="26"/>
        <v>0</v>
      </c>
      <c r="F48" s="143">
        <f t="shared" si="27"/>
        <v>0</v>
      </c>
      <c r="G48" s="143">
        <f t="shared" si="28"/>
        <v>0</v>
      </c>
      <c r="H48" s="143">
        <f t="shared" si="29"/>
        <v>0</v>
      </c>
      <c r="I48" s="143">
        <f t="shared" si="30"/>
        <v>0</v>
      </c>
      <c r="J48" s="143">
        <f t="shared" si="31"/>
        <v>0</v>
      </c>
      <c r="K48" s="143">
        <f t="shared" si="32"/>
        <v>0</v>
      </c>
      <c r="L48" s="143">
        <f t="shared" si="33"/>
        <v>0</v>
      </c>
      <c r="M48" s="143">
        <f t="shared" si="34"/>
        <v>0</v>
      </c>
      <c r="N48" s="143">
        <f t="shared" si="35"/>
        <v>0</v>
      </c>
      <c r="O48" s="143">
        <f t="shared" si="36"/>
        <v>0</v>
      </c>
      <c r="P48" s="143">
        <f t="shared" si="37"/>
        <v>0</v>
      </c>
    </row>
    <row r="49" spans="1:16">
      <c r="A49" s="66">
        <f>Jugendliga!B37</f>
        <v>0</v>
      </c>
      <c r="B49">
        <f t="shared" si="25"/>
        <v>0</v>
      </c>
      <c r="C49" s="137">
        <f>Jugendliga!I37</f>
        <v>0</v>
      </c>
      <c r="E49" s="143">
        <f t="shared" si="26"/>
        <v>0</v>
      </c>
      <c r="F49" s="143">
        <f t="shared" si="27"/>
        <v>0</v>
      </c>
      <c r="G49" s="143">
        <f t="shared" si="28"/>
        <v>0</v>
      </c>
      <c r="H49" s="143">
        <f t="shared" si="29"/>
        <v>0</v>
      </c>
      <c r="I49" s="143">
        <f t="shared" si="30"/>
        <v>0</v>
      </c>
      <c r="J49" s="143">
        <f t="shared" si="31"/>
        <v>0</v>
      </c>
      <c r="K49" s="143">
        <f t="shared" si="32"/>
        <v>0</v>
      </c>
      <c r="L49" s="143">
        <f t="shared" si="33"/>
        <v>0</v>
      </c>
      <c r="M49" s="143">
        <f t="shared" si="34"/>
        <v>0</v>
      </c>
      <c r="N49" s="143">
        <f t="shared" si="35"/>
        <v>0</v>
      </c>
      <c r="O49" s="143">
        <f t="shared" si="36"/>
        <v>0</v>
      </c>
      <c r="P49" s="143">
        <f t="shared" si="37"/>
        <v>0</v>
      </c>
    </row>
    <row r="50" spans="1:16">
      <c r="A50" s="66">
        <f>Jugendliga!B38</f>
        <v>0</v>
      </c>
      <c r="B50">
        <f t="shared" si="25"/>
        <v>0</v>
      </c>
      <c r="C50" s="137">
        <f>Jugendliga!I38</f>
        <v>0</v>
      </c>
      <c r="E50" s="143">
        <f t="shared" si="26"/>
        <v>0</v>
      </c>
      <c r="F50" s="143">
        <f t="shared" si="27"/>
        <v>0</v>
      </c>
      <c r="G50" s="143">
        <f t="shared" si="28"/>
        <v>0</v>
      </c>
      <c r="H50" s="143">
        <f t="shared" si="29"/>
        <v>0</v>
      </c>
      <c r="I50" s="143">
        <f t="shared" si="30"/>
        <v>0</v>
      </c>
      <c r="J50" s="143">
        <f t="shared" si="31"/>
        <v>0</v>
      </c>
      <c r="K50" s="143">
        <f t="shared" si="32"/>
        <v>0</v>
      </c>
      <c r="L50" s="143">
        <f t="shared" si="33"/>
        <v>0</v>
      </c>
      <c r="M50" s="143">
        <f t="shared" si="34"/>
        <v>0</v>
      </c>
      <c r="N50" s="143">
        <f t="shared" si="35"/>
        <v>0</v>
      </c>
      <c r="O50" s="143">
        <f t="shared" si="36"/>
        <v>0</v>
      </c>
      <c r="P50" s="143">
        <f t="shared" si="37"/>
        <v>0</v>
      </c>
    </row>
    <row r="51" spans="1:16">
      <c r="A51" s="66">
        <f>Jugendliga!B39</f>
        <v>0</v>
      </c>
      <c r="B51">
        <f t="shared" si="25"/>
        <v>0</v>
      </c>
      <c r="C51" s="137">
        <f>Jugendliga!I39</f>
        <v>0</v>
      </c>
      <c r="E51" s="143">
        <f t="shared" si="26"/>
        <v>0</v>
      </c>
      <c r="F51" s="143">
        <f t="shared" si="27"/>
        <v>0</v>
      </c>
      <c r="G51" s="143">
        <f t="shared" si="28"/>
        <v>0</v>
      </c>
      <c r="H51" s="143">
        <f t="shared" si="29"/>
        <v>0</v>
      </c>
      <c r="I51" s="143">
        <f t="shared" si="30"/>
        <v>0</v>
      </c>
      <c r="J51" s="143">
        <f t="shared" si="31"/>
        <v>0</v>
      </c>
      <c r="K51" s="143">
        <f t="shared" si="32"/>
        <v>0</v>
      </c>
      <c r="L51" s="143">
        <f t="shared" si="33"/>
        <v>0</v>
      </c>
      <c r="M51" s="143">
        <f t="shared" si="34"/>
        <v>0</v>
      </c>
      <c r="N51" s="143">
        <f t="shared" si="35"/>
        <v>0</v>
      </c>
      <c r="O51" s="143">
        <f t="shared" si="36"/>
        <v>0</v>
      </c>
      <c r="P51" s="143">
        <f t="shared" si="37"/>
        <v>0</v>
      </c>
    </row>
    <row r="52" spans="1:16">
      <c r="A52" s="66">
        <f>Jugendliga!B40</f>
        <v>0</v>
      </c>
      <c r="B52">
        <f t="shared" si="25"/>
        <v>0</v>
      </c>
      <c r="C52" s="137">
        <f>Jugendliga!I40</f>
        <v>0</v>
      </c>
      <c r="E52" s="143">
        <f t="shared" si="26"/>
        <v>0</v>
      </c>
      <c r="F52" s="143">
        <f t="shared" si="27"/>
        <v>0</v>
      </c>
      <c r="G52" s="143">
        <f t="shared" si="28"/>
        <v>0</v>
      </c>
      <c r="H52" s="143">
        <f t="shared" si="29"/>
        <v>0</v>
      </c>
      <c r="I52" s="143">
        <f t="shared" si="30"/>
        <v>0</v>
      </c>
      <c r="J52" s="143">
        <f t="shared" si="31"/>
        <v>0</v>
      </c>
      <c r="K52" s="143">
        <f t="shared" si="32"/>
        <v>0</v>
      </c>
      <c r="L52" s="143">
        <f t="shared" si="33"/>
        <v>0</v>
      </c>
      <c r="M52" s="143">
        <f t="shared" si="34"/>
        <v>0</v>
      </c>
      <c r="N52" s="143">
        <f t="shared" si="35"/>
        <v>0</v>
      </c>
      <c r="O52" s="143">
        <f t="shared" si="36"/>
        <v>0</v>
      </c>
      <c r="P52" s="143">
        <f t="shared" si="37"/>
        <v>0</v>
      </c>
    </row>
    <row r="53" spans="1:16">
      <c r="A53" s="66">
        <f>Jugendliga!B41</f>
        <v>0</v>
      </c>
      <c r="B53">
        <f t="shared" si="25"/>
        <v>0</v>
      </c>
      <c r="C53" s="137">
        <f>Jugendliga!I41</f>
        <v>0</v>
      </c>
      <c r="E53" s="143">
        <f t="shared" si="26"/>
        <v>0</v>
      </c>
      <c r="F53" s="143">
        <f t="shared" si="27"/>
        <v>0</v>
      </c>
      <c r="G53" s="143">
        <f t="shared" si="28"/>
        <v>0</v>
      </c>
      <c r="H53" s="143">
        <f t="shared" si="29"/>
        <v>0</v>
      </c>
      <c r="I53" s="143">
        <f t="shared" si="30"/>
        <v>0</v>
      </c>
      <c r="J53" s="143">
        <f t="shared" si="31"/>
        <v>0</v>
      </c>
      <c r="K53" s="143">
        <f t="shared" si="32"/>
        <v>0</v>
      </c>
      <c r="L53" s="143">
        <f t="shared" si="33"/>
        <v>0</v>
      </c>
      <c r="M53" s="143">
        <f t="shared" si="34"/>
        <v>0</v>
      </c>
      <c r="N53" s="143">
        <f t="shared" si="35"/>
        <v>0</v>
      </c>
      <c r="O53" s="143">
        <f t="shared" si="36"/>
        <v>0</v>
      </c>
      <c r="P53" s="143">
        <f t="shared" si="37"/>
        <v>0</v>
      </c>
    </row>
    <row r="54" spans="1:16">
      <c r="A54" s="66">
        <f>Jugendliga!B42</f>
        <v>0</v>
      </c>
      <c r="B54">
        <f t="shared" si="25"/>
        <v>0</v>
      </c>
      <c r="C54" s="137">
        <f>Jugendliga!I42</f>
        <v>0</v>
      </c>
      <c r="E54" s="143">
        <f t="shared" si="26"/>
        <v>0</v>
      </c>
      <c r="F54" s="143">
        <f t="shared" si="27"/>
        <v>0</v>
      </c>
      <c r="G54" s="143">
        <f t="shared" si="28"/>
        <v>0</v>
      </c>
      <c r="H54" s="143">
        <f t="shared" si="29"/>
        <v>0</v>
      </c>
      <c r="I54" s="143">
        <f t="shared" si="30"/>
        <v>0</v>
      </c>
      <c r="J54" s="143">
        <f t="shared" si="31"/>
        <v>0</v>
      </c>
      <c r="K54" s="143">
        <f t="shared" si="32"/>
        <v>0</v>
      </c>
      <c r="L54" s="143">
        <f t="shared" si="33"/>
        <v>0</v>
      </c>
      <c r="M54" s="143">
        <f t="shared" si="34"/>
        <v>0</v>
      </c>
      <c r="N54" s="143">
        <f t="shared" si="35"/>
        <v>0</v>
      </c>
      <c r="O54" s="143">
        <f t="shared" si="36"/>
        <v>0</v>
      </c>
      <c r="P54" s="143">
        <f t="shared" si="37"/>
        <v>0</v>
      </c>
    </row>
    <row r="55" spans="1:16">
      <c r="A55" s="66">
        <f>Jugendliga!B43</f>
        <v>0</v>
      </c>
      <c r="B55">
        <f t="shared" si="25"/>
        <v>0</v>
      </c>
      <c r="C55" s="137">
        <f>Jugendliga!I43</f>
        <v>0</v>
      </c>
      <c r="E55" s="143">
        <f t="shared" si="26"/>
        <v>0</v>
      </c>
      <c r="F55" s="143">
        <f t="shared" si="27"/>
        <v>0</v>
      </c>
      <c r="G55" s="143">
        <f t="shared" si="28"/>
        <v>0</v>
      </c>
      <c r="H55" s="143">
        <f t="shared" si="29"/>
        <v>0</v>
      </c>
      <c r="I55" s="143">
        <f t="shared" si="30"/>
        <v>0</v>
      </c>
      <c r="J55" s="143">
        <f t="shared" si="31"/>
        <v>0</v>
      </c>
      <c r="K55" s="143">
        <f t="shared" si="32"/>
        <v>0</v>
      </c>
      <c r="L55" s="143">
        <f t="shared" si="33"/>
        <v>0</v>
      </c>
      <c r="M55" s="143">
        <f t="shared" si="34"/>
        <v>0</v>
      </c>
      <c r="N55" s="143">
        <f t="shared" si="35"/>
        <v>0</v>
      </c>
      <c r="O55" s="143">
        <f t="shared" si="36"/>
        <v>0</v>
      </c>
      <c r="P55" s="143">
        <f t="shared" si="37"/>
        <v>0</v>
      </c>
    </row>
    <row r="56" spans="1:16">
      <c r="A56" s="66">
        <f>Jugendliga!B44</f>
        <v>0</v>
      </c>
      <c r="B56">
        <f t="shared" si="25"/>
        <v>0</v>
      </c>
      <c r="C56" s="137">
        <f>Jugendliga!I44</f>
        <v>0</v>
      </c>
      <c r="E56" s="143">
        <f t="shared" si="26"/>
        <v>0</v>
      </c>
      <c r="F56" s="143">
        <f t="shared" si="27"/>
        <v>0</v>
      </c>
      <c r="G56" s="143">
        <f t="shared" si="28"/>
        <v>0</v>
      </c>
      <c r="H56" s="143">
        <f t="shared" si="29"/>
        <v>0</v>
      </c>
      <c r="I56" s="143">
        <f t="shared" si="30"/>
        <v>0</v>
      </c>
      <c r="J56" s="143">
        <f t="shared" si="31"/>
        <v>0</v>
      </c>
      <c r="K56" s="143">
        <f t="shared" si="32"/>
        <v>0</v>
      </c>
      <c r="L56" s="143">
        <f t="shared" si="33"/>
        <v>0</v>
      </c>
      <c r="M56" s="143">
        <f t="shared" si="34"/>
        <v>0</v>
      </c>
      <c r="N56" s="143">
        <f t="shared" si="35"/>
        <v>0</v>
      </c>
      <c r="O56" s="143">
        <f t="shared" si="36"/>
        <v>0</v>
      </c>
      <c r="P56" s="143">
        <f t="shared" si="37"/>
        <v>0</v>
      </c>
    </row>
    <row r="57" spans="1:16">
      <c r="A57" s="66">
        <f>Jugendliga!B45</f>
        <v>0</v>
      </c>
      <c r="B57">
        <f t="shared" si="25"/>
        <v>0</v>
      </c>
      <c r="C57" s="137">
        <f>Jugendliga!I45</f>
        <v>0</v>
      </c>
      <c r="E57" s="143">
        <f t="shared" si="26"/>
        <v>0</v>
      </c>
      <c r="F57" s="143">
        <f t="shared" si="27"/>
        <v>0</v>
      </c>
      <c r="G57" s="143">
        <f t="shared" si="28"/>
        <v>0</v>
      </c>
      <c r="H57" s="143">
        <f t="shared" si="29"/>
        <v>0</v>
      </c>
      <c r="I57" s="143">
        <f t="shared" si="30"/>
        <v>0</v>
      </c>
      <c r="J57" s="143">
        <f t="shared" si="31"/>
        <v>0</v>
      </c>
      <c r="K57" s="143">
        <f t="shared" si="32"/>
        <v>0</v>
      </c>
      <c r="L57" s="143">
        <f t="shared" si="33"/>
        <v>0</v>
      </c>
      <c r="M57" s="143">
        <f t="shared" si="34"/>
        <v>0</v>
      </c>
      <c r="N57" s="143">
        <f t="shared" si="35"/>
        <v>0</v>
      </c>
      <c r="O57" s="143">
        <f t="shared" si="36"/>
        <v>0</v>
      </c>
      <c r="P57" s="143">
        <f t="shared" si="37"/>
        <v>0</v>
      </c>
    </row>
    <row r="58" spans="1:16">
      <c r="A58" s="66">
        <f>Jugendliga!B46</f>
        <v>0</v>
      </c>
      <c r="B58">
        <f t="shared" si="25"/>
        <v>0</v>
      </c>
      <c r="C58" s="137">
        <f>Jugendliga!I46</f>
        <v>0</v>
      </c>
      <c r="E58" s="143">
        <f t="shared" si="26"/>
        <v>0</v>
      </c>
      <c r="F58" s="143">
        <f t="shared" si="27"/>
        <v>0</v>
      </c>
      <c r="G58" s="143">
        <f t="shared" si="28"/>
        <v>0</v>
      </c>
      <c r="H58" s="143">
        <f t="shared" si="29"/>
        <v>0</v>
      </c>
      <c r="I58" s="143">
        <f t="shared" si="30"/>
        <v>0</v>
      </c>
      <c r="J58" s="143">
        <f t="shared" si="31"/>
        <v>0</v>
      </c>
      <c r="K58" s="143">
        <f t="shared" si="32"/>
        <v>0</v>
      </c>
      <c r="L58" s="143">
        <f t="shared" si="33"/>
        <v>0</v>
      </c>
      <c r="M58" s="143">
        <f t="shared" si="34"/>
        <v>0</v>
      </c>
      <c r="N58" s="143">
        <f t="shared" si="35"/>
        <v>0</v>
      </c>
      <c r="O58" s="143">
        <f t="shared" si="36"/>
        <v>0</v>
      </c>
      <c r="P58" s="143">
        <f t="shared" si="37"/>
        <v>0</v>
      </c>
    </row>
    <row r="59" spans="1:16">
      <c r="A59" s="66">
        <f>Jugendliga!B50</f>
        <v>0</v>
      </c>
      <c r="B59">
        <f t="shared" si="25"/>
        <v>0</v>
      </c>
      <c r="C59" s="137">
        <f>Jugendliga!I50</f>
        <v>0</v>
      </c>
      <c r="E59" s="143">
        <f t="shared" si="26"/>
        <v>0</v>
      </c>
      <c r="F59" s="143">
        <f t="shared" si="27"/>
        <v>0</v>
      </c>
      <c r="G59" s="143">
        <f t="shared" si="28"/>
        <v>0</v>
      </c>
      <c r="H59" s="143">
        <f t="shared" si="29"/>
        <v>0</v>
      </c>
      <c r="I59" s="143">
        <f t="shared" si="30"/>
        <v>0</v>
      </c>
      <c r="J59" s="143">
        <f t="shared" si="31"/>
        <v>0</v>
      </c>
      <c r="K59" s="143">
        <f t="shared" si="32"/>
        <v>0</v>
      </c>
      <c r="L59" s="143">
        <f t="shared" si="33"/>
        <v>0</v>
      </c>
      <c r="M59" s="143">
        <f t="shared" si="34"/>
        <v>0</v>
      </c>
      <c r="N59" s="143">
        <f t="shared" si="35"/>
        <v>0</v>
      </c>
      <c r="O59" s="143">
        <f t="shared" si="36"/>
        <v>0</v>
      </c>
      <c r="P59" s="143">
        <f t="shared" si="37"/>
        <v>0</v>
      </c>
    </row>
    <row r="60" spans="1:16">
      <c r="A60" s="66" t="str">
        <f>Jugendliga!B51</f>
        <v>AC Kindsbach</v>
      </c>
      <c r="B60">
        <f t="shared" si="25"/>
        <v>9</v>
      </c>
      <c r="C60" s="137">
        <f>Jugendliga!I51</f>
        <v>612.99240310077516</v>
      </c>
      <c r="E60" s="143">
        <f t="shared" si="26"/>
        <v>0</v>
      </c>
      <c r="F60" s="143">
        <f t="shared" si="27"/>
        <v>0</v>
      </c>
      <c r="G60" s="143">
        <f t="shared" si="28"/>
        <v>0</v>
      </c>
      <c r="H60" s="143">
        <f t="shared" si="29"/>
        <v>0</v>
      </c>
      <c r="I60" s="143">
        <f t="shared" si="30"/>
        <v>0</v>
      </c>
      <c r="J60" s="143">
        <f t="shared" si="31"/>
        <v>0</v>
      </c>
      <c r="K60" s="143">
        <f t="shared" si="32"/>
        <v>0</v>
      </c>
      <c r="L60" s="143">
        <f t="shared" si="33"/>
        <v>0</v>
      </c>
      <c r="M60" s="143">
        <f t="shared" si="34"/>
        <v>0</v>
      </c>
      <c r="N60" s="143">
        <f t="shared" si="35"/>
        <v>0</v>
      </c>
      <c r="O60" s="143">
        <f t="shared" si="36"/>
        <v>0</v>
      </c>
      <c r="P60" s="143">
        <f t="shared" si="37"/>
        <v>0</v>
      </c>
    </row>
    <row r="61" spans="1:16">
      <c r="A61" s="66" t="str">
        <f>Jugendliga!B52</f>
        <v>AC Mutterstadt</v>
      </c>
      <c r="B61">
        <f t="shared" si="25"/>
        <v>3</v>
      </c>
      <c r="C61" s="137">
        <f>Jugendliga!I52</f>
        <v>333.73746312684369</v>
      </c>
      <c r="E61" s="143">
        <f t="shared" si="26"/>
        <v>0</v>
      </c>
      <c r="F61" s="143">
        <f t="shared" si="27"/>
        <v>0</v>
      </c>
      <c r="G61" s="143">
        <f t="shared" si="28"/>
        <v>333.73746312684369</v>
      </c>
      <c r="H61" s="143">
        <f t="shared" si="29"/>
        <v>0</v>
      </c>
      <c r="I61" s="143">
        <f t="shared" si="30"/>
        <v>0</v>
      </c>
      <c r="J61" s="143">
        <f t="shared" si="31"/>
        <v>0</v>
      </c>
      <c r="K61" s="143">
        <f t="shared" si="32"/>
        <v>0</v>
      </c>
      <c r="L61" s="143">
        <f t="shared" si="33"/>
        <v>0</v>
      </c>
      <c r="M61" s="143">
        <f t="shared" si="34"/>
        <v>0</v>
      </c>
      <c r="N61" s="143">
        <f t="shared" si="35"/>
        <v>0</v>
      </c>
      <c r="O61" s="143">
        <f t="shared" si="36"/>
        <v>0</v>
      </c>
      <c r="P61" s="143">
        <f t="shared" si="37"/>
        <v>0</v>
      </c>
    </row>
    <row r="62" spans="1:16">
      <c r="A62" s="66" t="str">
        <f>Jugendliga!B53</f>
        <v>AV 03 Speyer</v>
      </c>
      <c r="B62">
        <f t="shared" si="25"/>
        <v>7</v>
      </c>
      <c r="C62" s="137">
        <f>Jugendliga!I53</f>
        <v>416.5603015075377</v>
      </c>
      <c r="E62" s="143">
        <f t="shared" si="26"/>
        <v>0</v>
      </c>
      <c r="F62" s="143">
        <f t="shared" si="27"/>
        <v>0</v>
      </c>
      <c r="G62" s="143">
        <f t="shared" si="28"/>
        <v>0</v>
      </c>
      <c r="H62" s="143">
        <f t="shared" si="29"/>
        <v>0</v>
      </c>
      <c r="I62" s="143">
        <f t="shared" si="30"/>
        <v>0</v>
      </c>
      <c r="J62" s="143">
        <f t="shared" si="31"/>
        <v>0</v>
      </c>
      <c r="K62" s="143">
        <f t="shared" si="32"/>
        <v>416.5603015075377</v>
      </c>
      <c r="L62" s="143">
        <f t="shared" si="33"/>
        <v>0</v>
      </c>
      <c r="M62" s="143">
        <f t="shared" si="34"/>
        <v>0</v>
      </c>
      <c r="N62" s="143">
        <f t="shared" si="35"/>
        <v>0</v>
      </c>
      <c r="O62" s="143">
        <f t="shared" si="36"/>
        <v>0</v>
      </c>
      <c r="P62" s="143">
        <f t="shared" si="37"/>
        <v>0</v>
      </c>
    </row>
    <row r="63" spans="1:16">
      <c r="A63" s="66" t="str">
        <f>Jugendliga!B54</f>
        <v>TSG Haßloch</v>
      </c>
      <c r="B63">
        <f t="shared" si="25"/>
        <v>5</v>
      </c>
      <c r="C63" s="137">
        <f>Jugendliga!I54</f>
        <v>619.00354085603112</v>
      </c>
      <c r="E63" s="143">
        <f t="shared" si="26"/>
        <v>0</v>
      </c>
      <c r="F63" s="143">
        <f t="shared" si="27"/>
        <v>0</v>
      </c>
      <c r="G63" s="143">
        <f t="shared" si="28"/>
        <v>0</v>
      </c>
      <c r="H63" s="143">
        <f t="shared" si="29"/>
        <v>0</v>
      </c>
      <c r="I63" s="143">
        <f t="shared" si="30"/>
        <v>619.00354085603112</v>
      </c>
      <c r="J63" s="143">
        <f t="shared" si="31"/>
        <v>0</v>
      </c>
      <c r="K63" s="143">
        <f t="shared" si="32"/>
        <v>0</v>
      </c>
      <c r="L63" s="143">
        <f t="shared" si="33"/>
        <v>0</v>
      </c>
      <c r="M63" s="143">
        <f t="shared" si="34"/>
        <v>0</v>
      </c>
      <c r="N63" s="143">
        <f t="shared" si="35"/>
        <v>0</v>
      </c>
      <c r="O63" s="143">
        <f t="shared" si="36"/>
        <v>0</v>
      </c>
      <c r="P63" s="143">
        <f t="shared" si="37"/>
        <v>0</v>
      </c>
    </row>
    <row r="64" spans="1:16">
      <c r="A64" s="66" t="str">
        <f>Jugendliga!B55</f>
        <v>KSV Grünstadt</v>
      </c>
      <c r="B64">
        <f t="shared" si="25"/>
        <v>4</v>
      </c>
      <c r="C64" s="137">
        <f>Jugendliga!I55</f>
        <v>374.78271721958924</v>
      </c>
      <c r="E64" s="143">
        <f t="shared" si="26"/>
        <v>0</v>
      </c>
      <c r="F64" s="143">
        <f t="shared" si="27"/>
        <v>0</v>
      </c>
      <c r="G64" s="143">
        <f t="shared" si="28"/>
        <v>0</v>
      </c>
      <c r="H64" s="143">
        <f t="shared" si="29"/>
        <v>374.78271721958924</v>
      </c>
      <c r="I64" s="143">
        <f t="shared" si="30"/>
        <v>0</v>
      </c>
      <c r="J64" s="143">
        <f t="shared" si="31"/>
        <v>0</v>
      </c>
      <c r="K64" s="143">
        <f t="shared" si="32"/>
        <v>0</v>
      </c>
      <c r="L64" s="143">
        <f t="shared" si="33"/>
        <v>0</v>
      </c>
      <c r="M64" s="143">
        <f t="shared" si="34"/>
        <v>0</v>
      </c>
      <c r="N64" s="143">
        <f t="shared" si="35"/>
        <v>0</v>
      </c>
      <c r="O64" s="143">
        <f t="shared" si="36"/>
        <v>0</v>
      </c>
      <c r="P64" s="143">
        <f t="shared" si="37"/>
        <v>0</v>
      </c>
    </row>
    <row r="65" spans="1:16">
      <c r="A65" s="66" t="str">
        <f>Jugendliga!B56</f>
        <v>AC Mutterstadt</v>
      </c>
      <c r="B65">
        <f t="shared" si="25"/>
        <v>3</v>
      </c>
      <c r="C65" s="137">
        <f>Jugendliga!I56</f>
        <v>262.42265356265358</v>
      </c>
      <c r="E65" s="143">
        <f t="shared" si="26"/>
        <v>0</v>
      </c>
      <c r="F65" s="143">
        <f t="shared" si="27"/>
        <v>0</v>
      </c>
      <c r="G65" s="143">
        <f t="shared" si="28"/>
        <v>262.42265356265358</v>
      </c>
      <c r="H65" s="143">
        <f t="shared" si="29"/>
        <v>0</v>
      </c>
      <c r="I65" s="143">
        <f t="shared" si="30"/>
        <v>0</v>
      </c>
      <c r="J65" s="143">
        <f t="shared" si="31"/>
        <v>0</v>
      </c>
      <c r="K65" s="143">
        <f t="shared" si="32"/>
        <v>0</v>
      </c>
      <c r="L65" s="143">
        <f t="shared" si="33"/>
        <v>0</v>
      </c>
      <c r="M65" s="143">
        <f t="shared" si="34"/>
        <v>0</v>
      </c>
      <c r="N65" s="143">
        <f t="shared" si="35"/>
        <v>0</v>
      </c>
      <c r="O65" s="143">
        <f t="shared" si="36"/>
        <v>0</v>
      </c>
      <c r="P65" s="143">
        <f t="shared" si="37"/>
        <v>0</v>
      </c>
    </row>
    <row r="66" spans="1:16">
      <c r="A66" s="66" t="str">
        <f>Jugendliga!B57</f>
        <v>KSV Grünstadt</v>
      </c>
      <c r="B66">
        <f t="shared" si="25"/>
        <v>4</v>
      </c>
      <c r="C66" s="137">
        <f>Jugendliga!I57</f>
        <v>449.19325301204822</v>
      </c>
      <c r="E66" s="143">
        <f t="shared" si="26"/>
        <v>0</v>
      </c>
      <c r="F66" s="143">
        <f t="shared" si="27"/>
        <v>0</v>
      </c>
      <c r="G66" s="143">
        <f t="shared" si="28"/>
        <v>0</v>
      </c>
      <c r="H66" s="143">
        <f t="shared" si="29"/>
        <v>449.19325301204822</v>
      </c>
      <c r="I66" s="143">
        <f t="shared" si="30"/>
        <v>0</v>
      </c>
      <c r="J66" s="143">
        <f t="shared" si="31"/>
        <v>0</v>
      </c>
      <c r="K66" s="143">
        <f t="shared" si="32"/>
        <v>0</v>
      </c>
      <c r="L66" s="143">
        <f t="shared" si="33"/>
        <v>0</v>
      </c>
      <c r="M66" s="143">
        <f t="shared" si="34"/>
        <v>0</v>
      </c>
      <c r="N66" s="143">
        <f t="shared" si="35"/>
        <v>0</v>
      </c>
      <c r="O66" s="143">
        <f t="shared" si="36"/>
        <v>0</v>
      </c>
      <c r="P66" s="143">
        <f t="shared" si="37"/>
        <v>0</v>
      </c>
    </row>
    <row r="67" spans="1:16">
      <c r="A67" s="66" t="str">
        <f>Jugendliga!B58</f>
        <v>KSV Grünstadt</v>
      </c>
      <c r="B67">
        <f t="shared" si="25"/>
        <v>4</v>
      </c>
      <c r="C67" s="137">
        <f>Jugendliga!I58</f>
        <v>496.16289855072466</v>
      </c>
      <c r="E67" s="143">
        <f t="shared" si="26"/>
        <v>0</v>
      </c>
      <c r="F67" s="143">
        <f t="shared" si="27"/>
        <v>0</v>
      </c>
      <c r="G67" s="143">
        <f t="shared" si="28"/>
        <v>0</v>
      </c>
      <c r="H67" s="143">
        <f t="shared" si="29"/>
        <v>496.16289855072466</v>
      </c>
      <c r="I67" s="143">
        <f t="shared" si="30"/>
        <v>0</v>
      </c>
      <c r="J67" s="143">
        <f t="shared" si="31"/>
        <v>0</v>
      </c>
      <c r="K67" s="143">
        <f t="shared" si="32"/>
        <v>0</v>
      </c>
      <c r="L67" s="143">
        <f t="shared" si="33"/>
        <v>0</v>
      </c>
      <c r="M67" s="143">
        <f t="shared" si="34"/>
        <v>0</v>
      </c>
      <c r="N67" s="143">
        <f t="shared" si="35"/>
        <v>0</v>
      </c>
      <c r="O67" s="143">
        <f t="shared" si="36"/>
        <v>0</v>
      </c>
      <c r="P67" s="143">
        <f t="shared" si="37"/>
        <v>0</v>
      </c>
    </row>
    <row r="68" spans="1:16">
      <c r="A68" s="66" t="str">
        <f>Jugendliga!B59</f>
        <v>KSV Grünstadt</v>
      </c>
      <c r="B68">
        <f t="shared" si="25"/>
        <v>4</v>
      </c>
      <c r="C68" s="137">
        <f>Jugendliga!I59</f>
        <v>340.55177570093463</v>
      </c>
      <c r="E68" s="143">
        <f t="shared" si="26"/>
        <v>0</v>
      </c>
      <c r="F68" s="143">
        <f t="shared" si="27"/>
        <v>0</v>
      </c>
      <c r="G68" s="143">
        <f t="shared" si="28"/>
        <v>0</v>
      </c>
      <c r="H68" s="143">
        <f t="shared" si="29"/>
        <v>340.55177570093463</v>
      </c>
      <c r="I68" s="143">
        <f t="shared" si="30"/>
        <v>0</v>
      </c>
      <c r="J68" s="143">
        <f t="shared" si="31"/>
        <v>0</v>
      </c>
      <c r="K68" s="143">
        <f t="shared" si="32"/>
        <v>0</v>
      </c>
      <c r="L68" s="143">
        <f t="shared" si="33"/>
        <v>0</v>
      </c>
      <c r="M68" s="143">
        <f t="shared" si="34"/>
        <v>0</v>
      </c>
      <c r="N68" s="143">
        <f t="shared" si="35"/>
        <v>0</v>
      </c>
      <c r="O68" s="143">
        <f t="shared" si="36"/>
        <v>0</v>
      </c>
      <c r="P68" s="143">
        <f t="shared" si="37"/>
        <v>0</v>
      </c>
    </row>
    <row r="69" spans="1:16">
      <c r="A69" s="66" t="str">
        <f>Jugendliga!B60</f>
        <v>TSG Haßloch</v>
      </c>
      <c r="B69">
        <f t="shared" si="25"/>
        <v>5</v>
      </c>
      <c r="C69" s="137">
        <f>Jugendliga!I60</f>
        <v>519.83705150976914</v>
      </c>
      <c r="E69" s="143">
        <f t="shared" si="26"/>
        <v>0</v>
      </c>
      <c r="F69" s="143">
        <f t="shared" si="27"/>
        <v>0</v>
      </c>
      <c r="G69" s="143">
        <f t="shared" si="28"/>
        <v>0</v>
      </c>
      <c r="H69" s="143">
        <f t="shared" si="29"/>
        <v>0</v>
      </c>
      <c r="I69" s="143">
        <f t="shared" si="30"/>
        <v>519.83705150976914</v>
      </c>
      <c r="J69" s="143">
        <f t="shared" si="31"/>
        <v>0</v>
      </c>
      <c r="K69" s="143">
        <f t="shared" si="32"/>
        <v>0</v>
      </c>
      <c r="L69" s="143">
        <f t="shared" si="33"/>
        <v>0</v>
      </c>
      <c r="M69" s="143">
        <f t="shared" si="34"/>
        <v>0</v>
      </c>
      <c r="N69" s="143">
        <f t="shared" si="35"/>
        <v>0</v>
      </c>
      <c r="O69" s="143">
        <f t="shared" si="36"/>
        <v>0</v>
      </c>
      <c r="P69" s="143">
        <f t="shared" si="37"/>
        <v>0</v>
      </c>
    </row>
    <row r="70" spans="1:16">
      <c r="A70" s="66" t="str">
        <f>Jugendliga!B61</f>
        <v>KSV Grünstadt</v>
      </c>
      <c r="B70">
        <f t="shared" si="25"/>
        <v>4</v>
      </c>
      <c r="C70" s="137">
        <f>Jugendliga!I61</f>
        <v>409.97444444444443</v>
      </c>
      <c r="E70" s="143">
        <f t="shared" si="26"/>
        <v>0</v>
      </c>
      <c r="F70" s="143">
        <f t="shared" si="27"/>
        <v>0</v>
      </c>
      <c r="G70" s="143">
        <f t="shared" si="28"/>
        <v>0</v>
      </c>
      <c r="H70" s="143">
        <f t="shared" si="29"/>
        <v>409.97444444444443</v>
      </c>
      <c r="I70" s="143">
        <f t="shared" si="30"/>
        <v>0</v>
      </c>
      <c r="J70" s="143">
        <f t="shared" si="31"/>
        <v>0</v>
      </c>
      <c r="K70" s="143">
        <f t="shared" si="32"/>
        <v>0</v>
      </c>
      <c r="L70" s="143">
        <f t="shared" si="33"/>
        <v>0</v>
      </c>
      <c r="M70" s="143">
        <f t="shared" si="34"/>
        <v>0</v>
      </c>
      <c r="N70" s="143">
        <f t="shared" si="35"/>
        <v>0</v>
      </c>
      <c r="O70" s="143">
        <f t="shared" si="36"/>
        <v>0</v>
      </c>
      <c r="P70" s="143">
        <f t="shared" si="37"/>
        <v>0</v>
      </c>
    </row>
    <row r="71" spans="1:16">
      <c r="A71" s="66">
        <f>Jugendliga!B62</f>
        <v>0</v>
      </c>
      <c r="B71">
        <f t="shared" si="25"/>
        <v>0</v>
      </c>
      <c r="C71" s="137">
        <f>Jugendliga!I62</f>
        <v>0</v>
      </c>
      <c r="E71" s="143">
        <f t="shared" si="26"/>
        <v>0</v>
      </c>
      <c r="F71" s="143">
        <f t="shared" si="27"/>
        <v>0</v>
      </c>
      <c r="G71" s="143">
        <f t="shared" si="28"/>
        <v>0</v>
      </c>
      <c r="H71" s="143">
        <f t="shared" si="29"/>
        <v>0</v>
      </c>
      <c r="I71" s="143">
        <f t="shared" si="30"/>
        <v>0</v>
      </c>
      <c r="J71" s="143">
        <f t="shared" si="31"/>
        <v>0</v>
      </c>
      <c r="K71" s="143">
        <f t="shared" si="32"/>
        <v>0</v>
      </c>
      <c r="L71" s="143">
        <f t="shared" si="33"/>
        <v>0</v>
      </c>
      <c r="M71" s="143">
        <f t="shared" si="34"/>
        <v>0</v>
      </c>
      <c r="N71" s="143">
        <f t="shared" si="35"/>
        <v>0</v>
      </c>
      <c r="O71" s="143">
        <f t="shared" si="36"/>
        <v>0</v>
      </c>
      <c r="P71" s="143">
        <f t="shared" si="37"/>
        <v>0</v>
      </c>
    </row>
    <row r="72" spans="1:16">
      <c r="A72" s="66">
        <f>Jugendliga!B63</f>
        <v>0</v>
      </c>
      <c r="B72">
        <f t="shared" si="25"/>
        <v>0</v>
      </c>
      <c r="C72" s="137">
        <f>Jugendliga!I63</f>
        <v>0</v>
      </c>
      <c r="E72" s="143">
        <f t="shared" si="26"/>
        <v>0</v>
      </c>
      <c r="F72" s="143">
        <f t="shared" si="27"/>
        <v>0</v>
      </c>
      <c r="G72" s="143">
        <f t="shared" si="28"/>
        <v>0</v>
      </c>
      <c r="H72" s="143">
        <f t="shared" si="29"/>
        <v>0</v>
      </c>
      <c r="I72" s="143">
        <f t="shared" si="30"/>
        <v>0</v>
      </c>
      <c r="J72" s="143">
        <f t="shared" si="31"/>
        <v>0</v>
      </c>
      <c r="K72" s="143">
        <f t="shared" si="32"/>
        <v>0</v>
      </c>
      <c r="L72" s="143">
        <f t="shared" si="33"/>
        <v>0</v>
      </c>
      <c r="M72" s="143">
        <f t="shared" si="34"/>
        <v>0</v>
      </c>
      <c r="N72" s="143">
        <f t="shared" si="35"/>
        <v>0</v>
      </c>
      <c r="O72" s="143">
        <f t="shared" si="36"/>
        <v>0</v>
      </c>
      <c r="P72" s="143">
        <f t="shared" si="37"/>
        <v>0</v>
      </c>
    </row>
    <row r="73" spans="1:16">
      <c r="A73" s="66">
        <f>Jugendliga!B64</f>
        <v>0</v>
      </c>
      <c r="B73">
        <f t="shared" si="25"/>
        <v>0</v>
      </c>
      <c r="C73" s="137">
        <f>Jugendliga!I64</f>
        <v>0</v>
      </c>
      <c r="E73" s="143">
        <f t="shared" si="26"/>
        <v>0</v>
      </c>
      <c r="F73" s="143">
        <f t="shared" si="27"/>
        <v>0</v>
      </c>
      <c r="G73" s="143">
        <f t="shared" si="28"/>
        <v>0</v>
      </c>
      <c r="H73" s="143">
        <f t="shared" si="29"/>
        <v>0</v>
      </c>
      <c r="I73" s="143">
        <f t="shared" si="30"/>
        <v>0</v>
      </c>
      <c r="J73" s="143">
        <f t="shared" si="31"/>
        <v>0</v>
      </c>
      <c r="K73" s="143">
        <f t="shared" si="32"/>
        <v>0</v>
      </c>
      <c r="L73" s="143">
        <f t="shared" si="33"/>
        <v>0</v>
      </c>
      <c r="M73" s="143">
        <f t="shared" si="34"/>
        <v>0</v>
      </c>
      <c r="N73" s="143">
        <f t="shared" si="35"/>
        <v>0</v>
      </c>
      <c r="O73" s="143">
        <f t="shared" si="36"/>
        <v>0</v>
      </c>
      <c r="P73" s="143">
        <f t="shared" si="37"/>
        <v>0</v>
      </c>
    </row>
    <row r="74" spans="1:16">
      <c r="A74" s="66">
        <f>Jugendliga!B65</f>
        <v>0</v>
      </c>
      <c r="B74">
        <f t="shared" si="25"/>
        <v>0</v>
      </c>
      <c r="C74" s="137">
        <f>Jugendliga!I65</f>
        <v>0</v>
      </c>
      <c r="E74" s="143">
        <f t="shared" si="26"/>
        <v>0</v>
      </c>
      <c r="F74" s="143">
        <f t="shared" si="27"/>
        <v>0</v>
      </c>
      <c r="G74" s="143">
        <f t="shared" si="28"/>
        <v>0</v>
      </c>
      <c r="H74" s="143">
        <f t="shared" si="29"/>
        <v>0</v>
      </c>
      <c r="I74" s="143">
        <f t="shared" si="30"/>
        <v>0</v>
      </c>
      <c r="J74" s="143">
        <f t="shared" si="31"/>
        <v>0</v>
      </c>
      <c r="K74" s="143">
        <f t="shared" si="32"/>
        <v>0</v>
      </c>
      <c r="L74" s="143">
        <f t="shared" si="33"/>
        <v>0</v>
      </c>
      <c r="M74" s="143">
        <f t="shared" si="34"/>
        <v>0</v>
      </c>
      <c r="N74" s="143">
        <f t="shared" si="35"/>
        <v>0</v>
      </c>
      <c r="O74" s="143">
        <f t="shared" si="36"/>
        <v>0</v>
      </c>
      <c r="P74" s="143">
        <f t="shared" si="37"/>
        <v>0</v>
      </c>
    </row>
    <row r="75" spans="1:16">
      <c r="A75" s="66">
        <f>Jugendliga!B66</f>
        <v>0</v>
      </c>
      <c r="B75">
        <f t="shared" si="25"/>
        <v>0</v>
      </c>
      <c r="C75" s="137">
        <f>Jugendliga!I66</f>
        <v>0</v>
      </c>
      <c r="E75" s="143">
        <f t="shared" si="26"/>
        <v>0</v>
      </c>
      <c r="F75" s="143">
        <f t="shared" si="27"/>
        <v>0</v>
      </c>
      <c r="G75" s="143">
        <f t="shared" si="28"/>
        <v>0</v>
      </c>
      <c r="H75" s="143">
        <f t="shared" si="29"/>
        <v>0</v>
      </c>
      <c r="I75" s="143">
        <f t="shared" si="30"/>
        <v>0</v>
      </c>
      <c r="J75" s="143">
        <f t="shared" si="31"/>
        <v>0</v>
      </c>
      <c r="K75" s="143">
        <f t="shared" si="32"/>
        <v>0</v>
      </c>
      <c r="L75" s="143">
        <f t="shared" si="33"/>
        <v>0</v>
      </c>
      <c r="M75" s="143">
        <f t="shared" si="34"/>
        <v>0</v>
      </c>
      <c r="N75" s="143">
        <f t="shared" si="35"/>
        <v>0</v>
      </c>
      <c r="O75" s="143">
        <f t="shared" si="36"/>
        <v>0</v>
      </c>
      <c r="P75" s="143">
        <f t="shared" si="37"/>
        <v>0</v>
      </c>
    </row>
    <row r="76" spans="1:16">
      <c r="A76" s="66">
        <f>Jugendliga!B67</f>
        <v>0</v>
      </c>
      <c r="B76">
        <f t="shared" si="25"/>
        <v>0</v>
      </c>
      <c r="C76" s="137">
        <f>Jugendliga!I67</f>
        <v>0</v>
      </c>
      <c r="E76" s="143">
        <f t="shared" si="26"/>
        <v>0</v>
      </c>
      <c r="F76" s="143">
        <f t="shared" si="27"/>
        <v>0</v>
      </c>
      <c r="G76" s="143">
        <f t="shared" si="28"/>
        <v>0</v>
      </c>
      <c r="H76" s="143">
        <f t="shared" si="29"/>
        <v>0</v>
      </c>
      <c r="I76" s="143">
        <f t="shared" si="30"/>
        <v>0</v>
      </c>
      <c r="J76" s="143">
        <f t="shared" si="31"/>
        <v>0</v>
      </c>
      <c r="K76" s="143">
        <f t="shared" si="32"/>
        <v>0</v>
      </c>
      <c r="L76" s="143">
        <f t="shared" si="33"/>
        <v>0</v>
      </c>
      <c r="M76" s="143">
        <f t="shared" si="34"/>
        <v>0</v>
      </c>
      <c r="N76" s="143">
        <f t="shared" si="35"/>
        <v>0</v>
      </c>
      <c r="O76" s="143">
        <f t="shared" si="36"/>
        <v>0</v>
      </c>
      <c r="P76" s="143">
        <f t="shared" si="37"/>
        <v>0</v>
      </c>
    </row>
    <row r="77" spans="1:16">
      <c r="A77" s="66">
        <f>Jugendliga!B68</f>
        <v>0</v>
      </c>
      <c r="B77">
        <f t="shared" si="25"/>
        <v>0</v>
      </c>
      <c r="C77" s="137">
        <f>Jugendliga!I68</f>
        <v>0</v>
      </c>
      <c r="E77" s="143">
        <f t="shared" si="26"/>
        <v>0</v>
      </c>
      <c r="F77" s="143">
        <f t="shared" si="27"/>
        <v>0</v>
      </c>
      <c r="G77" s="143">
        <f t="shared" si="28"/>
        <v>0</v>
      </c>
      <c r="H77" s="143">
        <f t="shared" si="29"/>
        <v>0</v>
      </c>
      <c r="I77" s="143">
        <f t="shared" si="30"/>
        <v>0</v>
      </c>
      <c r="J77" s="143">
        <f t="shared" si="31"/>
        <v>0</v>
      </c>
      <c r="K77" s="143">
        <f t="shared" si="32"/>
        <v>0</v>
      </c>
      <c r="L77" s="143">
        <f t="shared" si="33"/>
        <v>0</v>
      </c>
      <c r="M77" s="143">
        <f t="shared" si="34"/>
        <v>0</v>
      </c>
      <c r="N77" s="143">
        <f t="shared" si="35"/>
        <v>0</v>
      </c>
      <c r="O77" s="143">
        <f t="shared" si="36"/>
        <v>0</v>
      </c>
      <c r="P77" s="143">
        <f t="shared" si="37"/>
        <v>0</v>
      </c>
    </row>
    <row r="78" spans="1:16">
      <c r="A78" s="66">
        <f>Jugendliga!B69</f>
        <v>0</v>
      </c>
      <c r="B78">
        <f t="shared" si="25"/>
        <v>0</v>
      </c>
      <c r="C78" s="137">
        <f>Jugendliga!I69</f>
        <v>0</v>
      </c>
      <c r="E78" s="143">
        <f t="shared" si="26"/>
        <v>0</v>
      </c>
      <c r="F78" s="143">
        <f t="shared" si="27"/>
        <v>0</v>
      </c>
      <c r="G78" s="143">
        <f t="shared" si="28"/>
        <v>0</v>
      </c>
      <c r="H78" s="143">
        <f t="shared" si="29"/>
        <v>0</v>
      </c>
      <c r="I78" s="143">
        <f t="shared" si="30"/>
        <v>0</v>
      </c>
      <c r="J78" s="143">
        <f t="shared" si="31"/>
        <v>0</v>
      </c>
      <c r="K78" s="143">
        <f t="shared" si="32"/>
        <v>0</v>
      </c>
      <c r="L78" s="143">
        <f t="shared" si="33"/>
        <v>0</v>
      </c>
      <c r="M78" s="143">
        <f t="shared" si="34"/>
        <v>0</v>
      </c>
      <c r="N78" s="143">
        <f t="shared" si="35"/>
        <v>0</v>
      </c>
      <c r="O78" s="143">
        <f t="shared" si="36"/>
        <v>0</v>
      </c>
      <c r="P78" s="143">
        <f t="shared" si="37"/>
        <v>0</v>
      </c>
    </row>
    <row r="79" spans="1:16">
      <c r="A79" s="66">
        <f>Jugendliga!B70</f>
        <v>0</v>
      </c>
      <c r="B79">
        <f t="shared" si="25"/>
        <v>0</v>
      </c>
      <c r="C79" s="137">
        <f>Jugendliga!I70</f>
        <v>0</v>
      </c>
      <c r="E79" s="143">
        <f t="shared" si="26"/>
        <v>0</v>
      </c>
      <c r="F79" s="143">
        <f t="shared" si="27"/>
        <v>0</v>
      </c>
      <c r="G79" s="143">
        <f t="shared" si="28"/>
        <v>0</v>
      </c>
      <c r="H79" s="143">
        <f t="shared" si="29"/>
        <v>0</v>
      </c>
      <c r="I79" s="143">
        <f t="shared" si="30"/>
        <v>0</v>
      </c>
      <c r="J79" s="143">
        <f t="shared" si="31"/>
        <v>0</v>
      </c>
      <c r="K79" s="143">
        <f t="shared" si="32"/>
        <v>0</v>
      </c>
      <c r="L79" s="143">
        <f t="shared" si="33"/>
        <v>0</v>
      </c>
      <c r="M79" s="143">
        <f t="shared" si="34"/>
        <v>0</v>
      </c>
      <c r="N79" s="143">
        <f t="shared" si="35"/>
        <v>0</v>
      </c>
      <c r="O79" s="143">
        <f t="shared" si="36"/>
        <v>0</v>
      </c>
      <c r="P79" s="143">
        <f t="shared" si="37"/>
        <v>0</v>
      </c>
    </row>
    <row r="80" spans="1:16">
      <c r="A80" s="66">
        <f>Jugendliga!B71</f>
        <v>0</v>
      </c>
      <c r="B80">
        <f t="shared" si="25"/>
        <v>0</v>
      </c>
      <c r="C80" s="137">
        <f>Jugendliga!I71</f>
        <v>0</v>
      </c>
      <c r="E80" s="143">
        <f t="shared" si="26"/>
        <v>0</v>
      </c>
      <c r="F80" s="143">
        <f t="shared" si="27"/>
        <v>0</v>
      </c>
      <c r="G80" s="143">
        <f t="shared" si="28"/>
        <v>0</v>
      </c>
      <c r="H80" s="143">
        <f t="shared" si="29"/>
        <v>0</v>
      </c>
      <c r="I80" s="143">
        <f t="shared" si="30"/>
        <v>0</v>
      </c>
      <c r="J80" s="143">
        <f t="shared" si="31"/>
        <v>0</v>
      </c>
      <c r="K80" s="143">
        <f t="shared" si="32"/>
        <v>0</v>
      </c>
      <c r="L80" s="143">
        <f t="shared" si="33"/>
        <v>0</v>
      </c>
      <c r="M80" s="143">
        <f t="shared" si="34"/>
        <v>0</v>
      </c>
      <c r="N80" s="143">
        <f t="shared" si="35"/>
        <v>0</v>
      </c>
      <c r="O80" s="143">
        <f t="shared" si="36"/>
        <v>0</v>
      </c>
      <c r="P80" s="143">
        <f t="shared" si="37"/>
        <v>0</v>
      </c>
    </row>
    <row r="81" spans="1:16">
      <c r="A81" s="66">
        <f>Jugendliga!B72</f>
        <v>0</v>
      </c>
      <c r="B81">
        <f t="shared" si="25"/>
        <v>0</v>
      </c>
      <c r="C81" s="137">
        <f>Jugendliga!I72</f>
        <v>0</v>
      </c>
      <c r="E81" s="143">
        <f t="shared" si="26"/>
        <v>0</v>
      </c>
      <c r="F81" s="143">
        <f t="shared" si="27"/>
        <v>0</v>
      </c>
      <c r="G81" s="143">
        <f t="shared" si="28"/>
        <v>0</v>
      </c>
      <c r="H81" s="143">
        <f t="shared" si="29"/>
        <v>0</v>
      </c>
      <c r="I81" s="143">
        <f t="shared" si="30"/>
        <v>0</v>
      </c>
      <c r="J81" s="143">
        <f t="shared" si="31"/>
        <v>0</v>
      </c>
      <c r="K81" s="143">
        <f t="shared" si="32"/>
        <v>0</v>
      </c>
      <c r="L81" s="143">
        <f t="shared" si="33"/>
        <v>0</v>
      </c>
      <c r="M81" s="143">
        <f t="shared" si="34"/>
        <v>0</v>
      </c>
      <c r="N81" s="143">
        <f t="shared" si="35"/>
        <v>0</v>
      </c>
      <c r="O81" s="143">
        <f t="shared" si="36"/>
        <v>0</v>
      </c>
      <c r="P81" s="143">
        <f t="shared" si="37"/>
        <v>0</v>
      </c>
    </row>
    <row r="82" spans="1:16">
      <c r="A82" s="66">
        <f>Jugendliga!B73</f>
        <v>0</v>
      </c>
      <c r="B82">
        <f t="shared" si="25"/>
        <v>0</v>
      </c>
      <c r="C82" s="137">
        <f>Jugendliga!I73</f>
        <v>0</v>
      </c>
      <c r="E82" s="143">
        <f t="shared" si="26"/>
        <v>0</v>
      </c>
      <c r="F82" s="143">
        <f t="shared" si="27"/>
        <v>0</v>
      </c>
      <c r="G82" s="143">
        <f t="shared" si="28"/>
        <v>0</v>
      </c>
      <c r="H82" s="143">
        <f t="shared" si="29"/>
        <v>0</v>
      </c>
      <c r="I82" s="143">
        <f t="shared" si="30"/>
        <v>0</v>
      </c>
      <c r="J82" s="143">
        <f t="shared" si="31"/>
        <v>0</v>
      </c>
      <c r="K82" s="143">
        <f t="shared" si="32"/>
        <v>0</v>
      </c>
      <c r="L82" s="143">
        <f t="shared" si="33"/>
        <v>0</v>
      </c>
      <c r="M82" s="143">
        <f t="shared" si="34"/>
        <v>0</v>
      </c>
      <c r="N82" s="143">
        <f t="shared" si="35"/>
        <v>0</v>
      </c>
      <c r="O82" s="143">
        <f t="shared" si="36"/>
        <v>0</v>
      </c>
      <c r="P82" s="143">
        <f t="shared" si="37"/>
        <v>0</v>
      </c>
    </row>
    <row r="83" spans="1:16">
      <c r="A83" s="66">
        <f>Jugendliga!B74</f>
        <v>0</v>
      </c>
      <c r="B83">
        <f t="shared" si="25"/>
        <v>0</v>
      </c>
      <c r="C83" s="137">
        <f>Jugendliga!I74</f>
        <v>0</v>
      </c>
      <c r="E83" s="143">
        <f t="shared" si="26"/>
        <v>0</v>
      </c>
      <c r="F83" s="143">
        <f t="shared" si="27"/>
        <v>0</v>
      </c>
      <c r="G83" s="143">
        <f t="shared" si="28"/>
        <v>0</v>
      </c>
      <c r="H83" s="143">
        <f t="shared" si="29"/>
        <v>0</v>
      </c>
      <c r="I83" s="143">
        <f t="shared" si="30"/>
        <v>0</v>
      </c>
      <c r="J83" s="143">
        <f t="shared" si="31"/>
        <v>0</v>
      </c>
      <c r="K83" s="143">
        <f t="shared" si="32"/>
        <v>0</v>
      </c>
      <c r="L83" s="143">
        <f t="shared" si="33"/>
        <v>0</v>
      </c>
      <c r="M83" s="143">
        <f t="shared" si="34"/>
        <v>0</v>
      </c>
      <c r="N83" s="143">
        <f t="shared" si="35"/>
        <v>0</v>
      </c>
      <c r="O83" s="143">
        <f t="shared" si="36"/>
        <v>0</v>
      </c>
      <c r="P83" s="143">
        <f t="shared" si="37"/>
        <v>0</v>
      </c>
    </row>
    <row r="84" spans="1:16">
      <c r="A84" s="66">
        <f>Jugendliga!B75</f>
        <v>0</v>
      </c>
      <c r="B84">
        <f t="shared" si="25"/>
        <v>0</v>
      </c>
      <c r="C84" s="137">
        <f>Jugendliga!I75</f>
        <v>0</v>
      </c>
      <c r="E84" s="143">
        <f t="shared" si="26"/>
        <v>0</v>
      </c>
      <c r="F84" s="143">
        <f t="shared" si="27"/>
        <v>0</v>
      </c>
      <c r="G84" s="143">
        <f t="shared" si="28"/>
        <v>0</v>
      </c>
      <c r="H84" s="143">
        <f t="shared" si="29"/>
        <v>0</v>
      </c>
      <c r="I84" s="143">
        <f t="shared" si="30"/>
        <v>0</v>
      </c>
      <c r="J84" s="143">
        <f t="shared" si="31"/>
        <v>0</v>
      </c>
      <c r="K84" s="143">
        <f t="shared" si="32"/>
        <v>0</v>
      </c>
      <c r="L84" s="143">
        <f t="shared" si="33"/>
        <v>0</v>
      </c>
      <c r="M84" s="143">
        <f t="shared" si="34"/>
        <v>0</v>
      </c>
      <c r="N84" s="143">
        <f t="shared" si="35"/>
        <v>0</v>
      </c>
      <c r="O84" s="143">
        <f t="shared" si="36"/>
        <v>0</v>
      </c>
      <c r="P84" s="143">
        <f t="shared" si="37"/>
        <v>0</v>
      </c>
    </row>
    <row r="85" spans="1:16">
      <c r="A85" s="66">
        <f>Jugendliga!B76</f>
        <v>0</v>
      </c>
      <c r="B85">
        <f t="shared" si="25"/>
        <v>0</v>
      </c>
      <c r="C85" s="137">
        <f>Jugendliga!I76</f>
        <v>0</v>
      </c>
      <c r="E85" s="143">
        <f t="shared" si="26"/>
        <v>0</v>
      </c>
      <c r="F85" s="143">
        <f t="shared" si="27"/>
        <v>0</v>
      </c>
      <c r="G85" s="143">
        <f t="shared" si="28"/>
        <v>0</v>
      </c>
      <c r="H85" s="143">
        <f t="shared" si="29"/>
        <v>0</v>
      </c>
      <c r="I85" s="143">
        <f t="shared" si="30"/>
        <v>0</v>
      </c>
      <c r="J85" s="143">
        <f t="shared" si="31"/>
        <v>0</v>
      </c>
      <c r="K85" s="143">
        <f t="shared" si="32"/>
        <v>0</v>
      </c>
      <c r="L85" s="143">
        <f t="shared" si="33"/>
        <v>0</v>
      </c>
      <c r="M85" s="143">
        <f t="shared" si="34"/>
        <v>0</v>
      </c>
      <c r="N85" s="143">
        <f t="shared" si="35"/>
        <v>0</v>
      </c>
      <c r="O85" s="143">
        <f t="shared" si="36"/>
        <v>0</v>
      </c>
      <c r="P85" s="143">
        <f t="shared" si="37"/>
        <v>0</v>
      </c>
    </row>
    <row r="86" spans="1:16">
      <c r="A86" s="66">
        <f>Jugendliga!B77</f>
        <v>0</v>
      </c>
      <c r="B86">
        <f t="shared" si="25"/>
        <v>0</v>
      </c>
      <c r="C86" s="137">
        <f>Jugendliga!I77</f>
        <v>0</v>
      </c>
      <c r="E86" s="143">
        <f t="shared" si="26"/>
        <v>0</v>
      </c>
      <c r="F86" s="143">
        <f t="shared" si="27"/>
        <v>0</v>
      </c>
      <c r="G86" s="143">
        <f t="shared" si="28"/>
        <v>0</v>
      </c>
      <c r="H86" s="143">
        <f t="shared" si="29"/>
        <v>0</v>
      </c>
      <c r="I86" s="143">
        <f t="shared" si="30"/>
        <v>0</v>
      </c>
      <c r="J86" s="143">
        <f t="shared" si="31"/>
        <v>0</v>
      </c>
      <c r="K86" s="143">
        <f t="shared" si="32"/>
        <v>0</v>
      </c>
      <c r="L86" s="143">
        <f t="shared" si="33"/>
        <v>0</v>
      </c>
      <c r="M86" s="143">
        <f t="shared" si="34"/>
        <v>0</v>
      </c>
      <c r="N86" s="143">
        <f t="shared" si="35"/>
        <v>0</v>
      </c>
      <c r="O86" s="143">
        <f t="shared" si="36"/>
        <v>0</v>
      </c>
      <c r="P86" s="143">
        <f t="shared" si="37"/>
        <v>0</v>
      </c>
    </row>
    <row r="87" spans="1:16">
      <c r="A87" s="66">
        <f>Jugendliga!B78</f>
        <v>0</v>
      </c>
      <c r="B87">
        <f t="shared" si="25"/>
        <v>0</v>
      </c>
      <c r="C87" s="137">
        <f>Jugendliga!I78</f>
        <v>0</v>
      </c>
      <c r="E87" s="143">
        <f t="shared" si="26"/>
        <v>0</v>
      </c>
      <c r="F87" s="143">
        <f t="shared" si="27"/>
        <v>0</v>
      </c>
      <c r="G87" s="143">
        <f t="shared" si="28"/>
        <v>0</v>
      </c>
      <c r="H87" s="143">
        <f t="shared" si="29"/>
        <v>0</v>
      </c>
      <c r="I87" s="143">
        <f t="shared" si="30"/>
        <v>0</v>
      </c>
      <c r="J87" s="143">
        <f t="shared" si="31"/>
        <v>0</v>
      </c>
      <c r="K87" s="143">
        <f t="shared" si="32"/>
        <v>0</v>
      </c>
      <c r="L87" s="143">
        <f t="shared" si="33"/>
        <v>0</v>
      </c>
      <c r="M87" s="143">
        <f t="shared" si="34"/>
        <v>0</v>
      </c>
      <c r="N87" s="143">
        <f t="shared" si="35"/>
        <v>0</v>
      </c>
      <c r="O87" s="143">
        <f t="shared" si="36"/>
        <v>0</v>
      </c>
      <c r="P87" s="143">
        <f t="shared" si="37"/>
        <v>0</v>
      </c>
    </row>
    <row r="88" spans="1:16">
      <c r="E88" s="143">
        <f t="shared" si="26"/>
        <v>0</v>
      </c>
      <c r="F88" s="143">
        <f t="shared" si="27"/>
        <v>0</v>
      </c>
      <c r="G88" s="143">
        <f t="shared" si="28"/>
        <v>0</v>
      </c>
      <c r="H88" s="143">
        <f t="shared" si="29"/>
        <v>0</v>
      </c>
      <c r="I88" s="143">
        <f t="shared" si="30"/>
        <v>0</v>
      </c>
      <c r="J88" s="143">
        <f t="shared" si="31"/>
        <v>0</v>
      </c>
      <c r="K88" s="143">
        <f t="shared" si="32"/>
        <v>0</v>
      </c>
      <c r="L88" s="143">
        <f t="shared" si="33"/>
        <v>0</v>
      </c>
      <c r="M88" s="143">
        <f t="shared" si="34"/>
        <v>0</v>
      </c>
      <c r="N88" s="143">
        <f t="shared" si="35"/>
        <v>0</v>
      </c>
      <c r="O88" s="143">
        <f t="shared" si="36"/>
        <v>0</v>
      </c>
      <c r="P88" s="143">
        <f t="shared" si="37"/>
        <v>0</v>
      </c>
    </row>
    <row r="89" spans="1:16">
      <c r="E89" s="143">
        <f t="shared" si="26"/>
        <v>0</v>
      </c>
      <c r="F89" s="143">
        <f t="shared" si="27"/>
        <v>0</v>
      </c>
      <c r="G89" s="143">
        <f t="shared" si="28"/>
        <v>0</v>
      </c>
      <c r="H89" s="143">
        <f t="shared" si="29"/>
        <v>0</v>
      </c>
      <c r="I89" s="143">
        <f t="shared" si="30"/>
        <v>0</v>
      </c>
      <c r="J89" s="143">
        <f t="shared" si="31"/>
        <v>0</v>
      </c>
      <c r="K89" s="143">
        <f t="shared" si="32"/>
        <v>0</v>
      </c>
      <c r="L89" s="143">
        <f t="shared" si="33"/>
        <v>0</v>
      </c>
      <c r="M89" s="143">
        <f t="shared" si="34"/>
        <v>0</v>
      </c>
      <c r="N89" s="143">
        <f t="shared" si="35"/>
        <v>0</v>
      </c>
      <c r="O89" s="143">
        <f t="shared" si="36"/>
        <v>0</v>
      </c>
      <c r="P89" s="143">
        <f t="shared" si="37"/>
        <v>0</v>
      </c>
    </row>
    <row r="90" spans="1:16">
      <c r="E90" s="143">
        <f t="shared" si="26"/>
        <v>0</v>
      </c>
      <c r="F90" s="143">
        <f t="shared" si="27"/>
        <v>0</v>
      </c>
      <c r="G90" s="143">
        <f t="shared" si="28"/>
        <v>0</v>
      </c>
      <c r="H90" s="143">
        <f t="shared" si="29"/>
        <v>0</v>
      </c>
      <c r="I90" s="143">
        <f t="shared" si="30"/>
        <v>0</v>
      </c>
      <c r="J90" s="143">
        <f t="shared" si="31"/>
        <v>0</v>
      </c>
      <c r="K90" s="143">
        <f t="shared" si="32"/>
        <v>0</v>
      </c>
      <c r="L90" s="143">
        <f t="shared" si="33"/>
        <v>0</v>
      </c>
      <c r="M90" s="143">
        <f t="shared" ref="M90:M93" si="38">IF(C90=9,D90,0)</f>
        <v>0</v>
      </c>
      <c r="N90" s="143">
        <f t="shared" ref="N90:N93" si="39">IF(D90=10,E90,0)</f>
        <v>0</v>
      </c>
      <c r="O90" s="143">
        <f t="shared" ref="O90:O93" si="40">IF(E90=11,F90,0)</f>
        <v>0</v>
      </c>
      <c r="P90" s="143">
        <f t="shared" ref="P90:P93" si="41">IF(F90=12,G90,0)</f>
        <v>0</v>
      </c>
    </row>
    <row r="91" spans="1:16">
      <c r="E91" s="143">
        <f>IF(B91=1,C91,0)</f>
        <v>0</v>
      </c>
      <c r="F91" s="143">
        <f>IF(B91=2,C91,0)</f>
        <v>0</v>
      </c>
      <c r="G91" s="143">
        <f>IF(B91=3,C91,0)</f>
        <v>0</v>
      </c>
      <c r="H91" s="143">
        <f>IF(B91=4,C91,0)</f>
        <v>0</v>
      </c>
      <c r="I91" s="143">
        <f>IF(B91=5,C91,0)</f>
        <v>0</v>
      </c>
      <c r="J91" s="143">
        <f>IF(B91=6,C91,0)</f>
        <v>0</v>
      </c>
      <c r="K91" s="143">
        <f>IF(B91=7,C91,0)</f>
        <v>0</v>
      </c>
      <c r="L91" s="143">
        <f>IF(B91=8,C91,0)</f>
        <v>0</v>
      </c>
      <c r="M91" s="143">
        <f t="shared" si="38"/>
        <v>0</v>
      </c>
      <c r="N91" s="143">
        <f t="shared" si="39"/>
        <v>0</v>
      </c>
      <c r="O91" s="143">
        <f t="shared" si="40"/>
        <v>0</v>
      </c>
      <c r="P91" s="143">
        <f t="shared" si="41"/>
        <v>0</v>
      </c>
    </row>
    <row r="92" spans="1:16">
      <c r="E92" s="143">
        <f>IF(B92=1,C92,0)</f>
        <v>0</v>
      </c>
      <c r="F92" s="143">
        <f>IF(B92=2,C92,0)</f>
        <v>0</v>
      </c>
      <c r="G92" s="143">
        <f>IF(B92=3,C92,0)</f>
        <v>0</v>
      </c>
      <c r="H92" s="143">
        <f>IF(B92=4,C92,0)</f>
        <v>0</v>
      </c>
      <c r="I92" s="143">
        <f>IF(B92=5,C92,0)</f>
        <v>0</v>
      </c>
      <c r="J92" s="143">
        <f>IF(B92=6,C92,0)</f>
        <v>0</v>
      </c>
      <c r="K92" s="143">
        <f>IF(B92=7,C92,0)</f>
        <v>0</v>
      </c>
      <c r="L92" s="143">
        <f>IF(B92=8,C92,0)</f>
        <v>0</v>
      </c>
      <c r="M92" s="143">
        <f t="shared" si="38"/>
        <v>0</v>
      </c>
      <c r="N92" s="143">
        <f t="shared" si="39"/>
        <v>0</v>
      </c>
      <c r="O92" s="143">
        <f t="shared" si="40"/>
        <v>0</v>
      </c>
      <c r="P92" s="143">
        <f t="shared" si="41"/>
        <v>0</v>
      </c>
    </row>
    <row r="93" spans="1:16">
      <c r="E93" s="143">
        <f>IF(B93=1,C93,0)</f>
        <v>0</v>
      </c>
      <c r="F93" s="143">
        <f>IF(B93=2,C93,0)</f>
        <v>0</v>
      </c>
      <c r="G93" s="143">
        <f>IF(B93=3,C93,0)</f>
        <v>0</v>
      </c>
      <c r="H93" s="143">
        <f>IF(B93=4,C93,0)</f>
        <v>0</v>
      </c>
      <c r="I93" s="143">
        <f>IF(B93=5,C93,0)</f>
        <v>0</v>
      </c>
      <c r="J93" s="143">
        <f>IF(B93=6,C93,0)</f>
        <v>0</v>
      </c>
      <c r="K93" s="143">
        <f>IF(B93=7,C93,0)</f>
        <v>0</v>
      </c>
      <c r="L93" s="143">
        <f>IF(B93=8,C93,0)</f>
        <v>0</v>
      </c>
      <c r="M93" s="143">
        <f t="shared" si="38"/>
        <v>0</v>
      </c>
      <c r="N93" s="143">
        <f t="shared" si="39"/>
        <v>0</v>
      </c>
      <c r="O93" s="143">
        <f t="shared" si="40"/>
        <v>0</v>
      </c>
      <c r="P93" s="143">
        <f t="shared" si="41"/>
        <v>0</v>
      </c>
    </row>
  </sheetData>
  <conditionalFormatting sqref="A21:A87 E3:P93">
    <cfRule type="cellIs" dxfId="1" priority="24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2"/>
  <sheetViews>
    <sheetView topLeftCell="A70" workbookViewId="0">
      <selection activeCell="B97" sqref="B97"/>
    </sheetView>
  </sheetViews>
  <sheetFormatPr baseColWidth="10" defaultRowHeight="12.75" outlineLevelRow="1"/>
  <cols>
    <col min="1" max="1" width="27.7109375" bestFit="1" customWidth="1"/>
    <col min="2" max="2" width="13.5703125" bestFit="1" customWidth="1"/>
    <col min="3" max="4" width="7.85546875" bestFit="1" customWidth="1"/>
    <col min="5" max="5" width="5.28515625" bestFit="1" customWidth="1"/>
  </cols>
  <sheetData>
    <row r="1" spans="1:7" ht="18">
      <c r="A1" s="144" t="str">
        <f>[1]Jugendliga!A1</f>
        <v>Jugendliga Rheinland-Pfalz/Hessen</v>
      </c>
      <c r="B1" s="145"/>
      <c r="C1" s="146"/>
      <c r="D1" s="271">
        <f>[1]Jugendliga!L1</f>
        <v>42652</v>
      </c>
      <c r="E1" s="272"/>
      <c r="F1" s="272"/>
      <c r="G1" s="145"/>
    </row>
    <row r="2" spans="1:7" ht="18">
      <c r="A2" s="147" t="str">
        <f>[1]Jugendliga!A3</f>
        <v>E-Jugend</v>
      </c>
      <c r="C2" s="148"/>
      <c r="D2" s="273" t="str">
        <f>[1]Jugendliga!AA1</f>
        <v>Mutterstadt</v>
      </c>
      <c r="E2" s="274"/>
      <c r="F2" s="274"/>
    </row>
    <row r="3" spans="1:7">
      <c r="A3" s="149">
        <f>[1]Jugendliga!A4</f>
        <v>0</v>
      </c>
      <c r="C3" s="148"/>
      <c r="D3" s="148"/>
      <c r="E3" s="148"/>
    </row>
    <row r="4" spans="1:7">
      <c r="A4" s="149" t="str">
        <f>[1]Jugendliga!A5</f>
        <v>Name</v>
      </c>
      <c r="B4" t="str">
        <f>[1]Jugendliga!B5</f>
        <v>Verein</v>
      </c>
      <c r="C4" s="150" t="s">
        <v>76</v>
      </c>
      <c r="D4" s="148" t="str">
        <f>[1]Jugendliga!C4</f>
        <v>Alterskl.</v>
      </c>
      <c r="E4" s="148" t="str">
        <f>[1]Jugendliga!J5</f>
        <v>Platz</v>
      </c>
    </row>
    <row r="5" spans="1:7">
      <c r="A5" s="149">
        <f>[1]Jugendliga!A6</f>
        <v>0</v>
      </c>
      <c r="B5">
        <f>[1]Jugendliga!B6</f>
        <v>0</v>
      </c>
      <c r="C5" s="148">
        <f>[1]Jugendliga!E6</f>
        <v>0</v>
      </c>
      <c r="D5" s="148">
        <f>[1]Jugendliga!C6</f>
        <v>0</v>
      </c>
      <c r="E5" s="148">
        <f>[1]Jugendliga!J6</f>
        <v>0</v>
      </c>
    </row>
    <row r="6" spans="1:7">
      <c r="A6" s="149" t="str">
        <f>[1]Jugendliga!A7</f>
        <v>Dancz, Louis</v>
      </c>
      <c r="B6" t="str">
        <f>[1]Jugendliga!B7</f>
        <v>AC Mutterstadt</v>
      </c>
      <c r="C6" s="148" t="str">
        <f>[1]Jugendliga!E7</f>
        <v>m</v>
      </c>
      <c r="D6" s="148">
        <f>[1]Jugendliga!C7</f>
        <v>2007</v>
      </c>
      <c r="E6" s="148">
        <f>[1]Jugendliga!J7</f>
        <v>0</v>
      </c>
    </row>
    <row r="7" spans="1:7">
      <c r="A7" s="149" t="str">
        <f>[1]Jugendliga!A8</f>
        <v>Hammer, Falk</v>
      </c>
      <c r="B7" t="str">
        <f>[1]Jugendliga!B8</f>
        <v>KSV Grünstadt</v>
      </c>
      <c r="C7" s="148" t="str">
        <f>[1]Jugendliga!E8</f>
        <v>m</v>
      </c>
      <c r="D7" s="148">
        <f>[1]Jugendliga!C8</f>
        <v>2007</v>
      </c>
      <c r="E7" s="148">
        <f>[1]Jugendliga!J8</f>
        <v>0</v>
      </c>
    </row>
    <row r="8" spans="1:7">
      <c r="A8" s="149">
        <f>[1]Jugendliga!A9</f>
        <v>0</v>
      </c>
      <c r="B8">
        <f>[1]Jugendliga!B9</f>
        <v>0</v>
      </c>
      <c r="C8" s="148">
        <f>[1]Jugendliga!E9</f>
        <v>0</v>
      </c>
      <c r="D8" s="148">
        <f>[1]Jugendliga!C9</f>
        <v>0</v>
      </c>
      <c r="E8" s="148">
        <f>[1]Jugendliga!J9</f>
        <v>0</v>
      </c>
    </row>
    <row r="9" spans="1:7">
      <c r="A9" s="149" t="str">
        <f>[1]Jugendliga!A10</f>
        <v>Muric, Alen</v>
      </c>
      <c r="B9" t="str">
        <f>[1]Jugendliga!B10</f>
        <v>KSV Grünstadt</v>
      </c>
      <c r="C9" s="148" t="str">
        <f>[1]Jugendliga!E10</f>
        <v>m</v>
      </c>
      <c r="D9" s="148">
        <f>[1]Jugendliga!C10</f>
        <v>2006</v>
      </c>
      <c r="E9" s="148">
        <f>[1]Jugendliga!J10</f>
        <v>0</v>
      </c>
    </row>
    <row r="10" spans="1:7">
      <c r="A10" s="149">
        <f>[1]Jugendliga!A11</f>
        <v>0</v>
      </c>
      <c r="B10">
        <f>[1]Jugendliga!B11</f>
        <v>0</v>
      </c>
      <c r="C10" s="148">
        <f>[1]Jugendliga!E11</f>
        <v>0</v>
      </c>
      <c r="D10" s="148">
        <f>[1]Jugendliga!C11</f>
        <v>0</v>
      </c>
      <c r="E10" s="148">
        <f>[1]Jugendliga!J11</f>
        <v>0</v>
      </c>
    </row>
    <row r="11" spans="1:7">
      <c r="A11" s="149">
        <f>[1]Jugendliga!A12</f>
        <v>0</v>
      </c>
      <c r="B11">
        <f>[1]Jugendliga!B12</f>
        <v>0</v>
      </c>
      <c r="C11" s="148">
        <f>[1]Jugendliga!E12</f>
        <v>0</v>
      </c>
      <c r="D11" s="148">
        <f>[1]Jugendliga!C12</f>
        <v>0</v>
      </c>
      <c r="E11" s="148">
        <f>[1]Jugendliga!J12</f>
        <v>0</v>
      </c>
    </row>
    <row r="12" spans="1:7">
      <c r="A12" s="149">
        <f>[1]Jugendliga!A13</f>
        <v>0</v>
      </c>
      <c r="B12">
        <f>[1]Jugendliga!B13</f>
        <v>0</v>
      </c>
      <c r="C12" s="148">
        <f>[1]Jugendliga!E13</f>
        <v>0</v>
      </c>
      <c r="D12" s="148">
        <f>[1]Jugendliga!C13</f>
        <v>0</v>
      </c>
      <c r="E12" s="148">
        <f>[1]Jugendliga!J13</f>
        <v>0</v>
      </c>
    </row>
    <row r="13" spans="1:7">
      <c r="A13" s="149">
        <f>[1]Jugendliga!A14</f>
        <v>0</v>
      </c>
      <c r="B13">
        <f>[1]Jugendliga!B14</f>
        <v>0</v>
      </c>
      <c r="C13" s="148">
        <f>[1]Jugendliga!E14</f>
        <v>0</v>
      </c>
      <c r="D13" s="148">
        <f>[1]Jugendliga!C14</f>
        <v>0</v>
      </c>
      <c r="E13" s="148">
        <f>[1]Jugendliga!J14</f>
        <v>0</v>
      </c>
    </row>
    <row r="14" spans="1:7">
      <c r="A14" s="149">
        <f>[1]Jugendliga!A15</f>
        <v>0</v>
      </c>
      <c r="B14">
        <f>[1]Jugendliga!B15</f>
        <v>0</v>
      </c>
      <c r="C14" s="148">
        <f>[1]Jugendliga!E15</f>
        <v>0</v>
      </c>
      <c r="D14" s="148">
        <f>[1]Jugendliga!C15</f>
        <v>0</v>
      </c>
      <c r="E14" s="148">
        <f>[1]Jugendliga!J15</f>
        <v>0</v>
      </c>
    </row>
    <row r="15" spans="1:7">
      <c r="A15" s="149">
        <f>[1]Jugendliga!A16</f>
        <v>0</v>
      </c>
      <c r="B15">
        <f>[1]Jugendliga!B16</f>
        <v>0</v>
      </c>
      <c r="C15" s="148">
        <f>[1]Jugendliga!E16</f>
        <v>0</v>
      </c>
      <c r="D15" s="148">
        <f>[1]Jugendliga!C16</f>
        <v>0</v>
      </c>
      <c r="E15" s="148">
        <f>[1]Jugendliga!J16</f>
        <v>0</v>
      </c>
    </row>
    <row r="16" spans="1:7">
      <c r="A16" s="149">
        <f>[1]Jugendliga!A17</f>
        <v>0</v>
      </c>
      <c r="B16">
        <f>[1]Jugendliga!B17</f>
        <v>0</v>
      </c>
      <c r="C16" s="148">
        <f>[1]Jugendliga!E17</f>
        <v>0</v>
      </c>
      <c r="D16" s="148">
        <f>[1]Jugendliga!C17</f>
        <v>0</v>
      </c>
      <c r="E16" s="148">
        <f>[1]Jugendliga!J17</f>
        <v>0</v>
      </c>
    </row>
    <row r="17" spans="1:5" ht="18">
      <c r="A17" s="147" t="str">
        <f>[1]Jugendliga!A18</f>
        <v>D-Jugend</v>
      </c>
      <c r="C17" s="148">
        <f>[1]Jugendliga!E18</f>
        <v>0</v>
      </c>
      <c r="D17" s="148"/>
      <c r="E17" s="148">
        <f>[1]Jugendliga!J18</f>
        <v>0</v>
      </c>
    </row>
    <row r="18" spans="1:5">
      <c r="A18" s="149"/>
      <c r="C18" s="148"/>
      <c r="D18" s="148"/>
      <c r="E18" s="148"/>
    </row>
    <row r="19" spans="1:5">
      <c r="A19" s="149" t="str">
        <f>[1]Jugendliga!A20</f>
        <v>Name</v>
      </c>
      <c r="B19" t="str">
        <f>[1]Jugendliga!B20</f>
        <v>Verein</v>
      </c>
      <c r="C19" s="150" t="s">
        <v>76</v>
      </c>
      <c r="D19" s="148" t="str">
        <f>[1]Jugendliga!D19</f>
        <v>Klasse</v>
      </c>
      <c r="E19" s="148" t="str">
        <f>[1]Jugendliga!J20</f>
        <v>Platz</v>
      </c>
    </row>
    <row r="20" spans="1:5">
      <c r="A20" s="149">
        <f>[1]Jugendliga!A21</f>
        <v>0</v>
      </c>
      <c r="B20">
        <f>[1]Jugendliga!B21</f>
        <v>0</v>
      </c>
      <c r="C20" s="148">
        <f>[1]Jugendliga!E21</f>
        <v>0</v>
      </c>
      <c r="D20" s="148" t="str">
        <f>[1]Jugendliga!D21</f>
        <v/>
      </c>
      <c r="E20" s="148">
        <f>[1]Jugendliga!J21</f>
        <v>0</v>
      </c>
    </row>
    <row r="21" spans="1:5">
      <c r="A21" s="149" t="str">
        <f>[1]Jugendliga!A22</f>
        <v>Mohr, Pauline</v>
      </c>
      <c r="B21" t="str">
        <f>[1]Jugendliga!B22</f>
        <v>AC Mutterstadt</v>
      </c>
      <c r="C21" s="148" t="str">
        <f>[1]Jugendliga!E22</f>
        <v>w</v>
      </c>
      <c r="D21" s="148" t="str">
        <f>[1]Jugendliga!D22</f>
        <v/>
      </c>
      <c r="E21" s="148">
        <f>[1]Jugendliga!J22</f>
        <v>0</v>
      </c>
    </row>
    <row r="22" spans="1:5">
      <c r="A22" s="149" t="str">
        <f>[1]Jugendliga!A23</f>
        <v>Hagedorn, Anouk</v>
      </c>
      <c r="B22" t="str">
        <f>[1]Jugendliga!B23</f>
        <v>TSG Haßloch</v>
      </c>
      <c r="C22" s="148" t="str">
        <f>[1]Jugendliga!E23</f>
        <v>w</v>
      </c>
      <c r="D22" s="148" t="str">
        <f>[1]Jugendliga!D23</f>
        <v/>
      </c>
      <c r="E22" s="148">
        <f>[1]Jugendliga!J23</f>
        <v>0</v>
      </c>
    </row>
    <row r="23" spans="1:5">
      <c r="A23" s="149" t="str">
        <f>[1]Jugendliga!A24</f>
        <v>Kessler, Pia</v>
      </c>
      <c r="B23" t="str">
        <f>[1]Jugendliga!B24</f>
        <v>KSV Grünstadt</v>
      </c>
      <c r="C23" s="148" t="str">
        <f>[1]Jugendliga!E24</f>
        <v>w</v>
      </c>
      <c r="D23" s="148" t="str">
        <f>[1]Jugendliga!D24</f>
        <v/>
      </c>
      <c r="E23" s="148">
        <f>[1]Jugendliga!J24</f>
        <v>0</v>
      </c>
    </row>
    <row r="24" spans="1:5">
      <c r="A24" s="149" t="str">
        <f>[1]Jugendliga!A25</f>
        <v>Tas, Sinem</v>
      </c>
      <c r="B24" t="str">
        <f>[1]Jugendliga!B25</f>
        <v>KSV Grünstadt</v>
      </c>
      <c r="C24" s="148" t="str">
        <f>[1]Jugendliga!E25</f>
        <v>w</v>
      </c>
      <c r="D24" s="148" t="str">
        <f>[1]Jugendliga!D25</f>
        <v/>
      </c>
      <c r="E24" s="148">
        <f>[1]Jugendliga!J25</f>
        <v>0</v>
      </c>
    </row>
    <row r="25" spans="1:5">
      <c r="A25" s="149" t="str">
        <f>[1]Jugendliga!A26</f>
        <v>Tas, Simge</v>
      </c>
      <c r="B25" t="str">
        <f>[1]Jugendliga!B26</f>
        <v>KSV Grünstadt</v>
      </c>
      <c r="C25" s="148" t="str">
        <f>[1]Jugendliga!E26</f>
        <v>w</v>
      </c>
      <c r="D25" s="148" t="str">
        <f>[1]Jugendliga!D26</f>
        <v/>
      </c>
      <c r="E25" s="148">
        <f>[1]Jugendliga!J26</f>
        <v>0</v>
      </c>
    </row>
    <row r="26" spans="1:5">
      <c r="A26" s="149">
        <f>[1]Jugendliga!A27</f>
        <v>0</v>
      </c>
      <c r="B26">
        <f>[1]Jugendliga!B27</f>
        <v>0</v>
      </c>
      <c r="C26" s="148">
        <f>[1]Jugendliga!E27</f>
        <v>0</v>
      </c>
      <c r="D26" s="148" t="str">
        <f>[1]Jugendliga!D27</f>
        <v/>
      </c>
      <c r="E26" s="148">
        <f>[1]Jugendliga!J27</f>
        <v>0</v>
      </c>
    </row>
    <row r="27" spans="1:5">
      <c r="A27" s="149" t="str">
        <f>[1]Jugendliga!A28</f>
        <v>Löffler, Nils</v>
      </c>
      <c r="B27" t="str">
        <f>[1]Jugendliga!B28</f>
        <v>AV 03 Speyer</v>
      </c>
      <c r="C27" s="148" t="str">
        <f>[1]Jugendliga!E28</f>
        <v>m</v>
      </c>
      <c r="D27" s="148" t="str">
        <f>[1]Jugendliga!D28</f>
        <v/>
      </c>
      <c r="E27" s="148">
        <f>[1]Jugendliga!J28</f>
        <v>0</v>
      </c>
    </row>
    <row r="28" spans="1:5">
      <c r="A28" s="149" t="str">
        <f>[1]Jugendliga!A29</f>
        <v>Kessler, Ben</v>
      </c>
      <c r="B28" t="str">
        <f>[1]Jugendliga!B29</f>
        <v>KSV Grünstadt</v>
      </c>
      <c r="C28" s="148" t="str">
        <f>[1]Jugendliga!E29</f>
        <v>m</v>
      </c>
      <c r="D28" s="148" t="str">
        <f>[1]Jugendliga!D29</f>
        <v/>
      </c>
      <c r="E28" s="148">
        <f>[1]Jugendliga!J29</f>
        <v>0</v>
      </c>
    </row>
    <row r="29" spans="1:5">
      <c r="A29" s="149" t="str">
        <f>[1]Jugendliga!A30</f>
        <v>Reichenecker, Malte</v>
      </c>
      <c r="B29" t="str">
        <f>[1]Jugendliga!B30</f>
        <v>KSV Grünstadt</v>
      </c>
      <c r="C29" s="148" t="str">
        <f>[1]Jugendliga!E30</f>
        <v>m</v>
      </c>
      <c r="D29" s="148" t="str">
        <f>[1]Jugendliga!D30</f>
        <v/>
      </c>
      <c r="E29" s="148">
        <f>[1]Jugendliga!J30</f>
        <v>0</v>
      </c>
    </row>
    <row r="30" spans="1:5">
      <c r="A30" s="149" t="str">
        <f>[1]Jugendliga!A31</f>
        <v>Peker, Nuri</v>
      </c>
      <c r="B30" t="str">
        <f>[1]Jugendliga!B31</f>
        <v>KSV Grünstadt</v>
      </c>
      <c r="C30" s="148" t="str">
        <f>[1]Jugendliga!E31</f>
        <v>m</v>
      </c>
      <c r="D30" s="148" t="str">
        <f>[1]Jugendliga!D31</f>
        <v/>
      </c>
      <c r="E30" s="148">
        <f>[1]Jugendliga!J31</f>
        <v>0</v>
      </c>
    </row>
    <row r="31" spans="1:5">
      <c r="A31" s="149">
        <f>[1]Jugendliga!A32</f>
        <v>0</v>
      </c>
      <c r="B31">
        <f>[1]Jugendliga!B32</f>
        <v>0</v>
      </c>
      <c r="C31" s="148">
        <f>[1]Jugendliga!E32</f>
        <v>0</v>
      </c>
      <c r="D31" s="148" t="str">
        <f>[1]Jugendliga!D32</f>
        <v/>
      </c>
      <c r="E31" s="148">
        <f>[1]Jugendliga!J32</f>
        <v>0</v>
      </c>
    </row>
    <row r="32" spans="1:5">
      <c r="A32" s="149">
        <f>[1]Jugendliga!A33</f>
        <v>0</v>
      </c>
      <c r="B32">
        <f>[1]Jugendliga!B33</f>
        <v>0</v>
      </c>
      <c r="C32" s="148">
        <f>[1]Jugendliga!E33</f>
        <v>0</v>
      </c>
      <c r="D32" s="148" t="str">
        <f>[1]Jugendliga!D33</f>
        <v/>
      </c>
      <c r="E32" s="148">
        <f>[1]Jugendliga!J33</f>
        <v>0</v>
      </c>
    </row>
    <row r="33" spans="1:5">
      <c r="A33" s="149">
        <f>[1]Jugendliga!A34</f>
        <v>0</v>
      </c>
      <c r="B33">
        <f>[1]Jugendliga!B34</f>
        <v>0</v>
      </c>
      <c r="C33" s="148">
        <f>[1]Jugendliga!E34</f>
        <v>0</v>
      </c>
      <c r="D33" s="148" t="str">
        <f>[1]Jugendliga!D34</f>
        <v/>
      </c>
      <c r="E33" s="148">
        <f>[1]Jugendliga!J34</f>
        <v>0</v>
      </c>
    </row>
    <row r="34" spans="1:5">
      <c r="A34" s="149">
        <f>[1]Jugendliga!A35</f>
        <v>0</v>
      </c>
      <c r="B34">
        <f>[1]Jugendliga!B35</f>
        <v>0</v>
      </c>
      <c r="C34" s="148">
        <f>[1]Jugendliga!E35</f>
        <v>0</v>
      </c>
      <c r="D34" s="148" t="str">
        <f>[1]Jugendliga!D35</f>
        <v/>
      </c>
      <c r="E34" s="148">
        <f>[1]Jugendliga!J35</f>
        <v>0</v>
      </c>
    </row>
    <row r="35" spans="1:5">
      <c r="A35" s="149">
        <f>[1]Jugendliga!A36</f>
        <v>0</v>
      </c>
      <c r="B35">
        <f>[1]Jugendliga!B36</f>
        <v>0</v>
      </c>
      <c r="C35" s="148">
        <f>[1]Jugendliga!E36</f>
        <v>0</v>
      </c>
      <c r="D35" s="148" t="str">
        <f>[1]Jugendliga!D36</f>
        <v/>
      </c>
      <c r="E35" s="148">
        <f>[1]Jugendliga!J36</f>
        <v>0</v>
      </c>
    </row>
    <row r="36" spans="1:5">
      <c r="A36" s="149">
        <f>[1]Jugendliga!A37</f>
        <v>0</v>
      </c>
      <c r="B36">
        <f>[1]Jugendliga!B37</f>
        <v>0</v>
      </c>
      <c r="C36" s="148">
        <f>[1]Jugendliga!E37</f>
        <v>0</v>
      </c>
      <c r="D36" s="148" t="str">
        <f>[1]Jugendliga!D37</f>
        <v/>
      </c>
      <c r="E36" s="148">
        <f>[1]Jugendliga!J37</f>
        <v>0</v>
      </c>
    </row>
    <row r="37" spans="1:5">
      <c r="A37" s="149">
        <f>[1]Jugendliga!A38</f>
        <v>0</v>
      </c>
      <c r="B37">
        <f>[1]Jugendliga!B38</f>
        <v>0</v>
      </c>
      <c r="C37" s="148">
        <f>[1]Jugendliga!E38</f>
        <v>0</v>
      </c>
      <c r="D37" s="148" t="str">
        <f>[1]Jugendliga!D38</f>
        <v/>
      </c>
      <c r="E37" s="148">
        <f>[1]Jugendliga!J38</f>
        <v>0</v>
      </c>
    </row>
    <row r="38" spans="1:5">
      <c r="A38" s="149">
        <f>[1]Jugendliga!A39</f>
        <v>0</v>
      </c>
      <c r="B38">
        <f>[1]Jugendliga!B39</f>
        <v>0</v>
      </c>
      <c r="C38" s="148">
        <f>[1]Jugendliga!E39</f>
        <v>0</v>
      </c>
      <c r="D38" s="148" t="str">
        <f>[1]Jugendliga!D39</f>
        <v/>
      </c>
      <c r="E38" s="148">
        <f>[1]Jugendliga!J39</f>
        <v>0</v>
      </c>
    </row>
    <row r="39" spans="1:5">
      <c r="A39" s="149">
        <f>[1]Jugendliga!A40</f>
        <v>0</v>
      </c>
      <c r="B39">
        <f>[1]Jugendliga!B40</f>
        <v>0</v>
      </c>
      <c r="C39" s="148">
        <f>[1]Jugendliga!E40</f>
        <v>0</v>
      </c>
      <c r="D39" s="148" t="str">
        <f>[1]Jugendliga!D40</f>
        <v/>
      </c>
      <c r="E39" s="148">
        <f>[1]Jugendliga!J40</f>
        <v>0</v>
      </c>
    </row>
    <row r="40" spans="1:5">
      <c r="A40" s="149">
        <f>[1]Jugendliga!A41</f>
        <v>0</v>
      </c>
      <c r="B40">
        <f>[1]Jugendliga!B41</f>
        <v>0</v>
      </c>
      <c r="C40" s="148">
        <f>[1]Jugendliga!E41</f>
        <v>0</v>
      </c>
      <c r="D40" s="148" t="str">
        <f>[1]Jugendliga!D41</f>
        <v/>
      </c>
      <c r="E40" s="148">
        <f>[1]Jugendliga!J41</f>
        <v>0</v>
      </c>
    </row>
    <row r="41" spans="1:5">
      <c r="A41" s="149">
        <f>[1]Jugendliga!A42</f>
        <v>0</v>
      </c>
      <c r="B41">
        <f>[1]Jugendliga!B42</f>
        <v>0</v>
      </c>
      <c r="C41" s="148">
        <f>[1]Jugendliga!E42</f>
        <v>0</v>
      </c>
      <c r="D41" s="148">
        <f>[1]Jugendliga!D42</f>
        <v>0</v>
      </c>
      <c r="E41" s="148">
        <f>[1]Jugendliga!J42</f>
        <v>0</v>
      </c>
    </row>
    <row r="42" spans="1:5" ht="18">
      <c r="A42" s="147" t="str">
        <f>[1]Jugendliga!A43</f>
        <v>Schüler</v>
      </c>
      <c r="C42" s="148">
        <f>[1]Jugendliga!E43</f>
        <v>0</v>
      </c>
      <c r="D42" s="148">
        <f>[1]Jugendliga!D43</f>
        <v>0</v>
      </c>
      <c r="E42" s="148">
        <f>[1]Jugendliga!J43</f>
        <v>0</v>
      </c>
    </row>
    <row r="43" spans="1:5">
      <c r="A43" s="149"/>
      <c r="C43" s="148"/>
      <c r="D43" s="148"/>
      <c r="E43" s="148"/>
    </row>
    <row r="44" spans="1:5">
      <c r="A44" s="149" t="str">
        <f>[1]Jugendliga!A45</f>
        <v>Name</v>
      </c>
      <c r="B44" t="str">
        <f>[1]Jugendliga!B45</f>
        <v>Verein</v>
      </c>
      <c r="C44" s="150" t="s">
        <v>76</v>
      </c>
      <c r="D44" s="148" t="str">
        <f>[1]Jugendliga!D44</f>
        <v>Klasse</v>
      </c>
      <c r="E44" s="148" t="str">
        <f>[1]Jugendliga!J44</f>
        <v>Platz</v>
      </c>
    </row>
    <row r="45" spans="1:5">
      <c r="A45" s="149">
        <f>[1]Jugendliga!A46</f>
        <v>0</v>
      </c>
      <c r="B45">
        <f>[1]Jugendliga!B46</f>
        <v>0</v>
      </c>
      <c r="C45" s="148">
        <f>[1]Jugendliga!E46</f>
        <v>0</v>
      </c>
      <c r="D45" s="148" t="str">
        <f>[1]Jugendliga!D46</f>
        <v/>
      </c>
      <c r="E45" s="148">
        <f>[1]Jugendliga!J46</f>
        <v>0</v>
      </c>
    </row>
    <row r="46" spans="1:5">
      <c r="A46" s="149" t="str">
        <f>[1]Jugendliga!A47</f>
        <v>Feil, Ina</v>
      </c>
      <c r="B46" t="str">
        <f>[1]Jugendliga!B47</f>
        <v>KSV Grünstadt</v>
      </c>
      <c r="C46" s="148" t="str">
        <f>[1]Jugendliga!E47</f>
        <v>w</v>
      </c>
      <c r="D46" s="148" t="str">
        <f>[1]Jugendliga!D47</f>
        <v/>
      </c>
      <c r="E46" s="148">
        <f>[1]Jugendliga!J47</f>
        <v>0</v>
      </c>
    </row>
    <row r="47" spans="1:5">
      <c r="A47" s="149" t="str">
        <f>[1]Jugendliga!A48</f>
        <v>Keßler, Emily</v>
      </c>
      <c r="B47" t="str">
        <f>[1]Jugendliga!B48</f>
        <v>KSV Grünstadt</v>
      </c>
      <c r="C47" s="148" t="str">
        <f>[1]Jugendliga!E48</f>
        <v>w</v>
      </c>
      <c r="D47" s="148" t="str">
        <f>[1]Jugendliga!D48</f>
        <v/>
      </c>
      <c r="E47" s="148">
        <f>[1]Jugendliga!J48</f>
        <v>0</v>
      </c>
    </row>
    <row r="48" spans="1:5">
      <c r="A48" s="149">
        <f>[1]Jugendliga!A49</f>
        <v>0</v>
      </c>
      <c r="B48">
        <f>[1]Jugendliga!B49</f>
        <v>0</v>
      </c>
      <c r="C48" s="148">
        <f>[1]Jugendliga!E49</f>
        <v>0</v>
      </c>
      <c r="D48" s="148">
        <f>[1]Jugendliga!D49</f>
        <v>0</v>
      </c>
      <c r="E48" s="148">
        <f>[1]Jugendliga!J49</f>
        <v>0</v>
      </c>
    </row>
    <row r="49" spans="1:5">
      <c r="A49" s="149">
        <f>[1]Jugendliga!A50</f>
        <v>0</v>
      </c>
      <c r="B49">
        <f>[1]Jugendliga!B50</f>
        <v>0</v>
      </c>
      <c r="C49" s="148">
        <f>[1]Jugendliga!E50</f>
        <v>0</v>
      </c>
      <c r="D49" s="148" t="str">
        <f>[1]Jugendliga!D50</f>
        <v/>
      </c>
      <c r="E49" s="148">
        <f>[1]Jugendliga!J50</f>
        <v>0</v>
      </c>
    </row>
    <row r="50" spans="1:5">
      <c r="A50" s="149" t="str">
        <f>[1]Jugendliga!A51</f>
        <v>Kazanac, Demian</v>
      </c>
      <c r="B50" t="str">
        <f>[1]Jugendliga!B51</f>
        <v>AV 03 Speyer</v>
      </c>
      <c r="C50" s="148" t="str">
        <f>[1]Jugendliga!E51</f>
        <v>m</v>
      </c>
      <c r="D50" s="148" t="str">
        <f>[1]Jugendliga!D51</f>
        <v/>
      </c>
      <c r="E50" s="148">
        <f>[1]Jugendliga!J51</f>
        <v>0</v>
      </c>
    </row>
    <row r="51" spans="1:5">
      <c r="A51" s="149" t="str">
        <f>[1]Jugendliga!A52</f>
        <v>Hinderberger, Tim</v>
      </c>
      <c r="B51" t="str">
        <f>[1]Jugendliga!B52</f>
        <v>AV 03 Speyer</v>
      </c>
      <c r="C51" s="148" t="str">
        <f>[1]Jugendliga!E52</f>
        <v>m</v>
      </c>
      <c r="D51" s="148">
        <f>[1]Jugendliga!D52</f>
        <v>0</v>
      </c>
      <c r="E51" s="148">
        <f>[1]Jugendliga!J52</f>
        <v>0</v>
      </c>
    </row>
    <row r="52" spans="1:5">
      <c r="A52" s="149" t="str">
        <f>[1]Jugendliga!A53</f>
        <v>Knop, Leo</v>
      </c>
      <c r="B52" t="str">
        <f>[1]Jugendliga!B53</f>
        <v>TSG Haßloch</v>
      </c>
      <c r="C52" s="148" t="str">
        <f>[1]Jugendliga!E53</f>
        <v>m</v>
      </c>
      <c r="D52" s="148" t="str">
        <f>[1]Jugendliga!D53</f>
        <v/>
      </c>
      <c r="E52" s="148">
        <f>[1]Jugendliga!J53</f>
        <v>0</v>
      </c>
    </row>
    <row r="53" spans="1:5">
      <c r="A53" s="149" t="str">
        <f>[1]Jugendliga!A54</f>
        <v>Knodel, Lucas</v>
      </c>
      <c r="B53" t="str">
        <f>[1]Jugendliga!B54</f>
        <v>KSV Grünstadt</v>
      </c>
      <c r="C53" s="148" t="str">
        <f>[1]Jugendliga!E54</f>
        <v>m</v>
      </c>
      <c r="D53" s="148" t="str">
        <f>[1]Jugendliga!D54</f>
        <v/>
      </c>
      <c r="E53" s="148">
        <f>[1]Jugendliga!J54</f>
        <v>0</v>
      </c>
    </row>
    <row r="54" spans="1:5">
      <c r="A54" s="149" t="str">
        <f>[1]Jugendliga!A55</f>
        <v>Da Silva Prior, Leon Cavalho</v>
      </c>
      <c r="B54" t="str">
        <f>[1]Jugendliga!B55</f>
        <v>AV 03 Speyer</v>
      </c>
      <c r="C54" s="148" t="str">
        <f>[1]Jugendliga!E55</f>
        <v>m</v>
      </c>
      <c r="D54" s="148" t="str">
        <f>[1]Jugendliga!D55</f>
        <v/>
      </c>
      <c r="E54" s="148">
        <f>[1]Jugendliga!J55</f>
        <v>0</v>
      </c>
    </row>
    <row r="55" spans="1:5">
      <c r="A55" s="149">
        <f>[1]Jugendliga!A56</f>
        <v>0</v>
      </c>
      <c r="B55">
        <f>[1]Jugendliga!B56</f>
        <v>0</v>
      </c>
      <c r="C55" s="148">
        <f>[1]Jugendliga!E56</f>
        <v>0</v>
      </c>
      <c r="D55" s="148" t="str">
        <f>[1]Jugendliga!D56</f>
        <v/>
      </c>
      <c r="E55" s="148">
        <f>[1]Jugendliga!J56</f>
        <v>0</v>
      </c>
    </row>
    <row r="56" spans="1:5">
      <c r="A56" s="149">
        <f>[1]Jugendliga!A57</f>
        <v>0</v>
      </c>
      <c r="B56">
        <f>[1]Jugendliga!B57</f>
        <v>0</v>
      </c>
      <c r="C56" s="148">
        <f>[1]Jugendliga!E57</f>
        <v>0</v>
      </c>
      <c r="D56" s="148" t="str">
        <f>[1]Jugendliga!D57</f>
        <v/>
      </c>
      <c r="E56" s="148">
        <f>[1]Jugendliga!J57</f>
        <v>0</v>
      </c>
    </row>
    <row r="57" spans="1:5">
      <c r="A57" s="149">
        <f>[1]Jugendliga!A58</f>
        <v>0</v>
      </c>
      <c r="B57">
        <f>[1]Jugendliga!B58</f>
        <v>0</v>
      </c>
      <c r="C57" s="148">
        <f>[1]Jugendliga!E58</f>
        <v>0</v>
      </c>
      <c r="D57" s="148" t="str">
        <f>[1]Jugendliga!D58</f>
        <v/>
      </c>
      <c r="E57" s="148">
        <f>[1]Jugendliga!J58</f>
        <v>0</v>
      </c>
    </row>
    <row r="58" spans="1:5">
      <c r="A58" s="149">
        <f>[1]Jugendliga!A59</f>
        <v>0</v>
      </c>
      <c r="B58">
        <f>[1]Jugendliga!B59</f>
        <v>0</v>
      </c>
      <c r="C58" s="148">
        <f>[1]Jugendliga!E59</f>
        <v>0</v>
      </c>
      <c r="D58" s="148" t="str">
        <f>[1]Jugendliga!D59</f>
        <v/>
      </c>
      <c r="E58" s="148">
        <f>[1]Jugendliga!J59</f>
        <v>0</v>
      </c>
    </row>
    <row r="59" spans="1:5">
      <c r="A59" s="149">
        <f>[1]Jugendliga!A60</f>
        <v>0</v>
      </c>
      <c r="B59">
        <f>[1]Jugendliga!B60</f>
        <v>0</v>
      </c>
      <c r="C59" s="148">
        <f>[1]Jugendliga!E60</f>
        <v>0</v>
      </c>
      <c r="D59" s="148" t="str">
        <f>[1]Jugendliga!D60</f>
        <v/>
      </c>
      <c r="E59" s="148">
        <f>[1]Jugendliga!J60</f>
        <v>0</v>
      </c>
    </row>
    <row r="60" spans="1:5">
      <c r="A60" s="149">
        <f>[1]Jugendliga!A61</f>
        <v>0</v>
      </c>
      <c r="B60">
        <f>[1]Jugendliga!B61</f>
        <v>0</v>
      </c>
      <c r="C60" s="148">
        <f>[1]Jugendliga!E61</f>
        <v>0</v>
      </c>
      <c r="D60" s="148" t="str">
        <f>[1]Jugendliga!D61</f>
        <v/>
      </c>
      <c r="E60" s="148">
        <f>[1]Jugendliga!J61</f>
        <v>0</v>
      </c>
    </row>
    <row r="61" spans="1:5">
      <c r="A61" s="149">
        <f>[1]Jugendliga!A62</f>
        <v>0</v>
      </c>
      <c r="B61">
        <f>[1]Jugendliga!B62</f>
        <v>0</v>
      </c>
      <c r="C61" s="148">
        <f>[1]Jugendliga!E62</f>
        <v>0</v>
      </c>
      <c r="D61" s="148" t="str">
        <f>[1]Jugendliga!D62</f>
        <v/>
      </c>
      <c r="E61" s="148">
        <f>[1]Jugendliga!J62</f>
        <v>0</v>
      </c>
    </row>
    <row r="62" spans="1:5">
      <c r="A62" s="149">
        <f>[1]Jugendliga!A63</f>
        <v>0</v>
      </c>
      <c r="B62">
        <f>[1]Jugendliga!B63</f>
        <v>0</v>
      </c>
      <c r="C62" s="148">
        <f>[1]Jugendliga!E63</f>
        <v>0</v>
      </c>
      <c r="D62" s="148" t="str">
        <f>[1]Jugendliga!D63</f>
        <v/>
      </c>
      <c r="E62" s="148">
        <f>[1]Jugendliga!J63</f>
        <v>0</v>
      </c>
    </row>
    <row r="63" spans="1:5">
      <c r="A63" s="149">
        <f>[1]Jugendliga!A64</f>
        <v>0</v>
      </c>
      <c r="B63">
        <f>[1]Jugendliga!B64</f>
        <v>0</v>
      </c>
      <c r="C63" s="148">
        <f>[1]Jugendliga!E64</f>
        <v>0</v>
      </c>
      <c r="D63" s="148" t="str">
        <f>[1]Jugendliga!D64</f>
        <v/>
      </c>
      <c r="E63" s="148">
        <f>[1]Jugendliga!J64</f>
        <v>0</v>
      </c>
    </row>
    <row r="64" spans="1:5">
      <c r="A64" s="149">
        <f>[1]Jugendliga!A65</f>
        <v>0</v>
      </c>
      <c r="B64">
        <f>[1]Jugendliga!B65</f>
        <v>0</v>
      </c>
      <c r="C64" s="148">
        <f>[1]Jugendliga!E65</f>
        <v>0</v>
      </c>
      <c r="D64" s="148" t="str">
        <f>[1]Jugendliga!D65</f>
        <v/>
      </c>
      <c r="E64" s="148">
        <f>[1]Jugendliga!J65</f>
        <v>0</v>
      </c>
    </row>
    <row r="65" spans="1:6">
      <c r="A65" s="149">
        <f>[1]Jugendliga!A66</f>
        <v>0</v>
      </c>
      <c r="B65">
        <f>[1]Jugendliga!B66</f>
        <v>0</v>
      </c>
      <c r="C65" s="148">
        <f>[1]Jugendliga!E66</f>
        <v>0</v>
      </c>
      <c r="D65" s="148" t="str">
        <f>[1]Jugendliga!D66</f>
        <v/>
      </c>
      <c r="E65" s="148">
        <f>[1]Jugendliga!J66</f>
        <v>0</v>
      </c>
    </row>
    <row r="66" spans="1:6">
      <c r="A66" s="149">
        <f>[1]Jugendliga!A67</f>
        <v>0</v>
      </c>
      <c r="B66">
        <f>[1]Jugendliga!B67</f>
        <v>0</v>
      </c>
      <c r="C66" s="148">
        <f>[1]Jugendliga!E67</f>
        <v>0</v>
      </c>
      <c r="D66" s="148" t="str">
        <f>[1]Jugendliga!D67</f>
        <v/>
      </c>
      <c r="E66" s="148">
        <f>[1]Jugendliga!J67</f>
        <v>0</v>
      </c>
    </row>
    <row r="67" spans="1:6">
      <c r="A67" s="149">
        <f>[1]Jugendliga!A68</f>
        <v>0</v>
      </c>
      <c r="B67">
        <f>[1]Jugendliga!B68</f>
        <v>0</v>
      </c>
      <c r="C67" s="148">
        <f>[1]Jugendliga!E68</f>
        <v>0</v>
      </c>
      <c r="D67" s="148" t="str">
        <f>[1]Jugendliga!D68</f>
        <v/>
      </c>
      <c r="E67" s="148">
        <f>[1]Jugendliga!J68</f>
        <v>0</v>
      </c>
    </row>
    <row r="68" spans="1:6">
      <c r="A68" s="149">
        <f>[1]Jugendliga!A69</f>
        <v>0</v>
      </c>
      <c r="B68">
        <f>[1]Jugendliga!B69</f>
        <v>0</v>
      </c>
      <c r="C68" s="148">
        <f>[1]Jugendliga!E69</f>
        <v>0</v>
      </c>
      <c r="D68" s="148" t="str">
        <f>[1]Jugendliga!D69</f>
        <v/>
      </c>
      <c r="E68" s="148">
        <f>[1]Jugendliga!J69</f>
        <v>0</v>
      </c>
    </row>
    <row r="69" spans="1:6">
      <c r="A69" s="149">
        <f>[1]Jugendliga!A70</f>
        <v>0</v>
      </c>
      <c r="B69">
        <f>[1]Jugendliga!B70</f>
        <v>0</v>
      </c>
      <c r="C69" s="148">
        <f>[1]Jugendliga!E70</f>
        <v>0</v>
      </c>
      <c r="D69" s="148" t="str">
        <f>[1]Jugendliga!D70</f>
        <v/>
      </c>
      <c r="E69" s="148">
        <f>[1]Jugendliga!J70</f>
        <v>0</v>
      </c>
    </row>
    <row r="70" spans="1:6">
      <c r="A70" s="149">
        <f>[1]Jugendliga!A71</f>
        <v>0</v>
      </c>
      <c r="B70">
        <f>[1]Jugendliga!B71</f>
        <v>0</v>
      </c>
      <c r="C70" s="148">
        <f>[1]Jugendliga!E71</f>
        <v>0</v>
      </c>
      <c r="D70" s="148" t="str">
        <f>[1]Jugendliga!D71</f>
        <v/>
      </c>
      <c r="E70" s="148">
        <f>[1]Jugendliga!J71</f>
        <v>0</v>
      </c>
    </row>
    <row r="71" spans="1:6">
      <c r="A71" s="149">
        <f>[1]Jugendliga!A72</f>
        <v>0</v>
      </c>
      <c r="B71">
        <f>[1]Jugendliga!B72</f>
        <v>0</v>
      </c>
      <c r="C71" s="148">
        <f>[1]Jugendliga!E72</f>
        <v>0</v>
      </c>
      <c r="D71" s="148" t="str">
        <f>[1]Jugendliga!D72</f>
        <v/>
      </c>
      <c r="E71" s="148">
        <f>[1]Jugendliga!J72</f>
        <v>0</v>
      </c>
    </row>
    <row r="72" spans="1:6">
      <c r="A72" s="149">
        <f>[1]Jugendliga!A73</f>
        <v>0</v>
      </c>
      <c r="B72">
        <f>[1]Jugendliga!B73</f>
        <v>0</v>
      </c>
      <c r="C72" s="148">
        <f>[1]Jugendliga!E73</f>
        <v>0</v>
      </c>
      <c r="D72" s="148" t="str">
        <f>[1]Jugendliga!D73</f>
        <v/>
      </c>
      <c r="E72" s="148">
        <f>[1]Jugendliga!J73</f>
        <v>0</v>
      </c>
    </row>
    <row r="73" spans="1:6">
      <c r="A73" s="149">
        <f>[1]Jugendliga!A74</f>
        <v>0</v>
      </c>
      <c r="B73">
        <f>[1]Jugendliga!B74</f>
        <v>0</v>
      </c>
      <c r="C73" s="148">
        <f>[1]Jugendliga!E74</f>
        <v>0</v>
      </c>
      <c r="D73" s="148" t="str">
        <f>[1]Jugendliga!D74</f>
        <v/>
      </c>
      <c r="E73" s="148">
        <f>[1]Jugendliga!J74</f>
        <v>0</v>
      </c>
    </row>
    <row r="74" spans="1:6">
      <c r="A74" s="151"/>
      <c r="C74" s="148"/>
      <c r="D74" s="148"/>
      <c r="E74" s="148"/>
    </row>
    <row r="75" spans="1:6">
      <c r="A75" s="152" t="s">
        <v>51</v>
      </c>
      <c r="B75" s="153" t="s">
        <v>77</v>
      </c>
      <c r="C75" s="153" t="s">
        <v>13</v>
      </c>
      <c r="D75" s="148"/>
      <c r="E75" s="151"/>
      <c r="F75" s="151"/>
    </row>
    <row r="76" spans="1:6" outlineLevel="1">
      <c r="A76" s="154" t="str">
        <f>[1]Jugendliga!A112</f>
        <v>KSV Grünstadt I.</v>
      </c>
      <c r="B76" s="155">
        <f>Jugendliga!B116</f>
        <v>1998.1884979485915</v>
      </c>
      <c r="C76" s="154">
        <f t="shared" ref="C76:C96" si="0">RANK(B76,$B$76:$B$92,0)</f>
        <v>1</v>
      </c>
      <c r="D76" s="148"/>
      <c r="E76" s="151"/>
      <c r="F76" s="151"/>
    </row>
    <row r="77" spans="1:6" outlineLevel="1">
      <c r="A77" s="154" t="str">
        <f>[1]Jugendliga!A114</f>
        <v>FTG Pfungstadt I.</v>
      </c>
      <c r="B77" s="155" t="str">
        <f>Jugendliga!B118</f>
        <v/>
      </c>
      <c r="C77" s="154" t="e">
        <f t="shared" si="0"/>
        <v>#VALUE!</v>
      </c>
      <c r="D77" s="148"/>
      <c r="E77" s="151"/>
      <c r="F77" s="151"/>
    </row>
    <row r="78" spans="1:6" outlineLevel="1">
      <c r="A78" s="154" t="str">
        <f>[1]Jugendliga!A116</f>
        <v>AC Altrip I.</v>
      </c>
      <c r="B78" s="155" t="str">
        <f>Jugendliga!B120</f>
        <v/>
      </c>
      <c r="C78" s="154" t="e">
        <f t="shared" si="0"/>
        <v>#VALUE!</v>
      </c>
      <c r="D78" s="148"/>
      <c r="E78" s="151"/>
      <c r="F78" s="151"/>
    </row>
    <row r="79" spans="1:6" outlineLevel="1">
      <c r="A79" s="154" t="str">
        <f>[1]Jugendliga!A118</f>
        <v>AC Mutterstadt I.</v>
      </c>
      <c r="B79" s="155">
        <f>Jugendliga!B122</f>
        <v>1757.0440560059701</v>
      </c>
      <c r="C79" s="154">
        <f t="shared" si="0"/>
        <v>2</v>
      </c>
      <c r="D79" s="148"/>
      <c r="E79" s="151"/>
      <c r="F79" s="151"/>
    </row>
    <row r="80" spans="1:6" outlineLevel="1">
      <c r="A80" s="154" t="str">
        <f>[1]Jugendliga!A120</f>
        <v>TSG Haßloch I.</v>
      </c>
      <c r="B80" s="155" t="str">
        <f>Jugendliga!B124</f>
        <v/>
      </c>
      <c r="C80" s="154" t="e">
        <f t="shared" si="0"/>
        <v>#VALUE!</v>
      </c>
      <c r="D80" s="148"/>
      <c r="E80" s="151"/>
      <c r="F80" s="151"/>
    </row>
    <row r="81" spans="1:6" outlineLevel="1">
      <c r="A81" s="154" t="str">
        <f>[1]Jugendliga!A122</f>
        <v>KSV Langen</v>
      </c>
      <c r="B81" s="155" t="str">
        <f>Jugendliga!B126</f>
        <v/>
      </c>
      <c r="C81" s="154" t="e">
        <f t="shared" si="0"/>
        <v>#VALUE!</v>
      </c>
      <c r="D81" s="148"/>
      <c r="E81" s="151"/>
      <c r="F81" s="151"/>
    </row>
    <row r="82" spans="1:6" outlineLevel="1">
      <c r="A82" s="154" t="str">
        <f>[1]Jugendliga!E112</f>
        <v>KSV Grünstadt II.</v>
      </c>
      <c r="B82" s="155">
        <f>Jugendliga!L116</f>
        <v>1675.2579203916271</v>
      </c>
      <c r="C82" s="154">
        <f t="shared" si="0"/>
        <v>3</v>
      </c>
      <c r="D82" s="148"/>
      <c r="E82" s="151"/>
      <c r="F82" s="151"/>
    </row>
    <row r="83" spans="1:6" outlineLevel="1">
      <c r="A83" s="154" t="str">
        <f>[1]Jugendliga!E114</f>
        <v>FTG Pfungstadt II.</v>
      </c>
      <c r="B83" s="155" t="str">
        <f>Jugendliga!L118</f>
        <v/>
      </c>
      <c r="C83" s="154" t="e">
        <f t="shared" si="0"/>
        <v>#VALUE!</v>
      </c>
      <c r="D83" s="148"/>
      <c r="E83" s="151"/>
      <c r="F83" s="151"/>
    </row>
    <row r="84" spans="1:6" outlineLevel="1">
      <c r="A84" s="154" t="str">
        <f>[1]Jugendliga!E116</f>
        <v>AC Altrip II.</v>
      </c>
      <c r="B84" s="155" t="str">
        <f>Jugendliga!L120</f>
        <v/>
      </c>
      <c r="C84" s="154" t="e">
        <f t="shared" si="0"/>
        <v>#VALUE!</v>
      </c>
      <c r="D84" s="148"/>
      <c r="E84" s="151"/>
      <c r="F84" s="151"/>
    </row>
    <row r="85" spans="1:6" outlineLevel="1">
      <c r="A85" s="154" t="str">
        <f>[1]Jugendliga!E118</f>
        <v>AC Mutterstadt II.</v>
      </c>
      <c r="B85" s="155">
        <f>Jugendliga!L122</f>
        <v>1343.760440361152</v>
      </c>
      <c r="C85" s="154">
        <f t="shared" si="0"/>
        <v>5</v>
      </c>
      <c r="D85" s="148"/>
      <c r="E85" s="151"/>
      <c r="F85" s="151"/>
    </row>
    <row r="86" spans="1:6" outlineLevel="1">
      <c r="A86" s="154" t="str">
        <f>[1]Jugendliga!E120</f>
        <v>TSG Haßloch II.</v>
      </c>
      <c r="B86" s="155" t="str">
        <f>Jugendliga!L124</f>
        <v/>
      </c>
      <c r="C86" s="154" t="e">
        <f t="shared" si="0"/>
        <v>#VALUE!</v>
      </c>
      <c r="D86" s="148"/>
      <c r="E86" s="151"/>
      <c r="F86" s="151"/>
    </row>
    <row r="87" spans="1:6" outlineLevel="1">
      <c r="A87" s="154" t="str">
        <f>[1]Jugendliga!E122</f>
        <v>KSC 07 Schifferstadt</v>
      </c>
      <c r="B87" s="156" t="str">
        <f>Jugendliga!L126</f>
        <v/>
      </c>
      <c r="C87" s="154" t="e">
        <f t="shared" si="0"/>
        <v>#VALUE!</v>
      </c>
      <c r="D87" s="148"/>
      <c r="E87" s="148"/>
    </row>
    <row r="88" spans="1:6" outlineLevel="1">
      <c r="A88" s="154" t="str">
        <f>[1]Jugendliga!U112</f>
        <v>KSV Grünstadt III</v>
      </c>
      <c r="B88" s="156">
        <f>Jugendliga!AB116</f>
        <v>1513.6080645044108</v>
      </c>
      <c r="C88" s="154">
        <f t="shared" si="0"/>
        <v>4</v>
      </c>
      <c r="D88" s="148"/>
      <c r="E88" s="148"/>
    </row>
    <row r="89" spans="1:6" outlineLevel="1">
      <c r="A89" s="154" t="str">
        <f>[1]Jugendliga!U114</f>
        <v>FTG Pfungstadt III</v>
      </c>
      <c r="B89" s="156" t="str">
        <f>Jugendliga!AB118</f>
        <v/>
      </c>
      <c r="C89" s="154" t="e">
        <f t="shared" si="0"/>
        <v>#VALUE!</v>
      </c>
      <c r="D89" s="148"/>
      <c r="E89" s="148"/>
    </row>
    <row r="90" spans="1:6" outlineLevel="1">
      <c r="A90" s="154" t="str">
        <f>[1]Jugendliga!U116</f>
        <v>AC Altrip III</v>
      </c>
      <c r="B90" s="156" t="str">
        <f>Jugendliga!AB120</f>
        <v/>
      </c>
      <c r="C90" s="154" t="e">
        <f t="shared" si="0"/>
        <v>#VALUE!</v>
      </c>
      <c r="D90" s="148"/>
      <c r="E90" s="148"/>
    </row>
    <row r="91" spans="1:6" outlineLevel="1">
      <c r="A91" s="154" t="str">
        <f>[1]Jugendliga!U118</f>
        <v>AC Mutterstadt III</v>
      </c>
      <c r="B91" s="156" t="str">
        <f>Jugendliga!AB122</f>
        <v/>
      </c>
      <c r="C91" s="154" t="e">
        <f t="shared" si="0"/>
        <v>#VALUE!</v>
      </c>
      <c r="D91" s="148"/>
      <c r="E91" s="148"/>
    </row>
    <row r="92" spans="1:6" outlineLevel="1">
      <c r="A92" s="154" t="str">
        <f>[1]Jugendliga!U120</f>
        <v>AV 03 Speyer</v>
      </c>
      <c r="B92" s="156" t="str">
        <f>Jugendliga!AB124</f>
        <v/>
      </c>
      <c r="C92" s="154" t="e">
        <f t="shared" si="0"/>
        <v>#VALUE!</v>
      </c>
      <c r="D92" s="148"/>
      <c r="E92" s="148"/>
    </row>
    <row r="93" spans="1:6" outlineLevel="1">
      <c r="A93" s="154" t="s">
        <v>72</v>
      </c>
      <c r="B93" s="156" t="str">
        <f>Jugendliga!AB126</f>
        <v/>
      </c>
      <c r="C93" s="154" t="e">
        <f t="shared" si="0"/>
        <v>#VALUE!</v>
      </c>
      <c r="D93" s="148"/>
      <c r="E93" s="148"/>
    </row>
    <row r="94" spans="1:6" outlineLevel="1">
      <c r="A94" s="154" t="s">
        <v>73</v>
      </c>
      <c r="B94" s="156" t="str">
        <f>Jugendliga!B128</f>
        <v/>
      </c>
      <c r="C94" s="154" t="e">
        <f t="shared" si="0"/>
        <v>#VALUE!</v>
      </c>
      <c r="D94" s="148"/>
      <c r="E94" s="148"/>
    </row>
    <row r="95" spans="1:6" outlineLevel="1">
      <c r="A95" s="154" t="s">
        <v>74</v>
      </c>
      <c r="B95" s="156" t="str">
        <f>Jugendliga!L128</f>
        <v/>
      </c>
      <c r="C95" s="154" t="e">
        <f t="shared" si="0"/>
        <v>#VALUE!</v>
      </c>
      <c r="D95" s="148"/>
      <c r="E95" s="148"/>
    </row>
    <row r="96" spans="1:6" outlineLevel="1">
      <c r="A96" s="154" t="s">
        <v>75</v>
      </c>
      <c r="B96" s="156" t="str">
        <f>Jugendliga!AB128</f>
        <v/>
      </c>
      <c r="C96" s="154" t="e">
        <f t="shared" si="0"/>
        <v>#VALUE!</v>
      </c>
      <c r="D96" s="148"/>
      <c r="E96" s="148"/>
    </row>
    <row r="97" spans="1:5">
      <c r="A97" s="154"/>
      <c r="B97" s="134"/>
      <c r="C97" s="150"/>
      <c r="D97" s="148"/>
      <c r="E97" s="148"/>
    </row>
    <row r="98" spans="1:5">
      <c r="A98" s="151"/>
      <c r="C98" s="148"/>
      <c r="D98" s="148"/>
      <c r="E98" s="148"/>
    </row>
    <row r="99" spans="1:5">
      <c r="A99" s="151"/>
      <c r="C99" s="148"/>
      <c r="D99" s="148"/>
      <c r="E99" s="148"/>
    </row>
    <row r="100" spans="1:5">
      <c r="A100" s="151"/>
      <c r="C100" s="148"/>
      <c r="D100" s="148"/>
      <c r="E100" s="148"/>
    </row>
    <row r="101" spans="1:5">
      <c r="A101" s="151"/>
      <c r="C101" s="148"/>
      <c r="D101" s="148"/>
      <c r="E101" s="148"/>
    </row>
    <row r="102" spans="1:5">
      <c r="A102" s="151"/>
      <c r="C102" s="148"/>
      <c r="D102" s="148"/>
      <c r="E102" s="148"/>
    </row>
    <row r="103" spans="1:5">
      <c r="A103" s="151"/>
      <c r="C103" s="148"/>
      <c r="D103" s="148"/>
      <c r="E103" s="148"/>
    </row>
    <row r="104" spans="1:5">
      <c r="A104" s="151"/>
      <c r="C104" s="148"/>
      <c r="D104" s="148"/>
      <c r="E104" s="148"/>
    </row>
    <row r="105" spans="1:5">
      <c r="A105" s="151"/>
      <c r="C105" s="148"/>
      <c r="D105" s="148"/>
      <c r="E105" s="148"/>
    </row>
    <row r="106" spans="1:5">
      <c r="A106" s="151"/>
      <c r="C106" s="148"/>
      <c r="D106" s="148"/>
      <c r="E106" s="148"/>
    </row>
    <row r="107" spans="1:5">
      <c r="A107" s="151"/>
      <c r="C107" s="148"/>
      <c r="D107" s="148"/>
      <c r="E107" s="148"/>
    </row>
    <row r="108" spans="1:5">
      <c r="A108" s="151"/>
      <c r="C108" s="148"/>
      <c r="D108" s="148"/>
      <c r="E108" s="148"/>
    </row>
    <row r="109" spans="1:5">
      <c r="A109" s="151"/>
      <c r="C109" s="148"/>
      <c r="D109" s="148"/>
      <c r="E109" s="148"/>
    </row>
    <row r="110" spans="1:5">
      <c r="A110" s="151"/>
      <c r="C110" s="148"/>
      <c r="D110" s="148"/>
      <c r="E110" s="148"/>
    </row>
    <row r="111" spans="1:5">
      <c r="A111" s="151"/>
      <c r="C111" s="148"/>
      <c r="D111" s="148"/>
      <c r="E111" s="148"/>
    </row>
    <row r="112" spans="1:5">
      <c r="A112" s="151"/>
      <c r="C112" s="148"/>
      <c r="D112" s="148"/>
      <c r="E112" s="148"/>
    </row>
    <row r="113" spans="1:5">
      <c r="A113" s="151"/>
      <c r="C113" s="148"/>
      <c r="D113" s="148"/>
      <c r="E113" s="148"/>
    </row>
    <row r="114" spans="1:5">
      <c r="A114" s="151"/>
      <c r="C114" s="148"/>
      <c r="D114" s="148"/>
      <c r="E114" s="148"/>
    </row>
    <row r="115" spans="1:5">
      <c r="A115" s="151"/>
      <c r="C115" s="148"/>
      <c r="D115" s="148"/>
      <c r="E115" s="148"/>
    </row>
    <row r="116" spans="1:5">
      <c r="A116" s="151"/>
      <c r="C116" s="148"/>
      <c r="D116" s="148"/>
      <c r="E116" s="148"/>
    </row>
    <row r="117" spans="1:5">
      <c r="A117" s="151"/>
      <c r="C117" s="148"/>
      <c r="D117" s="148"/>
      <c r="E117" s="148"/>
    </row>
    <row r="118" spans="1:5">
      <c r="A118" s="151"/>
      <c r="C118" s="148"/>
      <c r="D118" s="148"/>
      <c r="E118" s="148"/>
    </row>
    <row r="119" spans="1:5">
      <c r="A119" s="151"/>
      <c r="C119" s="148"/>
      <c r="D119" s="148"/>
      <c r="E119" s="148"/>
    </row>
    <row r="120" spans="1:5">
      <c r="A120" s="151"/>
      <c r="C120" s="148"/>
      <c r="D120" s="148"/>
      <c r="E120" s="148"/>
    </row>
    <row r="121" spans="1:5">
      <c r="A121" s="151"/>
      <c r="C121" s="148"/>
      <c r="D121" s="148"/>
      <c r="E121" s="148"/>
    </row>
    <row r="122" spans="1:5">
      <c r="A122" s="151"/>
      <c r="C122" s="148"/>
      <c r="D122" s="148"/>
      <c r="E122" s="148"/>
    </row>
    <row r="123" spans="1:5">
      <c r="A123" s="151"/>
      <c r="C123" s="148"/>
      <c r="D123" s="148"/>
      <c r="E123" s="148"/>
    </row>
    <row r="124" spans="1:5">
      <c r="A124" s="151"/>
      <c r="C124" s="148"/>
      <c r="D124" s="148"/>
      <c r="E124" s="148"/>
    </row>
    <row r="125" spans="1:5">
      <c r="A125" s="151"/>
      <c r="C125" s="148"/>
      <c r="D125" s="148"/>
      <c r="E125" s="148"/>
    </row>
    <row r="126" spans="1:5">
      <c r="A126" s="151"/>
      <c r="C126" s="148"/>
      <c r="D126" s="148"/>
      <c r="E126" s="148"/>
    </row>
    <row r="127" spans="1:5">
      <c r="A127" s="151"/>
      <c r="C127" s="148"/>
      <c r="D127" s="148"/>
      <c r="E127" s="148"/>
    </row>
    <row r="128" spans="1:5">
      <c r="A128" s="151"/>
      <c r="C128" s="148"/>
      <c r="D128" s="148"/>
      <c r="E128" s="148"/>
    </row>
    <row r="129" spans="1:5">
      <c r="A129" s="151"/>
      <c r="C129" s="148"/>
      <c r="D129" s="148"/>
      <c r="E129" s="148"/>
    </row>
    <row r="130" spans="1:5">
      <c r="A130" s="151"/>
      <c r="C130" s="148"/>
      <c r="D130" s="148"/>
      <c r="E130" s="148"/>
    </row>
    <row r="131" spans="1:5">
      <c r="A131" s="151"/>
      <c r="C131" s="148"/>
      <c r="D131" s="148"/>
      <c r="E131" s="148"/>
    </row>
    <row r="132" spans="1:5">
      <c r="A132" s="151"/>
      <c r="C132" s="148"/>
      <c r="D132" s="148"/>
      <c r="E132" s="148"/>
    </row>
    <row r="133" spans="1:5">
      <c r="A133" s="151"/>
      <c r="C133" s="148"/>
      <c r="D133" s="148"/>
      <c r="E133" s="148"/>
    </row>
    <row r="134" spans="1:5">
      <c r="A134" s="151"/>
      <c r="C134" s="148"/>
      <c r="D134" s="148"/>
      <c r="E134" s="148"/>
    </row>
    <row r="135" spans="1:5">
      <c r="A135" s="151"/>
      <c r="C135" s="148"/>
      <c r="D135" s="148"/>
      <c r="E135" s="148"/>
    </row>
    <row r="136" spans="1:5">
      <c r="A136" s="151"/>
      <c r="C136" s="148"/>
      <c r="D136" s="148"/>
      <c r="E136" s="148"/>
    </row>
    <row r="137" spans="1:5">
      <c r="A137" s="151"/>
      <c r="C137" s="148"/>
      <c r="D137" s="148"/>
      <c r="E137" s="148"/>
    </row>
    <row r="138" spans="1:5">
      <c r="A138" s="151"/>
      <c r="C138" s="148"/>
      <c r="D138" s="148"/>
      <c r="E138" s="148"/>
    </row>
    <row r="139" spans="1:5">
      <c r="A139" s="151"/>
      <c r="C139" s="148"/>
      <c r="D139" s="148"/>
      <c r="E139" s="148"/>
    </row>
    <row r="140" spans="1:5">
      <c r="A140" s="151"/>
      <c r="C140" s="148"/>
      <c r="D140" s="148"/>
      <c r="E140" s="148"/>
    </row>
    <row r="141" spans="1:5">
      <c r="A141" s="151"/>
      <c r="C141" s="148"/>
      <c r="D141" s="148"/>
      <c r="E141" s="148"/>
    </row>
    <row r="142" spans="1:5">
      <c r="A142" s="151"/>
      <c r="C142" s="148"/>
      <c r="D142" s="148"/>
      <c r="E142" s="148"/>
    </row>
    <row r="143" spans="1:5">
      <c r="A143" s="151"/>
      <c r="C143" s="148"/>
      <c r="D143" s="148"/>
      <c r="E143" s="148"/>
    </row>
    <row r="144" spans="1:5">
      <c r="A144" s="151"/>
      <c r="C144" s="148"/>
      <c r="D144" s="148"/>
      <c r="E144" s="148"/>
    </row>
    <row r="145" spans="1:5">
      <c r="A145" s="151"/>
      <c r="C145" s="148"/>
      <c r="D145" s="148"/>
      <c r="E145" s="148"/>
    </row>
    <row r="146" spans="1:5">
      <c r="A146" s="151"/>
      <c r="C146" s="148"/>
      <c r="D146" s="148"/>
      <c r="E146" s="148"/>
    </row>
    <row r="147" spans="1:5">
      <c r="A147" s="151"/>
      <c r="C147" s="148"/>
      <c r="D147" s="148"/>
      <c r="E147" s="148"/>
    </row>
    <row r="148" spans="1:5">
      <c r="A148" s="151"/>
      <c r="C148" s="148"/>
      <c r="D148" s="148"/>
      <c r="E148" s="148"/>
    </row>
    <row r="149" spans="1:5">
      <c r="A149" s="151"/>
      <c r="C149" s="148"/>
      <c r="D149" s="148"/>
      <c r="E149" s="148"/>
    </row>
    <row r="150" spans="1:5">
      <c r="A150" s="151"/>
      <c r="C150" s="148"/>
      <c r="D150" s="148"/>
      <c r="E150" s="148"/>
    </row>
    <row r="151" spans="1:5">
      <c r="A151" s="151"/>
      <c r="C151" s="148"/>
      <c r="D151" s="148"/>
      <c r="E151" s="148"/>
    </row>
    <row r="152" spans="1:5">
      <c r="A152" s="151"/>
      <c r="C152" s="148"/>
      <c r="D152" s="148"/>
      <c r="E152" s="148"/>
    </row>
    <row r="153" spans="1:5">
      <c r="A153" s="151"/>
      <c r="C153" s="148"/>
      <c r="D153" s="148"/>
      <c r="E153" s="148"/>
    </row>
    <row r="154" spans="1:5">
      <c r="A154" s="151"/>
      <c r="C154" s="148"/>
      <c r="D154" s="148"/>
      <c r="E154" s="148"/>
    </row>
    <row r="155" spans="1:5">
      <c r="A155" s="151"/>
      <c r="C155" s="148"/>
      <c r="D155" s="148"/>
      <c r="E155" s="148"/>
    </row>
    <row r="156" spans="1:5">
      <c r="A156" s="151"/>
      <c r="C156" s="148"/>
      <c r="D156" s="148"/>
      <c r="E156" s="148"/>
    </row>
    <row r="157" spans="1:5">
      <c r="A157" s="151"/>
      <c r="C157" s="148"/>
      <c r="D157" s="148"/>
      <c r="E157" s="148"/>
    </row>
    <row r="158" spans="1:5">
      <c r="A158" s="151"/>
      <c r="C158" s="148"/>
      <c r="D158" s="148"/>
      <c r="E158" s="148"/>
    </row>
    <row r="159" spans="1:5">
      <c r="A159" s="151"/>
      <c r="C159" s="148"/>
      <c r="D159" s="148"/>
      <c r="E159" s="148"/>
    </row>
    <row r="160" spans="1:5">
      <c r="A160" s="151"/>
      <c r="C160" s="148"/>
      <c r="D160" s="148"/>
      <c r="E160" s="148"/>
    </row>
    <row r="161" spans="1:5">
      <c r="A161" s="151"/>
      <c r="C161" s="148"/>
      <c r="D161" s="148"/>
      <c r="E161" s="148"/>
    </row>
    <row r="162" spans="1:5">
      <c r="A162" s="151"/>
      <c r="C162" s="148"/>
      <c r="D162" s="148"/>
      <c r="E162" s="148"/>
    </row>
    <row r="163" spans="1:5">
      <c r="A163" s="151"/>
      <c r="C163" s="148"/>
      <c r="D163" s="148"/>
      <c r="E163" s="148"/>
    </row>
    <row r="164" spans="1:5">
      <c r="A164" s="151"/>
      <c r="C164" s="148"/>
      <c r="D164" s="148"/>
      <c r="E164" s="148"/>
    </row>
    <row r="165" spans="1:5">
      <c r="A165" s="151"/>
      <c r="C165" s="148"/>
      <c r="D165" s="148"/>
      <c r="E165" s="148"/>
    </row>
    <row r="166" spans="1:5">
      <c r="A166" s="151"/>
      <c r="C166" s="148"/>
      <c r="D166" s="148"/>
      <c r="E166" s="148"/>
    </row>
    <row r="167" spans="1:5">
      <c r="A167" s="151"/>
      <c r="C167" s="148"/>
      <c r="D167" s="148"/>
      <c r="E167" s="148"/>
    </row>
    <row r="168" spans="1:5">
      <c r="A168" s="151"/>
      <c r="C168" s="148"/>
      <c r="D168" s="148"/>
      <c r="E168" s="148"/>
    </row>
    <row r="169" spans="1:5">
      <c r="A169" s="151"/>
      <c r="C169" s="148"/>
      <c r="D169" s="148"/>
      <c r="E169" s="148"/>
    </row>
    <row r="170" spans="1:5">
      <c r="A170" s="151"/>
      <c r="C170" s="148"/>
      <c r="D170" s="148"/>
      <c r="E170" s="148"/>
    </row>
    <row r="171" spans="1:5">
      <c r="A171" s="151"/>
      <c r="C171" s="148"/>
      <c r="D171" s="148"/>
      <c r="E171" s="148"/>
    </row>
    <row r="172" spans="1:5">
      <c r="A172" s="151"/>
      <c r="C172" s="148"/>
      <c r="D172" s="148"/>
      <c r="E172" s="148"/>
    </row>
    <row r="173" spans="1:5">
      <c r="A173" s="151"/>
      <c r="C173" s="148"/>
      <c r="D173" s="148"/>
      <c r="E173" s="148"/>
    </row>
    <row r="174" spans="1:5">
      <c r="A174" s="151"/>
      <c r="C174" s="148"/>
      <c r="D174" s="148"/>
      <c r="E174" s="148"/>
    </row>
    <row r="175" spans="1:5">
      <c r="A175" s="151"/>
      <c r="C175" s="148"/>
      <c r="D175" s="148"/>
      <c r="E175" s="148"/>
    </row>
    <row r="176" spans="1:5">
      <c r="A176" s="151"/>
      <c r="C176" s="148"/>
      <c r="D176" s="148"/>
      <c r="E176" s="148"/>
    </row>
    <row r="177" spans="1:5">
      <c r="A177" s="151"/>
      <c r="C177" s="148"/>
      <c r="D177" s="148"/>
      <c r="E177" s="148"/>
    </row>
    <row r="178" spans="1:5">
      <c r="A178" s="151"/>
      <c r="C178" s="148"/>
      <c r="D178" s="148"/>
      <c r="E178" s="148"/>
    </row>
    <row r="179" spans="1:5">
      <c r="A179" s="151"/>
      <c r="C179" s="148"/>
      <c r="D179" s="148"/>
      <c r="E179" s="148"/>
    </row>
    <row r="180" spans="1:5">
      <c r="A180" s="151"/>
      <c r="C180" s="148"/>
      <c r="D180" s="148"/>
      <c r="E180" s="148"/>
    </row>
    <row r="181" spans="1:5">
      <c r="A181" s="151"/>
      <c r="C181" s="148"/>
      <c r="D181" s="148"/>
      <c r="E181" s="148"/>
    </row>
    <row r="182" spans="1:5">
      <c r="A182" s="151"/>
      <c r="C182" s="148"/>
      <c r="D182" s="148"/>
      <c r="E182" s="148"/>
    </row>
    <row r="183" spans="1:5">
      <c r="A183" s="151"/>
      <c r="C183" s="148"/>
      <c r="D183" s="148"/>
      <c r="E183" s="148"/>
    </row>
    <row r="184" spans="1:5">
      <c r="A184" s="151"/>
      <c r="C184" s="148"/>
      <c r="D184" s="148"/>
      <c r="E184" s="148"/>
    </row>
    <row r="185" spans="1:5">
      <c r="A185" s="151"/>
      <c r="C185" s="148"/>
      <c r="D185" s="148"/>
      <c r="E185" s="148"/>
    </row>
    <row r="186" spans="1:5">
      <c r="A186" s="151"/>
      <c r="C186" s="148"/>
      <c r="D186" s="148"/>
      <c r="E186" s="148"/>
    </row>
    <row r="187" spans="1:5">
      <c r="A187" s="151"/>
      <c r="C187" s="148"/>
      <c r="D187" s="148"/>
      <c r="E187" s="148"/>
    </row>
    <row r="188" spans="1:5">
      <c r="A188" s="151"/>
      <c r="C188" s="148"/>
      <c r="D188" s="148"/>
      <c r="E188" s="148"/>
    </row>
    <row r="189" spans="1:5">
      <c r="A189" s="151"/>
      <c r="C189" s="148"/>
      <c r="D189" s="148"/>
      <c r="E189" s="148"/>
    </row>
    <row r="190" spans="1:5">
      <c r="A190" s="151"/>
      <c r="C190" s="148"/>
      <c r="D190" s="148"/>
      <c r="E190" s="148"/>
    </row>
    <row r="191" spans="1:5">
      <c r="A191" s="151"/>
      <c r="C191" s="148"/>
      <c r="D191" s="148"/>
      <c r="E191" s="148"/>
    </row>
    <row r="192" spans="1:5">
      <c r="A192" s="151"/>
      <c r="C192" s="148"/>
      <c r="D192" s="148"/>
      <c r="E192" s="148"/>
    </row>
    <row r="193" spans="1:5">
      <c r="A193" s="151"/>
      <c r="C193" s="148"/>
      <c r="D193" s="148"/>
      <c r="E193" s="148"/>
    </row>
    <row r="194" spans="1:5">
      <c r="A194" s="151"/>
      <c r="C194" s="148"/>
      <c r="D194" s="148"/>
      <c r="E194" s="148"/>
    </row>
    <row r="195" spans="1:5">
      <c r="A195" s="151"/>
      <c r="C195" s="148"/>
      <c r="D195" s="148"/>
      <c r="E195" s="148"/>
    </row>
    <row r="196" spans="1:5">
      <c r="A196" s="151"/>
      <c r="C196" s="148"/>
      <c r="D196" s="148"/>
      <c r="E196" s="148"/>
    </row>
    <row r="197" spans="1:5">
      <c r="A197" s="151"/>
      <c r="C197" s="148"/>
      <c r="D197" s="148"/>
      <c r="E197" s="148"/>
    </row>
    <row r="198" spans="1:5">
      <c r="A198" s="151"/>
      <c r="C198" s="148"/>
      <c r="D198" s="148"/>
      <c r="E198" s="148"/>
    </row>
    <row r="199" spans="1:5">
      <c r="A199" s="151"/>
      <c r="C199" s="148"/>
      <c r="D199" s="148"/>
      <c r="E199" s="148"/>
    </row>
    <row r="200" spans="1:5">
      <c r="A200" s="151"/>
      <c r="C200" s="148"/>
      <c r="D200" s="148"/>
      <c r="E200" s="148"/>
    </row>
    <row r="201" spans="1:5">
      <c r="A201" s="151"/>
      <c r="C201" s="148"/>
      <c r="D201" s="148"/>
      <c r="E201" s="148"/>
    </row>
    <row r="202" spans="1:5">
      <c r="A202" s="151"/>
      <c r="C202" s="148"/>
      <c r="D202" s="148"/>
      <c r="E202" s="148"/>
    </row>
    <row r="203" spans="1:5">
      <c r="A203" s="151"/>
      <c r="C203" s="148"/>
      <c r="D203" s="148"/>
      <c r="E203" s="148"/>
    </row>
    <row r="204" spans="1:5">
      <c r="A204" s="151"/>
      <c r="C204" s="148"/>
      <c r="D204" s="148"/>
      <c r="E204" s="148"/>
    </row>
    <row r="205" spans="1:5">
      <c r="A205" s="151"/>
      <c r="C205" s="148"/>
      <c r="D205" s="148"/>
      <c r="E205" s="148"/>
    </row>
    <row r="206" spans="1:5">
      <c r="A206" s="151"/>
      <c r="C206" s="148"/>
      <c r="D206" s="148"/>
      <c r="E206" s="148"/>
    </row>
    <row r="207" spans="1:5">
      <c r="A207" s="151"/>
      <c r="C207" s="148"/>
      <c r="D207" s="148"/>
      <c r="E207" s="148"/>
    </row>
    <row r="208" spans="1:5">
      <c r="A208" s="151"/>
      <c r="C208" s="148"/>
      <c r="D208" s="148"/>
      <c r="E208" s="148"/>
    </row>
    <row r="209" spans="1:5">
      <c r="A209" s="151"/>
      <c r="C209" s="148"/>
      <c r="D209" s="148"/>
      <c r="E209" s="148"/>
    </row>
    <row r="210" spans="1:5">
      <c r="A210" s="151"/>
      <c r="C210" s="148"/>
      <c r="D210" s="148"/>
      <c r="E210" s="148"/>
    </row>
    <row r="211" spans="1:5">
      <c r="A211" s="151"/>
      <c r="C211" s="148"/>
      <c r="D211" s="148"/>
      <c r="E211" s="148"/>
    </row>
    <row r="212" spans="1:5">
      <c r="A212" s="151"/>
      <c r="C212" s="148"/>
      <c r="D212" s="148"/>
      <c r="E212" s="148"/>
    </row>
    <row r="213" spans="1:5">
      <c r="A213" s="151"/>
      <c r="C213" s="148"/>
      <c r="D213" s="148"/>
      <c r="E213" s="148"/>
    </row>
    <row r="214" spans="1:5">
      <c r="A214" s="151"/>
      <c r="C214" s="148"/>
      <c r="D214" s="148"/>
      <c r="E214" s="148"/>
    </row>
    <row r="215" spans="1:5">
      <c r="A215" s="151"/>
      <c r="C215" s="148"/>
      <c r="D215" s="148"/>
      <c r="E215" s="148"/>
    </row>
    <row r="216" spans="1:5">
      <c r="A216" s="151"/>
      <c r="C216" s="148"/>
      <c r="D216" s="148"/>
      <c r="E216" s="148"/>
    </row>
    <row r="217" spans="1:5">
      <c r="A217" s="151"/>
      <c r="C217" s="148"/>
      <c r="D217" s="148"/>
      <c r="E217" s="148"/>
    </row>
    <row r="218" spans="1:5">
      <c r="A218" s="151"/>
      <c r="C218" s="148"/>
      <c r="D218" s="148"/>
      <c r="E218" s="148"/>
    </row>
    <row r="219" spans="1:5">
      <c r="A219" s="151"/>
      <c r="C219" s="148"/>
      <c r="D219" s="148"/>
      <c r="E219" s="148"/>
    </row>
    <row r="220" spans="1:5">
      <c r="A220" s="151"/>
      <c r="C220" s="148"/>
      <c r="D220" s="148"/>
      <c r="E220" s="148"/>
    </row>
    <row r="221" spans="1:5">
      <c r="A221" s="151"/>
      <c r="C221" s="148"/>
      <c r="D221" s="148"/>
      <c r="E221" s="148"/>
    </row>
    <row r="222" spans="1:5">
      <c r="A222" s="151"/>
      <c r="C222" s="148"/>
      <c r="D222" s="148"/>
      <c r="E222" s="148"/>
    </row>
    <row r="223" spans="1:5">
      <c r="A223" s="151"/>
      <c r="C223" s="148"/>
      <c r="D223" s="148"/>
      <c r="E223" s="148"/>
    </row>
    <row r="224" spans="1:5">
      <c r="A224" s="151"/>
      <c r="C224" s="148"/>
      <c r="D224" s="148"/>
      <c r="E224" s="148"/>
    </row>
    <row r="225" spans="1:5">
      <c r="A225" s="151"/>
      <c r="C225" s="148"/>
      <c r="D225" s="148"/>
      <c r="E225" s="148"/>
    </row>
    <row r="226" spans="1:5">
      <c r="A226" s="151"/>
      <c r="C226" s="148"/>
      <c r="D226" s="148"/>
      <c r="E226" s="148"/>
    </row>
    <row r="227" spans="1:5">
      <c r="A227" s="151"/>
      <c r="C227" s="148"/>
      <c r="D227" s="148"/>
      <c r="E227" s="148"/>
    </row>
    <row r="228" spans="1:5">
      <c r="A228" s="151"/>
      <c r="C228" s="148"/>
      <c r="D228" s="148"/>
      <c r="E228" s="148"/>
    </row>
    <row r="229" spans="1:5">
      <c r="A229" s="151"/>
      <c r="C229" s="148"/>
      <c r="D229" s="148"/>
      <c r="E229" s="148"/>
    </row>
    <row r="230" spans="1:5">
      <c r="A230" s="151"/>
      <c r="C230" s="148"/>
      <c r="D230" s="148"/>
      <c r="E230" s="148"/>
    </row>
    <row r="231" spans="1:5">
      <c r="A231" s="151"/>
      <c r="C231" s="148"/>
      <c r="D231" s="148"/>
      <c r="E231" s="148"/>
    </row>
    <row r="232" spans="1:5">
      <c r="A232" s="151"/>
      <c r="C232" s="148"/>
      <c r="D232" s="148"/>
      <c r="E232" s="148"/>
    </row>
    <row r="233" spans="1:5">
      <c r="A233" s="151"/>
      <c r="C233" s="148"/>
      <c r="D233" s="148"/>
      <c r="E233" s="148"/>
    </row>
    <row r="234" spans="1:5">
      <c r="A234" s="151"/>
      <c r="C234" s="148"/>
      <c r="D234" s="148"/>
      <c r="E234" s="148"/>
    </row>
    <row r="235" spans="1:5">
      <c r="A235" s="151"/>
      <c r="C235" s="148"/>
      <c r="D235" s="148"/>
      <c r="E235" s="148"/>
    </row>
    <row r="236" spans="1:5">
      <c r="A236" s="151"/>
      <c r="C236" s="148"/>
      <c r="D236" s="148"/>
      <c r="E236" s="148"/>
    </row>
    <row r="237" spans="1:5">
      <c r="A237" s="151"/>
      <c r="C237" s="148"/>
      <c r="D237" s="148"/>
      <c r="E237" s="148"/>
    </row>
    <row r="238" spans="1:5">
      <c r="A238" s="151"/>
      <c r="C238" s="148"/>
      <c r="D238" s="148"/>
      <c r="E238" s="148"/>
    </row>
    <row r="239" spans="1:5">
      <c r="A239" s="151"/>
      <c r="C239" s="148"/>
      <c r="D239" s="148"/>
      <c r="E239" s="148"/>
    </row>
    <row r="240" spans="1:5">
      <c r="A240" s="151"/>
      <c r="C240" s="148"/>
      <c r="D240" s="148"/>
      <c r="E240" s="148"/>
    </row>
    <row r="241" spans="1:5">
      <c r="A241" s="151"/>
      <c r="C241" s="148"/>
      <c r="D241" s="148"/>
      <c r="E241" s="148"/>
    </row>
    <row r="242" spans="1:5">
      <c r="A242" s="151"/>
      <c r="C242" s="148"/>
      <c r="D242" s="148"/>
      <c r="E242" s="148"/>
    </row>
    <row r="243" spans="1:5">
      <c r="A243" s="151"/>
      <c r="C243" s="148"/>
      <c r="D243" s="148"/>
      <c r="E243" s="148"/>
    </row>
    <row r="244" spans="1:5">
      <c r="A244" s="151"/>
      <c r="C244" s="148"/>
      <c r="D244" s="148"/>
      <c r="E244" s="148"/>
    </row>
    <row r="245" spans="1:5">
      <c r="A245" s="151"/>
      <c r="C245" s="148"/>
      <c r="D245" s="148"/>
      <c r="E245" s="148"/>
    </row>
    <row r="246" spans="1:5">
      <c r="A246" s="151"/>
      <c r="C246" s="148"/>
      <c r="D246" s="148"/>
      <c r="E246" s="148"/>
    </row>
    <row r="247" spans="1:5">
      <c r="A247" s="151"/>
      <c r="C247" s="148"/>
      <c r="D247" s="148"/>
      <c r="E247" s="148"/>
    </row>
    <row r="248" spans="1:5">
      <c r="A248" s="151"/>
      <c r="C248" s="148"/>
      <c r="D248" s="148"/>
      <c r="E248" s="148"/>
    </row>
    <row r="249" spans="1:5">
      <c r="A249" s="151"/>
      <c r="C249" s="148"/>
      <c r="D249" s="148"/>
      <c r="E249" s="148"/>
    </row>
    <row r="250" spans="1:5">
      <c r="A250" s="151"/>
      <c r="C250" s="148"/>
      <c r="D250" s="148"/>
      <c r="E250" s="148"/>
    </row>
    <row r="251" spans="1:5">
      <c r="A251" s="151"/>
      <c r="C251" s="148"/>
      <c r="D251" s="148"/>
      <c r="E251" s="148"/>
    </row>
    <row r="252" spans="1:5">
      <c r="A252" s="151"/>
      <c r="C252" s="148"/>
      <c r="D252" s="148"/>
      <c r="E252" s="148"/>
    </row>
    <row r="253" spans="1:5">
      <c r="A253" s="151"/>
      <c r="C253" s="148"/>
      <c r="D253" s="148"/>
      <c r="E253" s="148"/>
    </row>
    <row r="254" spans="1:5">
      <c r="A254" s="151"/>
      <c r="C254" s="148"/>
      <c r="D254" s="148"/>
      <c r="E254" s="148"/>
    </row>
    <row r="255" spans="1:5">
      <c r="A255" s="151"/>
      <c r="C255" s="148"/>
      <c r="D255" s="148"/>
      <c r="E255" s="148"/>
    </row>
    <row r="256" spans="1:5">
      <c r="A256" s="151"/>
      <c r="C256" s="148"/>
      <c r="D256" s="148"/>
      <c r="E256" s="148"/>
    </row>
    <row r="257" spans="1:5">
      <c r="A257" s="151"/>
      <c r="C257" s="148"/>
      <c r="D257" s="148"/>
      <c r="E257" s="148"/>
    </row>
    <row r="258" spans="1:5">
      <c r="A258" s="151"/>
      <c r="C258" s="148"/>
      <c r="D258" s="148"/>
      <c r="E258" s="148"/>
    </row>
    <row r="259" spans="1:5">
      <c r="A259" s="151"/>
      <c r="C259" s="148"/>
      <c r="D259" s="148"/>
      <c r="E259" s="148"/>
    </row>
    <row r="260" spans="1:5">
      <c r="A260" s="151"/>
      <c r="C260" s="148"/>
      <c r="D260" s="148"/>
      <c r="E260" s="148"/>
    </row>
    <row r="261" spans="1:5">
      <c r="A261" s="151"/>
      <c r="C261" s="148"/>
      <c r="D261" s="148"/>
      <c r="E261" s="148"/>
    </row>
    <row r="262" spans="1:5">
      <c r="A262" s="151"/>
      <c r="C262" s="148"/>
      <c r="D262" s="148"/>
      <c r="E262" s="148"/>
    </row>
    <row r="263" spans="1:5">
      <c r="A263" s="151"/>
      <c r="C263" s="148"/>
      <c r="D263" s="148"/>
      <c r="E263" s="148"/>
    </row>
    <row r="264" spans="1:5">
      <c r="A264" s="151"/>
      <c r="C264" s="148"/>
      <c r="D264" s="148"/>
      <c r="E264" s="148"/>
    </row>
    <row r="265" spans="1:5">
      <c r="A265" s="151"/>
      <c r="C265" s="148"/>
      <c r="D265" s="148"/>
      <c r="E265" s="148"/>
    </row>
    <row r="266" spans="1:5">
      <c r="A266" s="151"/>
      <c r="C266" s="148"/>
      <c r="D266" s="148"/>
      <c r="E266" s="148"/>
    </row>
    <row r="267" spans="1:5">
      <c r="A267" s="151"/>
      <c r="C267" s="148"/>
      <c r="D267" s="148"/>
      <c r="E267" s="148"/>
    </row>
    <row r="268" spans="1:5">
      <c r="A268" s="151"/>
      <c r="C268" s="148"/>
      <c r="D268" s="148"/>
      <c r="E268" s="148"/>
    </row>
    <row r="269" spans="1:5">
      <c r="A269" s="151"/>
      <c r="C269" s="148"/>
      <c r="D269" s="148"/>
      <c r="E269" s="148"/>
    </row>
    <row r="270" spans="1:5">
      <c r="A270" s="151"/>
      <c r="C270" s="148"/>
      <c r="D270" s="148"/>
      <c r="E270" s="148"/>
    </row>
    <row r="271" spans="1:5">
      <c r="A271" s="151"/>
      <c r="C271" s="148"/>
      <c r="D271" s="148"/>
      <c r="E271" s="148"/>
    </row>
    <row r="272" spans="1:5">
      <c r="A272" s="151"/>
      <c r="C272" s="148"/>
      <c r="D272" s="148"/>
      <c r="E272" s="148"/>
    </row>
    <row r="273" spans="1:5">
      <c r="A273" s="151"/>
      <c r="C273" s="148"/>
      <c r="D273" s="148"/>
      <c r="E273" s="148"/>
    </row>
    <row r="274" spans="1:5">
      <c r="A274" s="151"/>
      <c r="C274" s="148"/>
      <c r="D274" s="148"/>
      <c r="E274" s="148"/>
    </row>
    <row r="275" spans="1:5">
      <c r="A275" s="151"/>
      <c r="C275" s="148"/>
      <c r="D275" s="148"/>
      <c r="E275" s="148"/>
    </row>
    <row r="276" spans="1:5">
      <c r="A276" s="151"/>
      <c r="C276" s="148"/>
      <c r="D276" s="148"/>
      <c r="E276" s="148"/>
    </row>
    <row r="277" spans="1:5">
      <c r="A277" s="151"/>
      <c r="C277" s="148"/>
      <c r="D277" s="148"/>
      <c r="E277" s="148"/>
    </row>
    <row r="278" spans="1:5">
      <c r="A278" s="151"/>
      <c r="C278" s="148"/>
      <c r="D278" s="148"/>
      <c r="E278" s="148"/>
    </row>
    <row r="279" spans="1:5">
      <c r="A279" s="151"/>
      <c r="C279" s="148"/>
      <c r="D279" s="148"/>
      <c r="E279" s="148"/>
    </row>
    <row r="280" spans="1:5">
      <c r="A280" s="151"/>
      <c r="C280" s="148"/>
      <c r="D280" s="148"/>
      <c r="E280" s="148"/>
    </row>
    <row r="281" spans="1:5">
      <c r="A281" s="151"/>
      <c r="C281" s="148"/>
      <c r="D281" s="148"/>
      <c r="E281" s="148"/>
    </row>
    <row r="282" spans="1:5">
      <c r="A282" s="151"/>
      <c r="C282" s="148"/>
      <c r="D282" s="148"/>
      <c r="E282" s="148"/>
    </row>
    <row r="283" spans="1:5">
      <c r="A283" s="151"/>
      <c r="C283" s="148"/>
      <c r="D283" s="148"/>
      <c r="E283" s="148"/>
    </row>
    <row r="284" spans="1:5">
      <c r="A284" s="151"/>
      <c r="C284" s="148"/>
      <c r="D284" s="148"/>
      <c r="E284" s="148"/>
    </row>
    <row r="285" spans="1:5">
      <c r="A285" s="151"/>
      <c r="C285" s="148"/>
      <c r="D285" s="148"/>
      <c r="E285" s="148"/>
    </row>
    <row r="286" spans="1:5">
      <c r="A286" s="151"/>
      <c r="C286" s="148"/>
      <c r="D286" s="148"/>
      <c r="E286" s="148"/>
    </row>
    <row r="287" spans="1:5">
      <c r="A287" s="151"/>
      <c r="C287" s="148"/>
      <c r="D287" s="148"/>
      <c r="E287" s="148"/>
    </row>
    <row r="288" spans="1:5">
      <c r="A288" s="151"/>
      <c r="C288" s="148"/>
      <c r="D288" s="148"/>
      <c r="E288" s="148"/>
    </row>
    <row r="289" spans="1:5">
      <c r="A289" s="151"/>
      <c r="C289" s="148"/>
      <c r="D289" s="148"/>
      <c r="E289" s="148"/>
    </row>
    <row r="290" spans="1:5">
      <c r="A290" s="151"/>
      <c r="C290" s="148"/>
      <c r="D290" s="148"/>
      <c r="E290" s="148"/>
    </row>
    <row r="291" spans="1:5">
      <c r="A291" s="151"/>
      <c r="C291" s="148"/>
      <c r="D291" s="148"/>
      <c r="E291" s="148"/>
    </row>
    <row r="292" spans="1:5">
      <c r="A292" s="151"/>
      <c r="C292" s="148"/>
      <c r="D292" s="148"/>
      <c r="E292" s="148"/>
    </row>
    <row r="293" spans="1:5">
      <c r="A293" s="151"/>
      <c r="C293" s="148"/>
      <c r="D293" s="148"/>
      <c r="E293" s="148"/>
    </row>
    <row r="294" spans="1:5">
      <c r="A294" s="151"/>
      <c r="C294" s="148"/>
      <c r="D294" s="148"/>
      <c r="E294" s="148"/>
    </row>
    <row r="295" spans="1:5">
      <c r="A295" s="151"/>
      <c r="C295" s="148"/>
      <c r="D295" s="148"/>
      <c r="E295" s="148"/>
    </row>
    <row r="296" spans="1:5">
      <c r="A296" s="151"/>
      <c r="C296" s="148"/>
      <c r="D296" s="148"/>
      <c r="E296" s="148"/>
    </row>
    <row r="297" spans="1:5">
      <c r="A297" s="151"/>
      <c r="C297" s="148"/>
      <c r="D297" s="148"/>
      <c r="E297" s="148"/>
    </row>
    <row r="298" spans="1:5">
      <c r="A298" s="151"/>
      <c r="C298" s="148"/>
      <c r="D298" s="148"/>
      <c r="E298" s="148"/>
    </row>
    <row r="299" spans="1:5">
      <c r="A299" s="151"/>
      <c r="C299" s="148"/>
      <c r="D299" s="148"/>
      <c r="E299" s="148"/>
    </row>
    <row r="300" spans="1:5">
      <c r="A300" s="151"/>
      <c r="C300" s="148"/>
      <c r="D300" s="148"/>
      <c r="E300" s="148"/>
    </row>
    <row r="301" spans="1:5">
      <c r="A301" s="151"/>
      <c r="C301" s="148"/>
      <c r="D301" s="148"/>
      <c r="E301" s="148"/>
    </row>
    <row r="302" spans="1:5">
      <c r="A302" s="151"/>
      <c r="C302" s="148"/>
      <c r="D302" s="148"/>
      <c r="E302" s="148"/>
    </row>
    <row r="303" spans="1:5">
      <c r="A303" s="151"/>
      <c r="C303" s="148"/>
      <c r="D303" s="148"/>
      <c r="E303" s="148"/>
    </row>
    <row r="304" spans="1:5">
      <c r="A304" s="151"/>
      <c r="C304" s="148"/>
      <c r="D304" s="148"/>
      <c r="E304" s="148"/>
    </row>
    <row r="305" spans="1:5">
      <c r="A305" s="151"/>
      <c r="C305" s="148"/>
      <c r="D305" s="148"/>
      <c r="E305" s="148"/>
    </row>
    <row r="306" spans="1:5">
      <c r="A306" s="151"/>
      <c r="C306" s="148"/>
      <c r="D306" s="148"/>
      <c r="E306" s="148"/>
    </row>
    <row r="307" spans="1:5">
      <c r="A307" s="151"/>
      <c r="C307" s="148"/>
      <c r="D307" s="148"/>
      <c r="E307" s="148"/>
    </row>
    <row r="308" spans="1:5">
      <c r="A308" s="151"/>
      <c r="C308" s="148"/>
      <c r="D308" s="148"/>
      <c r="E308" s="148"/>
    </row>
    <row r="309" spans="1:5">
      <c r="A309" s="151"/>
      <c r="C309" s="148"/>
      <c r="D309" s="148"/>
      <c r="E309" s="148"/>
    </row>
    <row r="310" spans="1:5">
      <c r="A310" s="151"/>
      <c r="C310" s="148"/>
      <c r="D310" s="148"/>
      <c r="E310" s="148"/>
    </row>
    <row r="311" spans="1:5">
      <c r="A311" s="151"/>
      <c r="C311" s="148"/>
      <c r="D311" s="148"/>
      <c r="E311" s="148"/>
    </row>
    <row r="312" spans="1:5">
      <c r="A312" s="151"/>
      <c r="C312" s="148"/>
      <c r="D312" s="148"/>
      <c r="E312" s="148"/>
    </row>
    <row r="313" spans="1:5">
      <c r="A313" s="151"/>
      <c r="C313" s="148"/>
      <c r="D313" s="148"/>
      <c r="E313" s="148"/>
    </row>
    <row r="314" spans="1:5">
      <c r="A314" s="151"/>
      <c r="C314" s="148"/>
      <c r="D314" s="148"/>
      <c r="E314" s="148"/>
    </row>
    <row r="315" spans="1:5">
      <c r="A315" s="151"/>
      <c r="C315" s="148"/>
      <c r="D315" s="148"/>
      <c r="E315" s="148"/>
    </row>
    <row r="316" spans="1:5">
      <c r="A316" s="151"/>
      <c r="C316" s="148"/>
      <c r="D316" s="148"/>
      <c r="E316" s="148"/>
    </row>
    <row r="317" spans="1:5">
      <c r="A317" s="151"/>
      <c r="C317" s="148"/>
      <c r="D317" s="148"/>
      <c r="E317" s="148"/>
    </row>
    <row r="318" spans="1:5">
      <c r="A318" s="151"/>
      <c r="C318" s="148"/>
      <c r="D318" s="148"/>
      <c r="E318" s="148"/>
    </row>
    <row r="319" spans="1:5">
      <c r="A319" s="151"/>
      <c r="C319" s="148"/>
      <c r="D319" s="148"/>
      <c r="E319" s="148"/>
    </row>
    <row r="320" spans="1:5">
      <c r="A320" s="151"/>
      <c r="C320" s="148"/>
      <c r="D320" s="148"/>
      <c r="E320" s="148"/>
    </row>
    <row r="321" spans="1:5">
      <c r="A321" s="151"/>
      <c r="C321" s="148"/>
      <c r="D321" s="148"/>
      <c r="E321" s="148"/>
    </row>
    <row r="322" spans="1:5">
      <c r="A322" s="151"/>
      <c r="C322" s="148"/>
      <c r="D322" s="148"/>
      <c r="E322" s="148"/>
    </row>
  </sheetData>
  <mergeCells count="2">
    <mergeCell ref="D1:F1"/>
    <mergeCell ref="D2:F2"/>
  </mergeCells>
  <conditionalFormatting sqref="A3:E3 A4:B4 D4:E4 A5:E5 A6:B73 C6:C74 D6:E42 D44:E73">
    <cfRule type="cellIs" dxfId="0" priority="1" stopIfTrue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Jugendliga</vt:lpstr>
      <vt:lpstr>Mannschaftswertung</vt:lpstr>
      <vt:lpstr>Presse</vt:lpstr>
    </vt:vector>
  </TitlesOfParts>
  <Company>Stadt Mannheim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Dennis Eichner</cp:lastModifiedBy>
  <dcterms:created xsi:type="dcterms:W3CDTF">2016-10-06T12:11:54Z</dcterms:created>
  <dcterms:modified xsi:type="dcterms:W3CDTF">2017-03-07T19:32:58Z</dcterms:modified>
</cp:coreProperties>
</file>