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7490" windowHeight="11010"/>
  </bookViews>
  <sheets>
    <sheet name="Jugendliga" sheetId="1" r:id="rId1"/>
    <sheet name="Mannschaftswertung" sheetId="2" r:id="rId2"/>
    <sheet name="Presse" sheetId="4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124" i="1" l="1"/>
  <c r="L122" i="1"/>
  <c r="B122" i="1"/>
  <c r="L120" i="1"/>
  <c r="AB118" i="1"/>
  <c r="L118" i="1"/>
  <c r="B118" i="1"/>
  <c r="AB116" i="1"/>
  <c r="L116" i="1"/>
  <c r="B116" i="1"/>
  <c r="AB114" i="1"/>
  <c r="L114" i="1"/>
  <c r="B114" i="1"/>
  <c r="D52" i="1" l="1"/>
  <c r="D54" i="1"/>
  <c r="D22" i="1"/>
  <c r="M22" i="1"/>
  <c r="P22" i="1"/>
  <c r="T22" i="1"/>
  <c r="W22" i="1"/>
  <c r="Z22" i="1"/>
  <c r="AD22" i="1" s="1"/>
  <c r="AE22" i="1" s="1"/>
  <c r="AH22" i="1"/>
  <c r="AI22" i="1"/>
  <c r="AM22" i="1"/>
  <c r="AN22" i="1"/>
  <c r="AP22" i="1"/>
  <c r="AR22" i="1"/>
  <c r="AU22" i="1"/>
  <c r="AV22" i="1"/>
  <c r="M52" i="1"/>
  <c r="P52" i="1"/>
  <c r="S52" i="1"/>
  <c r="W52" i="1"/>
  <c r="Z52" i="1"/>
  <c r="AC52" i="1"/>
  <c r="AH52" i="1"/>
  <c r="AI52" i="1" s="1"/>
  <c r="AM52" i="1"/>
  <c r="AN52" i="1" s="1"/>
  <c r="AP52" i="1"/>
  <c r="AR52" i="1"/>
  <c r="AU52" i="1"/>
  <c r="AV52" i="1" s="1"/>
  <c r="I22" i="1" l="1"/>
  <c r="T52" i="1"/>
  <c r="AD52" i="1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E73" i="4"/>
  <c r="D73" i="4"/>
  <c r="C73" i="4"/>
  <c r="B73" i="4"/>
  <c r="A73" i="4"/>
  <c r="E72" i="4"/>
  <c r="D72" i="4"/>
  <c r="C72" i="4"/>
  <c r="B72" i="4"/>
  <c r="A72" i="4"/>
  <c r="E71" i="4"/>
  <c r="D71" i="4"/>
  <c r="C71" i="4"/>
  <c r="B71" i="4"/>
  <c r="A71" i="4"/>
  <c r="E70" i="4"/>
  <c r="D70" i="4"/>
  <c r="C70" i="4"/>
  <c r="B70" i="4"/>
  <c r="A70" i="4"/>
  <c r="E69" i="4"/>
  <c r="D69" i="4"/>
  <c r="C69" i="4"/>
  <c r="B69" i="4"/>
  <c r="A69" i="4"/>
  <c r="E68" i="4"/>
  <c r="D68" i="4"/>
  <c r="C68" i="4"/>
  <c r="B68" i="4"/>
  <c r="A68" i="4"/>
  <c r="E67" i="4"/>
  <c r="D67" i="4"/>
  <c r="C67" i="4"/>
  <c r="B67" i="4"/>
  <c r="A67" i="4"/>
  <c r="E66" i="4"/>
  <c r="D66" i="4"/>
  <c r="C66" i="4"/>
  <c r="B66" i="4"/>
  <c r="A66" i="4"/>
  <c r="E65" i="4"/>
  <c r="D65" i="4"/>
  <c r="C65" i="4"/>
  <c r="B65" i="4"/>
  <c r="A65" i="4"/>
  <c r="E64" i="4"/>
  <c r="D64" i="4"/>
  <c r="C64" i="4"/>
  <c r="B64" i="4"/>
  <c r="A64" i="4"/>
  <c r="E63" i="4"/>
  <c r="D63" i="4"/>
  <c r="C63" i="4"/>
  <c r="B63" i="4"/>
  <c r="A63" i="4"/>
  <c r="E62" i="4"/>
  <c r="D62" i="4"/>
  <c r="C62" i="4"/>
  <c r="B62" i="4"/>
  <c r="A62" i="4"/>
  <c r="E61" i="4"/>
  <c r="D61" i="4"/>
  <c r="C61" i="4"/>
  <c r="B61" i="4"/>
  <c r="A61" i="4"/>
  <c r="E60" i="4"/>
  <c r="D60" i="4"/>
  <c r="C60" i="4"/>
  <c r="B60" i="4"/>
  <c r="A60" i="4"/>
  <c r="E59" i="4"/>
  <c r="D59" i="4"/>
  <c r="C59" i="4"/>
  <c r="B59" i="4"/>
  <c r="A59" i="4"/>
  <c r="E58" i="4"/>
  <c r="D58" i="4"/>
  <c r="C58" i="4"/>
  <c r="B58" i="4"/>
  <c r="A58" i="4"/>
  <c r="E57" i="4"/>
  <c r="D57" i="4"/>
  <c r="C57" i="4"/>
  <c r="B57" i="4"/>
  <c r="A57" i="4"/>
  <c r="E56" i="4"/>
  <c r="D56" i="4"/>
  <c r="C56" i="4"/>
  <c r="B56" i="4"/>
  <c r="A56" i="4"/>
  <c r="E55" i="4"/>
  <c r="D55" i="4"/>
  <c r="C55" i="4"/>
  <c r="B55" i="4"/>
  <c r="A55" i="4"/>
  <c r="E54" i="4"/>
  <c r="D54" i="4"/>
  <c r="C54" i="4"/>
  <c r="B54" i="4"/>
  <c r="A54" i="4"/>
  <c r="E53" i="4"/>
  <c r="D53" i="4"/>
  <c r="C53" i="4"/>
  <c r="B53" i="4"/>
  <c r="A53" i="4"/>
  <c r="E52" i="4"/>
  <c r="D52" i="4"/>
  <c r="C52" i="4"/>
  <c r="B52" i="4"/>
  <c r="A52" i="4"/>
  <c r="E51" i="4"/>
  <c r="D51" i="4"/>
  <c r="C51" i="4"/>
  <c r="B51" i="4"/>
  <c r="A51" i="4"/>
  <c r="E50" i="4"/>
  <c r="D50" i="4"/>
  <c r="C50" i="4"/>
  <c r="B50" i="4"/>
  <c r="A50" i="4"/>
  <c r="E49" i="4"/>
  <c r="D49" i="4"/>
  <c r="C49" i="4"/>
  <c r="B49" i="4"/>
  <c r="A49" i="4"/>
  <c r="E48" i="4"/>
  <c r="D48" i="4"/>
  <c r="C48" i="4"/>
  <c r="B48" i="4"/>
  <c r="A48" i="4"/>
  <c r="E47" i="4"/>
  <c r="D47" i="4"/>
  <c r="C47" i="4"/>
  <c r="B47" i="4"/>
  <c r="A47" i="4"/>
  <c r="E46" i="4"/>
  <c r="D46" i="4"/>
  <c r="C46" i="4"/>
  <c r="B46" i="4"/>
  <c r="A46" i="4"/>
  <c r="E45" i="4"/>
  <c r="D45" i="4"/>
  <c r="C45" i="4"/>
  <c r="B45" i="4"/>
  <c r="A45" i="4"/>
  <c r="E44" i="4"/>
  <c r="D44" i="4"/>
  <c r="B44" i="4"/>
  <c r="A44" i="4"/>
  <c r="E42" i="4"/>
  <c r="D42" i="4"/>
  <c r="C42" i="4"/>
  <c r="A42" i="4"/>
  <c r="E41" i="4"/>
  <c r="D41" i="4"/>
  <c r="C41" i="4"/>
  <c r="B41" i="4"/>
  <c r="A41" i="4"/>
  <c r="E40" i="4"/>
  <c r="D40" i="4"/>
  <c r="C40" i="4"/>
  <c r="B40" i="4"/>
  <c r="A40" i="4"/>
  <c r="E39" i="4"/>
  <c r="D39" i="4"/>
  <c r="C39" i="4"/>
  <c r="B39" i="4"/>
  <c r="A39" i="4"/>
  <c r="E38" i="4"/>
  <c r="D38" i="4"/>
  <c r="C38" i="4"/>
  <c r="B38" i="4"/>
  <c r="A38" i="4"/>
  <c r="E37" i="4"/>
  <c r="D37" i="4"/>
  <c r="C37" i="4"/>
  <c r="B37" i="4"/>
  <c r="A37" i="4"/>
  <c r="E36" i="4"/>
  <c r="D36" i="4"/>
  <c r="C36" i="4"/>
  <c r="B36" i="4"/>
  <c r="A36" i="4"/>
  <c r="E35" i="4"/>
  <c r="D35" i="4"/>
  <c r="C35" i="4"/>
  <c r="B35" i="4"/>
  <c r="A35" i="4"/>
  <c r="E34" i="4"/>
  <c r="D34" i="4"/>
  <c r="C34" i="4"/>
  <c r="B34" i="4"/>
  <c r="A34" i="4"/>
  <c r="E33" i="4"/>
  <c r="D33" i="4"/>
  <c r="C33" i="4"/>
  <c r="B33" i="4"/>
  <c r="A33" i="4"/>
  <c r="E32" i="4"/>
  <c r="D32" i="4"/>
  <c r="C32" i="4"/>
  <c r="B32" i="4"/>
  <c r="A32" i="4"/>
  <c r="E31" i="4"/>
  <c r="D31" i="4"/>
  <c r="C31" i="4"/>
  <c r="B31" i="4"/>
  <c r="A31" i="4"/>
  <c r="E30" i="4"/>
  <c r="D30" i="4"/>
  <c r="C30" i="4"/>
  <c r="B30" i="4"/>
  <c r="A30" i="4"/>
  <c r="E29" i="4"/>
  <c r="D29" i="4"/>
  <c r="C29" i="4"/>
  <c r="B29" i="4"/>
  <c r="A29" i="4"/>
  <c r="E28" i="4"/>
  <c r="D28" i="4"/>
  <c r="C28" i="4"/>
  <c r="B28" i="4"/>
  <c r="A28" i="4"/>
  <c r="E27" i="4"/>
  <c r="D27" i="4"/>
  <c r="C27" i="4"/>
  <c r="B27" i="4"/>
  <c r="A27" i="4"/>
  <c r="E26" i="4"/>
  <c r="D26" i="4"/>
  <c r="C26" i="4"/>
  <c r="B26" i="4"/>
  <c r="A26" i="4"/>
  <c r="E25" i="4"/>
  <c r="D25" i="4"/>
  <c r="C25" i="4"/>
  <c r="B25" i="4"/>
  <c r="A25" i="4"/>
  <c r="E24" i="4"/>
  <c r="D24" i="4"/>
  <c r="C24" i="4"/>
  <c r="B24" i="4"/>
  <c r="A24" i="4"/>
  <c r="E23" i="4"/>
  <c r="D23" i="4"/>
  <c r="C23" i="4"/>
  <c r="B23" i="4"/>
  <c r="A23" i="4"/>
  <c r="E22" i="4"/>
  <c r="D22" i="4"/>
  <c r="C22" i="4"/>
  <c r="B22" i="4"/>
  <c r="A22" i="4"/>
  <c r="E21" i="4"/>
  <c r="D21" i="4"/>
  <c r="C21" i="4"/>
  <c r="B21" i="4"/>
  <c r="A21" i="4"/>
  <c r="E20" i="4"/>
  <c r="D20" i="4"/>
  <c r="C20" i="4"/>
  <c r="B20" i="4"/>
  <c r="A20" i="4"/>
  <c r="E19" i="4"/>
  <c r="D19" i="4"/>
  <c r="B19" i="4"/>
  <c r="A19" i="4"/>
  <c r="E17" i="4"/>
  <c r="C17" i="4"/>
  <c r="A17" i="4"/>
  <c r="E16" i="4"/>
  <c r="D16" i="4"/>
  <c r="C16" i="4"/>
  <c r="B16" i="4"/>
  <c r="A16" i="4"/>
  <c r="E15" i="4"/>
  <c r="D15" i="4"/>
  <c r="C15" i="4"/>
  <c r="B15" i="4"/>
  <c r="A15" i="4"/>
  <c r="E14" i="4"/>
  <c r="D14" i="4"/>
  <c r="C14" i="4"/>
  <c r="B14" i="4"/>
  <c r="A14" i="4"/>
  <c r="E13" i="4"/>
  <c r="D13" i="4"/>
  <c r="C13" i="4"/>
  <c r="B13" i="4"/>
  <c r="A13" i="4"/>
  <c r="E12" i="4"/>
  <c r="D12" i="4"/>
  <c r="C12" i="4"/>
  <c r="B12" i="4"/>
  <c r="A12" i="4"/>
  <c r="E11" i="4"/>
  <c r="D11" i="4"/>
  <c r="C11" i="4"/>
  <c r="B11" i="4"/>
  <c r="A11" i="4"/>
  <c r="E10" i="4"/>
  <c r="D10" i="4"/>
  <c r="C10" i="4"/>
  <c r="B10" i="4"/>
  <c r="A10" i="4"/>
  <c r="E9" i="4"/>
  <c r="D9" i="4"/>
  <c r="C9" i="4"/>
  <c r="B9" i="4"/>
  <c r="A9" i="4"/>
  <c r="E8" i="4"/>
  <c r="D8" i="4"/>
  <c r="C8" i="4"/>
  <c r="B8" i="4"/>
  <c r="A8" i="4"/>
  <c r="E7" i="4"/>
  <c r="D7" i="4"/>
  <c r="C7" i="4"/>
  <c r="B7" i="4"/>
  <c r="A7" i="4"/>
  <c r="E6" i="4"/>
  <c r="D6" i="4"/>
  <c r="C6" i="4"/>
  <c r="B6" i="4"/>
  <c r="A6" i="4"/>
  <c r="E5" i="4"/>
  <c r="D5" i="4"/>
  <c r="C5" i="4"/>
  <c r="B5" i="4"/>
  <c r="A5" i="4"/>
  <c r="E4" i="4"/>
  <c r="D4" i="4"/>
  <c r="B4" i="4"/>
  <c r="A4" i="4"/>
  <c r="A3" i="4"/>
  <c r="D2" i="4"/>
  <c r="A2" i="4"/>
  <c r="D1" i="4"/>
  <c r="A1" i="4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21" i="2"/>
  <c r="M84" i="2"/>
  <c r="M85" i="2"/>
  <c r="M86" i="2"/>
  <c r="M87" i="2"/>
  <c r="M88" i="2"/>
  <c r="M89" i="2"/>
  <c r="L89" i="2"/>
  <c r="K89" i="2"/>
  <c r="J89" i="2"/>
  <c r="I89" i="2"/>
  <c r="H89" i="2"/>
  <c r="G89" i="2"/>
  <c r="F89" i="2"/>
  <c r="P89" i="2" s="1"/>
  <c r="E89" i="2"/>
  <c r="O89" i="2" s="1"/>
  <c r="L88" i="2"/>
  <c r="K88" i="2"/>
  <c r="J88" i="2"/>
  <c r="I88" i="2"/>
  <c r="H88" i="2"/>
  <c r="G88" i="2"/>
  <c r="F88" i="2"/>
  <c r="P88" i="2" s="1"/>
  <c r="E88" i="2"/>
  <c r="O88" i="2" s="1"/>
  <c r="L87" i="2"/>
  <c r="K87" i="2"/>
  <c r="J87" i="2"/>
  <c r="I87" i="2"/>
  <c r="H87" i="2"/>
  <c r="G87" i="2"/>
  <c r="F87" i="2"/>
  <c r="P87" i="2" s="1"/>
  <c r="E87" i="2"/>
  <c r="O87" i="2" s="1"/>
  <c r="L86" i="2"/>
  <c r="K86" i="2"/>
  <c r="J86" i="2"/>
  <c r="I86" i="2"/>
  <c r="H86" i="2"/>
  <c r="G86" i="2"/>
  <c r="F86" i="2"/>
  <c r="P86" i="2" s="1"/>
  <c r="E86" i="2"/>
  <c r="O86" i="2" s="1"/>
  <c r="L85" i="2"/>
  <c r="K85" i="2"/>
  <c r="J85" i="2"/>
  <c r="I85" i="2"/>
  <c r="H85" i="2"/>
  <c r="G85" i="2"/>
  <c r="F85" i="2"/>
  <c r="P85" i="2" s="1"/>
  <c r="E85" i="2"/>
  <c r="O85" i="2" s="1"/>
  <c r="L84" i="2"/>
  <c r="K84" i="2"/>
  <c r="J84" i="2"/>
  <c r="I84" i="2"/>
  <c r="H84" i="2"/>
  <c r="G84" i="2"/>
  <c r="F84" i="2"/>
  <c r="P84" i="2" s="1"/>
  <c r="E84" i="2"/>
  <c r="O84" i="2" s="1"/>
  <c r="C34" i="2"/>
  <c r="M34" i="2" s="1"/>
  <c r="C54" i="2"/>
  <c r="M54" i="2" s="1"/>
  <c r="C32" i="2"/>
  <c r="M32" i="2" s="1"/>
  <c r="A56" i="2"/>
  <c r="B56" i="2" s="1"/>
  <c r="A57" i="2"/>
  <c r="B57" i="2" s="1"/>
  <c r="J57" i="2" s="1"/>
  <c r="A58" i="2"/>
  <c r="B58" i="2" s="1"/>
  <c r="A59" i="2"/>
  <c r="B59" i="2" s="1"/>
  <c r="J59" i="2" s="1"/>
  <c r="A60" i="2"/>
  <c r="B60" i="2" s="1"/>
  <c r="A61" i="2"/>
  <c r="B61" i="2" s="1"/>
  <c r="A62" i="2"/>
  <c r="B62" i="2" s="1"/>
  <c r="A63" i="2"/>
  <c r="B63" i="2" s="1"/>
  <c r="A64" i="2"/>
  <c r="B64" i="2" s="1"/>
  <c r="A65" i="2"/>
  <c r="B65" i="2" s="1"/>
  <c r="A66" i="2"/>
  <c r="B66" i="2" s="1"/>
  <c r="A67" i="2"/>
  <c r="B67" i="2" s="1"/>
  <c r="A68" i="2"/>
  <c r="B68" i="2" s="1"/>
  <c r="A69" i="2"/>
  <c r="B69" i="2" s="1"/>
  <c r="A70" i="2"/>
  <c r="B70" i="2" s="1"/>
  <c r="A71" i="2"/>
  <c r="B71" i="2" s="1"/>
  <c r="A72" i="2"/>
  <c r="B72" i="2" s="1"/>
  <c r="A73" i="2"/>
  <c r="B73" i="2" s="1"/>
  <c r="A74" i="2"/>
  <c r="B74" i="2" s="1"/>
  <c r="A75" i="2"/>
  <c r="B75" i="2" s="1"/>
  <c r="A76" i="2"/>
  <c r="B76" i="2" s="1"/>
  <c r="A77" i="2"/>
  <c r="B77" i="2" s="1"/>
  <c r="A78" i="2"/>
  <c r="B78" i="2" s="1"/>
  <c r="A79" i="2"/>
  <c r="B79" i="2" s="1"/>
  <c r="A80" i="2"/>
  <c r="B80" i="2" s="1"/>
  <c r="A81" i="2"/>
  <c r="B81" i="2" s="1"/>
  <c r="A82" i="2"/>
  <c r="B82" i="2" s="1"/>
  <c r="A83" i="2"/>
  <c r="B83" i="2" s="1"/>
  <c r="A55" i="2"/>
  <c r="B55" i="2" s="1"/>
  <c r="A34" i="2"/>
  <c r="B34" i="2" s="1"/>
  <c r="K34" i="2" s="1"/>
  <c r="A35" i="2"/>
  <c r="B35" i="2" s="1"/>
  <c r="A36" i="2"/>
  <c r="B36" i="2" s="1"/>
  <c r="K36" i="2" s="1"/>
  <c r="A37" i="2"/>
  <c r="B37" i="2" s="1"/>
  <c r="A38" i="2"/>
  <c r="B38" i="2" s="1"/>
  <c r="J38" i="2" s="1"/>
  <c r="A39" i="2"/>
  <c r="B39" i="2" s="1"/>
  <c r="A40" i="2"/>
  <c r="B40" i="2" s="1"/>
  <c r="J40" i="2" s="1"/>
  <c r="A41" i="2"/>
  <c r="B41" i="2" s="1"/>
  <c r="A42" i="2"/>
  <c r="B42" i="2" s="1"/>
  <c r="J42" i="2" s="1"/>
  <c r="A43" i="2"/>
  <c r="B43" i="2" s="1"/>
  <c r="A44" i="2"/>
  <c r="B44" i="2" s="1"/>
  <c r="J44" i="2" s="1"/>
  <c r="A45" i="2"/>
  <c r="B45" i="2" s="1"/>
  <c r="A46" i="2"/>
  <c r="B46" i="2" s="1"/>
  <c r="J46" i="2" s="1"/>
  <c r="A47" i="2"/>
  <c r="B47" i="2" s="1"/>
  <c r="A48" i="2"/>
  <c r="B48" i="2" s="1"/>
  <c r="J48" i="2" s="1"/>
  <c r="A49" i="2"/>
  <c r="B49" i="2" s="1"/>
  <c r="A50" i="2"/>
  <c r="B50" i="2" s="1"/>
  <c r="J50" i="2" s="1"/>
  <c r="A51" i="2"/>
  <c r="B51" i="2" s="1"/>
  <c r="A52" i="2"/>
  <c r="B52" i="2" s="1"/>
  <c r="J52" i="2" s="1"/>
  <c r="A53" i="2"/>
  <c r="B53" i="2" s="1"/>
  <c r="A54" i="2"/>
  <c r="B54" i="2" s="1"/>
  <c r="J54" i="2" s="1"/>
  <c r="A33" i="2"/>
  <c r="B33" i="2" s="1"/>
  <c r="A24" i="2"/>
  <c r="B24" i="2" s="1"/>
  <c r="J24" i="2" s="1"/>
  <c r="A25" i="2"/>
  <c r="B25" i="2" s="1"/>
  <c r="A26" i="2"/>
  <c r="B26" i="2" s="1"/>
  <c r="J26" i="2" s="1"/>
  <c r="A27" i="2"/>
  <c r="B27" i="2" s="1"/>
  <c r="A28" i="2"/>
  <c r="B28" i="2" s="1"/>
  <c r="J28" i="2" s="1"/>
  <c r="A29" i="2"/>
  <c r="B29" i="2" s="1"/>
  <c r="A30" i="2"/>
  <c r="B30" i="2" s="1"/>
  <c r="J30" i="2" s="1"/>
  <c r="A31" i="2"/>
  <c r="B31" i="2" s="1"/>
  <c r="A32" i="2"/>
  <c r="B32" i="2" s="1"/>
  <c r="J32" i="2" s="1"/>
  <c r="A22" i="2"/>
  <c r="B22" i="2" s="1"/>
  <c r="A23" i="2"/>
  <c r="B23" i="2" s="1"/>
  <c r="J23" i="2" s="1"/>
  <c r="A21" i="2"/>
  <c r="B21" i="2" s="1"/>
  <c r="B87" i="4"/>
  <c r="C87" i="4" s="1"/>
  <c r="Q122" i="1" s="1"/>
  <c r="B81" i="4"/>
  <c r="C81" i="4" s="1"/>
  <c r="C122" i="1" s="1"/>
  <c r="B86" i="4"/>
  <c r="C86" i="4" s="1"/>
  <c r="Q120" i="1" s="1"/>
  <c r="B91" i="4"/>
  <c r="C91" i="4" s="1"/>
  <c r="AG118" i="1" s="1"/>
  <c r="B85" i="4"/>
  <c r="C85" i="4" s="1"/>
  <c r="Q118" i="1" s="1"/>
  <c r="B79" i="4"/>
  <c r="C79" i="4" s="1"/>
  <c r="C118" i="1" s="1"/>
  <c r="B90" i="4"/>
  <c r="C90" i="4" s="1"/>
  <c r="AG116" i="1" s="1"/>
  <c r="B84" i="4"/>
  <c r="C84" i="4" s="1"/>
  <c r="Q116" i="1" s="1"/>
  <c r="B78" i="4"/>
  <c r="C78" i="4" s="1"/>
  <c r="C116" i="1" s="1"/>
  <c r="B89" i="4"/>
  <c r="C89" i="4" s="1"/>
  <c r="AG114" i="1" s="1"/>
  <c r="B83" i="4"/>
  <c r="C83" i="4" s="1"/>
  <c r="Q114" i="1" s="1"/>
  <c r="B77" i="4"/>
  <c r="C77" i="4" s="1"/>
  <c r="C114" i="1" s="1"/>
  <c r="AU108" i="1"/>
  <c r="AV108" i="1" s="1"/>
  <c r="AR108" i="1"/>
  <c r="AP108" i="1"/>
  <c r="AM108" i="1"/>
  <c r="AN108" i="1" s="1"/>
  <c r="AH108" i="1"/>
  <c r="AI108" i="1" s="1"/>
  <c r="AC108" i="1"/>
  <c r="Z108" i="1"/>
  <c r="W108" i="1"/>
  <c r="S108" i="1"/>
  <c r="P108" i="1"/>
  <c r="M108" i="1"/>
  <c r="D108" i="1"/>
  <c r="AU107" i="1"/>
  <c r="AV107" i="1" s="1"/>
  <c r="AR107" i="1"/>
  <c r="AP107" i="1"/>
  <c r="AM107" i="1"/>
  <c r="AN107" i="1" s="1"/>
  <c r="AH107" i="1"/>
  <c r="AI107" i="1" s="1"/>
  <c r="AC107" i="1"/>
  <c r="Z107" i="1"/>
  <c r="W107" i="1"/>
  <c r="S107" i="1"/>
  <c r="P107" i="1"/>
  <c r="M107" i="1"/>
  <c r="D107" i="1"/>
  <c r="AU106" i="1"/>
  <c r="AV106" i="1" s="1"/>
  <c r="AR106" i="1"/>
  <c r="AP106" i="1"/>
  <c r="AM106" i="1"/>
  <c r="AN106" i="1" s="1"/>
  <c r="AH106" i="1"/>
  <c r="AI106" i="1" s="1"/>
  <c r="AC106" i="1"/>
  <c r="Z106" i="1"/>
  <c r="W106" i="1"/>
  <c r="S106" i="1"/>
  <c r="P106" i="1"/>
  <c r="M106" i="1"/>
  <c r="D106" i="1"/>
  <c r="AU105" i="1"/>
  <c r="AV105" i="1" s="1"/>
  <c r="AR105" i="1"/>
  <c r="AP105" i="1"/>
  <c r="AM105" i="1"/>
  <c r="AN105" i="1" s="1"/>
  <c r="AH105" i="1"/>
  <c r="AI105" i="1" s="1"/>
  <c r="AC105" i="1"/>
  <c r="Z105" i="1"/>
  <c r="W105" i="1"/>
  <c r="S105" i="1"/>
  <c r="P105" i="1"/>
  <c r="M105" i="1"/>
  <c r="D105" i="1"/>
  <c r="AU104" i="1"/>
  <c r="AV104" i="1" s="1"/>
  <c r="AR104" i="1"/>
  <c r="AP104" i="1"/>
  <c r="AM104" i="1"/>
  <c r="AN104" i="1" s="1"/>
  <c r="AH104" i="1"/>
  <c r="AI104" i="1" s="1"/>
  <c r="AC104" i="1"/>
  <c r="Z104" i="1"/>
  <c r="W104" i="1"/>
  <c r="S104" i="1"/>
  <c r="P104" i="1"/>
  <c r="M104" i="1"/>
  <c r="D104" i="1"/>
  <c r="AU103" i="1"/>
  <c r="AV103" i="1" s="1"/>
  <c r="AR103" i="1"/>
  <c r="AP103" i="1"/>
  <c r="AM103" i="1"/>
  <c r="AN103" i="1" s="1"/>
  <c r="AH103" i="1"/>
  <c r="AI103" i="1" s="1"/>
  <c r="AC103" i="1"/>
  <c r="Z103" i="1"/>
  <c r="W103" i="1"/>
  <c r="S103" i="1"/>
  <c r="P103" i="1"/>
  <c r="M103" i="1"/>
  <c r="D103" i="1"/>
  <c r="AU102" i="1"/>
  <c r="AV102" i="1" s="1"/>
  <c r="AR102" i="1"/>
  <c r="AP102" i="1"/>
  <c r="AM102" i="1"/>
  <c r="AN102" i="1" s="1"/>
  <c r="AH102" i="1"/>
  <c r="AI102" i="1" s="1"/>
  <c r="AC102" i="1"/>
  <c r="Z102" i="1"/>
  <c r="W102" i="1"/>
  <c r="S102" i="1"/>
  <c r="P102" i="1"/>
  <c r="M102" i="1"/>
  <c r="D102" i="1"/>
  <c r="AU101" i="1"/>
  <c r="AV101" i="1" s="1"/>
  <c r="AR101" i="1"/>
  <c r="AP101" i="1"/>
  <c r="AM101" i="1"/>
  <c r="AN101" i="1" s="1"/>
  <c r="AH101" i="1"/>
  <c r="AI101" i="1" s="1"/>
  <c r="AC101" i="1"/>
  <c r="Z101" i="1"/>
  <c r="W101" i="1"/>
  <c r="S101" i="1"/>
  <c r="P101" i="1"/>
  <c r="T101" i="1" s="1"/>
  <c r="M101" i="1"/>
  <c r="D101" i="1"/>
  <c r="AU100" i="1"/>
  <c r="AV100" i="1" s="1"/>
  <c r="AR100" i="1"/>
  <c r="AP100" i="1"/>
  <c r="AM100" i="1"/>
  <c r="AN100" i="1" s="1"/>
  <c r="AH100" i="1"/>
  <c r="AI100" i="1" s="1"/>
  <c r="AC100" i="1"/>
  <c r="Z100" i="1"/>
  <c r="W100" i="1"/>
  <c r="S100" i="1"/>
  <c r="P100" i="1"/>
  <c r="M100" i="1"/>
  <c r="D100" i="1"/>
  <c r="AU99" i="1"/>
  <c r="AV99" i="1" s="1"/>
  <c r="AR99" i="1"/>
  <c r="AP99" i="1"/>
  <c r="AM99" i="1"/>
  <c r="AN99" i="1" s="1"/>
  <c r="AH99" i="1"/>
  <c r="AI99" i="1" s="1"/>
  <c r="AC99" i="1"/>
  <c r="Z99" i="1"/>
  <c r="W99" i="1"/>
  <c r="S99" i="1"/>
  <c r="P99" i="1"/>
  <c r="M99" i="1"/>
  <c r="D99" i="1"/>
  <c r="AU98" i="1"/>
  <c r="AV98" i="1" s="1"/>
  <c r="AR98" i="1"/>
  <c r="AP98" i="1"/>
  <c r="AM98" i="1"/>
  <c r="AN98" i="1" s="1"/>
  <c r="AH98" i="1"/>
  <c r="AI98" i="1" s="1"/>
  <c r="AC98" i="1"/>
  <c r="Z98" i="1"/>
  <c r="W98" i="1"/>
  <c r="S98" i="1"/>
  <c r="P98" i="1"/>
  <c r="M98" i="1"/>
  <c r="D98" i="1"/>
  <c r="AU97" i="1"/>
  <c r="AV97" i="1" s="1"/>
  <c r="AR97" i="1"/>
  <c r="AP97" i="1"/>
  <c r="AM97" i="1"/>
  <c r="AN97" i="1" s="1"/>
  <c r="AH97" i="1"/>
  <c r="AI97" i="1" s="1"/>
  <c r="AC97" i="1"/>
  <c r="Z97" i="1"/>
  <c r="W97" i="1"/>
  <c r="S97" i="1"/>
  <c r="P97" i="1"/>
  <c r="M97" i="1"/>
  <c r="D97" i="1"/>
  <c r="AU96" i="1"/>
  <c r="AV96" i="1" s="1"/>
  <c r="AR96" i="1"/>
  <c r="AP96" i="1"/>
  <c r="AM96" i="1"/>
  <c r="AN96" i="1" s="1"/>
  <c r="AH96" i="1"/>
  <c r="AI96" i="1" s="1"/>
  <c r="AC96" i="1"/>
  <c r="Z96" i="1"/>
  <c r="W96" i="1"/>
  <c r="S96" i="1"/>
  <c r="P96" i="1"/>
  <c r="M96" i="1"/>
  <c r="T96" i="1" s="1"/>
  <c r="D96" i="1"/>
  <c r="AU95" i="1"/>
  <c r="AV95" i="1" s="1"/>
  <c r="AR95" i="1"/>
  <c r="AP95" i="1"/>
  <c r="AM95" i="1"/>
  <c r="AN95" i="1" s="1"/>
  <c r="AH95" i="1"/>
  <c r="AI95" i="1" s="1"/>
  <c r="AC95" i="1"/>
  <c r="Z95" i="1"/>
  <c r="AD95" i="1" s="1"/>
  <c r="W95" i="1"/>
  <c r="S95" i="1"/>
  <c r="P95" i="1"/>
  <c r="M95" i="1"/>
  <c r="D95" i="1"/>
  <c r="AV94" i="1"/>
  <c r="AU94" i="1"/>
  <c r="AR94" i="1"/>
  <c r="AP94" i="1"/>
  <c r="AN94" i="1"/>
  <c r="AM94" i="1"/>
  <c r="AI94" i="1"/>
  <c r="AH94" i="1"/>
  <c r="AC94" i="1"/>
  <c r="Z94" i="1"/>
  <c r="W94" i="1"/>
  <c r="AD94" i="1" s="1"/>
  <c r="S94" i="1"/>
  <c r="P94" i="1"/>
  <c r="M94" i="1"/>
  <c r="D94" i="1"/>
  <c r="AU93" i="1"/>
  <c r="AV93" i="1" s="1"/>
  <c r="AR93" i="1"/>
  <c r="AP93" i="1"/>
  <c r="AM93" i="1"/>
  <c r="AN93" i="1" s="1"/>
  <c r="AH93" i="1"/>
  <c r="AI93" i="1" s="1"/>
  <c r="AC93" i="1"/>
  <c r="Z93" i="1"/>
  <c r="W93" i="1"/>
  <c r="S93" i="1"/>
  <c r="P93" i="1"/>
  <c r="T93" i="1" s="1"/>
  <c r="M93" i="1"/>
  <c r="D93" i="1"/>
  <c r="AU92" i="1"/>
  <c r="AV92" i="1" s="1"/>
  <c r="AR92" i="1"/>
  <c r="AP92" i="1"/>
  <c r="AM92" i="1"/>
  <c r="AN92" i="1" s="1"/>
  <c r="AH92" i="1"/>
  <c r="AI92" i="1" s="1"/>
  <c r="AC92" i="1"/>
  <c r="Z92" i="1"/>
  <c r="W92" i="1"/>
  <c r="S92" i="1"/>
  <c r="P92" i="1"/>
  <c r="M92" i="1"/>
  <c r="D92" i="1"/>
  <c r="AU91" i="1"/>
  <c r="AV91" i="1" s="1"/>
  <c r="AR91" i="1"/>
  <c r="AP91" i="1"/>
  <c r="AM91" i="1"/>
  <c r="AN91" i="1" s="1"/>
  <c r="AH91" i="1"/>
  <c r="AI91" i="1" s="1"/>
  <c r="AC91" i="1"/>
  <c r="Z91" i="1"/>
  <c r="W91" i="1"/>
  <c r="S91" i="1"/>
  <c r="P91" i="1"/>
  <c r="M91" i="1"/>
  <c r="D91" i="1"/>
  <c r="AU90" i="1"/>
  <c r="AV90" i="1" s="1"/>
  <c r="AR90" i="1"/>
  <c r="AP90" i="1"/>
  <c r="AM90" i="1"/>
  <c r="AN90" i="1" s="1"/>
  <c r="AH90" i="1"/>
  <c r="AI90" i="1" s="1"/>
  <c r="AC90" i="1"/>
  <c r="Z90" i="1"/>
  <c r="W90" i="1"/>
  <c r="S90" i="1"/>
  <c r="P90" i="1"/>
  <c r="M90" i="1"/>
  <c r="D90" i="1"/>
  <c r="AU89" i="1"/>
  <c r="AV89" i="1" s="1"/>
  <c r="AR89" i="1"/>
  <c r="AP89" i="1"/>
  <c r="AM89" i="1"/>
  <c r="AN89" i="1" s="1"/>
  <c r="AH89" i="1"/>
  <c r="AI89" i="1" s="1"/>
  <c r="AC89" i="1"/>
  <c r="Z89" i="1"/>
  <c r="W89" i="1"/>
  <c r="S89" i="1"/>
  <c r="P89" i="1"/>
  <c r="M89" i="1"/>
  <c r="D89" i="1"/>
  <c r="AU88" i="1"/>
  <c r="AV88" i="1" s="1"/>
  <c r="AR88" i="1"/>
  <c r="AP88" i="1"/>
  <c r="AM88" i="1"/>
  <c r="AN88" i="1" s="1"/>
  <c r="AH88" i="1"/>
  <c r="AI88" i="1" s="1"/>
  <c r="AC88" i="1"/>
  <c r="Z88" i="1"/>
  <c r="W88" i="1"/>
  <c r="S88" i="1"/>
  <c r="P88" i="1"/>
  <c r="M88" i="1"/>
  <c r="D88" i="1"/>
  <c r="AU87" i="1"/>
  <c r="AV87" i="1" s="1"/>
  <c r="AR87" i="1"/>
  <c r="AP87" i="1"/>
  <c r="AM87" i="1"/>
  <c r="AN87" i="1" s="1"/>
  <c r="AH87" i="1"/>
  <c r="AI87" i="1" s="1"/>
  <c r="AC87" i="1"/>
  <c r="Z87" i="1"/>
  <c r="W87" i="1"/>
  <c r="S87" i="1"/>
  <c r="P87" i="1"/>
  <c r="M87" i="1"/>
  <c r="D87" i="1"/>
  <c r="AU86" i="1"/>
  <c r="AV86" i="1" s="1"/>
  <c r="AR86" i="1"/>
  <c r="AP86" i="1"/>
  <c r="AM86" i="1"/>
  <c r="AN86" i="1" s="1"/>
  <c r="AH86" i="1"/>
  <c r="AI86" i="1" s="1"/>
  <c r="AC86" i="1"/>
  <c r="Z86" i="1"/>
  <c r="W86" i="1"/>
  <c r="AD86" i="1" s="1"/>
  <c r="S86" i="1"/>
  <c r="P86" i="1"/>
  <c r="M86" i="1"/>
  <c r="D86" i="1"/>
  <c r="AU85" i="1"/>
  <c r="AV85" i="1" s="1"/>
  <c r="AR85" i="1"/>
  <c r="AP85" i="1"/>
  <c r="AM85" i="1"/>
  <c r="AN85" i="1" s="1"/>
  <c r="AH85" i="1"/>
  <c r="AI85" i="1" s="1"/>
  <c r="AC85" i="1"/>
  <c r="Z85" i="1"/>
  <c r="W85" i="1"/>
  <c r="S85" i="1"/>
  <c r="P85" i="1"/>
  <c r="M85" i="1"/>
  <c r="D85" i="1"/>
  <c r="AU84" i="1"/>
  <c r="AV84" i="1" s="1"/>
  <c r="AR84" i="1"/>
  <c r="AP84" i="1"/>
  <c r="AM84" i="1"/>
  <c r="AN84" i="1" s="1"/>
  <c r="AH84" i="1"/>
  <c r="AI84" i="1" s="1"/>
  <c r="AC84" i="1"/>
  <c r="Z84" i="1"/>
  <c r="W84" i="1"/>
  <c r="S84" i="1"/>
  <c r="P84" i="1"/>
  <c r="M84" i="1"/>
  <c r="D84" i="1"/>
  <c r="AU83" i="1"/>
  <c r="AV83" i="1" s="1"/>
  <c r="AR83" i="1"/>
  <c r="AP83" i="1"/>
  <c r="AM83" i="1"/>
  <c r="AN83" i="1" s="1"/>
  <c r="AH83" i="1"/>
  <c r="AI83" i="1" s="1"/>
  <c r="AC83" i="1"/>
  <c r="Z83" i="1"/>
  <c r="W83" i="1"/>
  <c r="S83" i="1"/>
  <c r="P83" i="1"/>
  <c r="M83" i="1"/>
  <c r="D83" i="1"/>
  <c r="AU82" i="1"/>
  <c r="AV82" i="1" s="1"/>
  <c r="AR82" i="1"/>
  <c r="AP82" i="1"/>
  <c r="AM82" i="1"/>
  <c r="AN82" i="1" s="1"/>
  <c r="AH82" i="1"/>
  <c r="AI82" i="1" s="1"/>
  <c r="AC82" i="1"/>
  <c r="Z82" i="1"/>
  <c r="W82" i="1"/>
  <c r="S82" i="1"/>
  <c r="P82" i="1"/>
  <c r="M82" i="1"/>
  <c r="D82" i="1"/>
  <c r="AU81" i="1"/>
  <c r="AV81" i="1" s="1"/>
  <c r="AR81" i="1"/>
  <c r="AP81" i="1"/>
  <c r="AM81" i="1"/>
  <c r="AN81" i="1" s="1"/>
  <c r="AH81" i="1"/>
  <c r="AI81" i="1" s="1"/>
  <c r="AC81" i="1"/>
  <c r="Z81" i="1"/>
  <c r="W81" i="1"/>
  <c r="S81" i="1"/>
  <c r="P81" i="1"/>
  <c r="M81" i="1"/>
  <c r="T81" i="1" s="1"/>
  <c r="D81" i="1"/>
  <c r="AU80" i="1"/>
  <c r="AV80" i="1" s="1"/>
  <c r="AR80" i="1"/>
  <c r="AP80" i="1"/>
  <c r="AM80" i="1"/>
  <c r="AN80" i="1" s="1"/>
  <c r="AH80" i="1"/>
  <c r="AI80" i="1" s="1"/>
  <c r="AC80" i="1"/>
  <c r="Z80" i="1"/>
  <c r="AD80" i="1" s="1"/>
  <c r="W80" i="1"/>
  <c r="S80" i="1"/>
  <c r="P80" i="1"/>
  <c r="M80" i="1"/>
  <c r="D80" i="1"/>
  <c r="AV74" i="1"/>
  <c r="AU74" i="1"/>
  <c r="AR74" i="1"/>
  <c r="AP74" i="1"/>
  <c r="AN74" i="1"/>
  <c r="AM74" i="1"/>
  <c r="AI74" i="1"/>
  <c r="AH74" i="1"/>
  <c r="AC74" i="1"/>
  <c r="Z74" i="1"/>
  <c r="W74" i="1"/>
  <c r="AD74" i="1" s="1"/>
  <c r="S74" i="1"/>
  <c r="P74" i="1"/>
  <c r="M74" i="1"/>
  <c r="D74" i="1"/>
  <c r="AU73" i="1"/>
  <c r="AV73" i="1" s="1"/>
  <c r="AR73" i="1"/>
  <c r="AP73" i="1"/>
  <c r="AM73" i="1"/>
  <c r="AN73" i="1" s="1"/>
  <c r="AH73" i="1"/>
  <c r="AI73" i="1" s="1"/>
  <c r="AC73" i="1"/>
  <c r="Z73" i="1"/>
  <c r="W73" i="1"/>
  <c r="S73" i="1"/>
  <c r="P73" i="1"/>
  <c r="T73" i="1" s="1"/>
  <c r="M73" i="1"/>
  <c r="D73" i="1"/>
  <c r="AU72" i="1"/>
  <c r="AV72" i="1" s="1"/>
  <c r="AR72" i="1"/>
  <c r="AP72" i="1"/>
  <c r="AM72" i="1"/>
  <c r="AN72" i="1" s="1"/>
  <c r="AH72" i="1"/>
  <c r="AI72" i="1" s="1"/>
  <c r="AC72" i="1"/>
  <c r="Z72" i="1"/>
  <c r="W72" i="1"/>
  <c r="S72" i="1"/>
  <c r="P72" i="1"/>
  <c r="M72" i="1"/>
  <c r="D72" i="1"/>
  <c r="AU71" i="1"/>
  <c r="AV71" i="1" s="1"/>
  <c r="AR71" i="1"/>
  <c r="AP71" i="1"/>
  <c r="AM71" i="1"/>
  <c r="AN71" i="1" s="1"/>
  <c r="AH71" i="1"/>
  <c r="AI71" i="1" s="1"/>
  <c r="AC71" i="1"/>
  <c r="Z71" i="1"/>
  <c r="W71" i="1"/>
  <c r="S71" i="1"/>
  <c r="P71" i="1"/>
  <c r="M71" i="1"/>
  <c r="D71" i="1"/>
  <c r="AU70" i="1"/>
  <c r="AV70" i="1" s="1"/>
  <c r="AR70" i="1"/>
  <c r="AP70" i="1"/>
  <c r="AM70" i="1"/>
  <c r="AN70" i="1" s="1"/>
  <c r="AH70" i="1"/>
  <c r="AI70" i="1" s="1"/>
  <c r="AC70" i="1"/>
  <c r="Z70" i="1"/>
  <c r="W70" i="1"/>
  <c r="S70" i="1"/>
  <c r="P70" i="1"/>
  <c r="M70" i="1"/>
  <c r="D70" i="1"/>
  <c r="AU69" i="1"/>
  <c r="AV69" i="1" s="1"/>
  <c r="AR69" i="1"/>
  <c r="AP69" i="1"/>
  <c r="AM69" i="1"/>
  <c r="AN69" i="1" s="1"/>
  <c r="AH69" i="1"/>
  <c r="AI69" i="1" s="1"/>
  <c r="AC69" i="1"/>
  <c r="Z69" i="1"/>
  <c r="W69" i="1"/>
  <c r="S69" i="1"/>
  <c r="P69" i="1"/>
  <c r="M69" i="1"/>
  <c r="D69" i="1"/>
  <c r="AU68" i="1"/>
  <c r="AV68" i="1" s="1"/>
  <c r="AR68" i="1"/>
  <c r="AP68" i="1"/>
  <c r="AM68" i="1"/>
  <c r="AN68" i="1" s="1"/>
  <c r="AH68" i="1"/>
  <c r="AI68" i="1" s="1"/>
  <c r="AC68" i="1"/>
  <c r="Z68" i="1"/>
  <c r="W68" i="1"/>
  <c r="S68" i="1"/>
  <c r="P68" i="1"/>
  <c r="M68" i="1"/>
  <c r="D68" i="1"/>
  <c r="AU67" i="1"/>
  <c r="AV67" i="1" s="1"/>
  <c r="AR67" i="1"/>
  <c r="AP67" i="1"/>
  <c r="AM67" i="1"/>
  <c r="AN67" i="1" s="1"/>
  <c r="AH67" i="1"/>
  <c r="AI67" i="1" s="1"/>
  <c r="AC67" i="1"/>
  <c r="Z67" i="1"/>
  <c r="W67" i="1"/>
  <c r="S67" i="1"/>
  <c r="P67" i="1"/>
  <c r="M67" i="1"/>
  <c r="D67" i="1"/>
  <c r="AU66" i="1"/>
  <c r="AV66" i="1" s="1"/>
  <c r="AR66" i="1"/>
  <c r="AP66" i="1"/>
  <c r="AM66" i="1"/>
  <c r="AN66" i="1" s="1"/>
  <c r="AH66" i="1"/>
  <c r="AI66" i="1" s="1"/>
  <c r="AC66" i="1"/>
  <c r="Z66" i="1"/>
  <c r="W66" i="1"/>
  <c r="S66" i="1"/>
  <c r="P66" i="1"/>
  <c r="M66" i="1"/>
  <c r="D66" i="1"/>
  <c r="AU65" i="1"/>
  <c r="AV65" i="1" s="1"/>
  <c r="AR65" i="1"/>
  <c r="AP65" i="1"/>
  <c r="AM65" i="1"/>
  <c r="AN65" i="1" s="1"/>
  <c r="AH65" i="1"/>
  <c r="AI65" i="1" s="1"/>
  <c r="AC65" i="1"/>
  <c r="Z65" i="1"/>
  <c r="W65" i="1"/>
  <c r="S65" i="1"/>
  <c r="P65" i="1"/>
  <c r="M65" i="1"/>
  <c r="D65" i="1"/>
  <c r="AU64" i="1"/>
  <c r="AV64" i="1" s="1"/>
  <c r="AR64" i="1"/>
  <c r="AP64" i="1"/>
  <c r="AM64" i="1"/>
  <c r="AN64" i="1" s="1"/>
  <c r="AH64" i="1"/>
  <c r="AI64" i="1" s="1"/>
  <c r="AC64" i="1"/>
  <c r="Z64" i="1"/>
  <c r="W64" i="1"/>
  <c r="S64" i="1"/>
  <c r="P64" i="1"/>
  <c r="M64" i="1"/>
  <c r="D64" i="1"/>
  <c r="AU63" i="1"/>
  <c r="AV63" i="1" s="1"/>
  <c r="AR63" i="1"/>
  <c r="AP63" i="1"/>
  <c r="AM63" i="1"/>
  <c r="AN63" i="1" s="1"/>
  <c r="AH63" i="1"/>
  <c r="AI63" i="1" s="1"/>
  <c r="AC63" i="1"/>
  <c r="Z63" i="1"/>
  <c r="W63" i="1"/>
  <c r="S63" i="1"/>
  <c r="P63" i="1"/>
  <c r="M63" i="1"/>
  <c r="D63" i="1"/>
  <c r="AU62" i="1"/>
  <c r="AV62" i="1" s="1"/>
  <c r="AR62" i="1"/>
  <c r="AP62" i="1"/>
  <c r="AM62" i="1"/>
  <c r="AN62" i="1" s="1"/>
  <c r="AH62" i="1"/>
  <c r="AI62" i="1" s="1"/>
  <c r="AC62" i="1"/>
  <c r="Z62" i="1"/>
  <c r="W62" i="1"/>
  <c r="S62" i="1"/>
  <c r="P62" i="1"/>
  <c r="M62" i="1"/>
  <c r="D62" i="1"/>
  <c r="AU61" i="1"/>
  <c r="AV61" i="1" s="1"/>
  <c r="AR61" i="1"/>
  <c r="AP61" i="1"/>
  <c r="AM61" i="1"/>
  <c r="AN61" i="1" s="1"/>
  <c r="AH61" i="1"/>
  <c r="AI61" i="1" s="1"/>
  <c r="AC61" i="1"/>
  <c r="Z61" i="1"/>
  <c r="W61" i="1"/>
  <c r="S61" i="1"/>
  <c r="P61" i="1"/>
  <c r="M61" i="1"/>
  <c r="D61" i="1"/>
  <c r="AU60" i="1"/>
  <c r="AV60" i="1" s="1"/>
  <c r="AR60" i="1"/>
  <c r="AP60" i="1"/>
  <c r="AM60" i="1"/>
  <c r="AN60" i="1" s="1"/>
  <c r="AH60" i="1"/>
  <c r="AI60" i="1" s="1"/>
  <c r="AC60" i="1"/>
  <c r="Z60" i="1"/>
  <c r="W60" i="1"/>
  <c r="S60" i="1"/>
  <c r="P60" i="1"/>
  <c r="M60" i="1"/>
  <c r="D60" i="1"/>
  <c r="AU59" i="1"/>
  <c r="AV59" i="1" s="1"/>
  <c r="AR59" i="1"/>
  <c r="AP59" i="1"/>
  <c r="AM59" i="1"/>
  <c r="AN59" i="1" s="1"/>
  <c r="AH59" i="1"/>
  <c r="AI59" i="1" s="1"/>
  <c r="AC59" i="1"/>
  <c r="Z59" i="1"/>
  <c r="W59" i="1"/>
  <c r="S59" i="1"/>
  <c r="P59" i="1"/>
  <c r="M59" i="1"/>
  <c r="D59" i="1"/>
  <c r="AU58" i="1"/>
  <c r="AV58" i="1" s="1"/>
  <c r="AR58" i="1"/>
  <c r="AP58" i="1"/>
  <c r="AM58" i="1"/>
  <c r="AN58" i="1" s="1"/>
  <c r="AH58" i="1"/>
  <c r="AI58" i="1" s="1"/>
  <c r="AC58" i="1"/>
  <c r="Z58" i="1"/>
  <c r="W58" i="1"/>
  <c r="S58" i="1"/>
  <c r="P58" i="1"/>
  <c r="M58" i="1"/>
  <c r="D58" i="1"/>
  <c r="AU57" i="1"/>
  <c r="AV57" i="1" s="1"/>
  <c r="AR57" i="1"/>
  <c r="AP57" i="1"/>
  <c r="AM57" i="1"/>
  <c r="AN57" i="1" s="1"/>
  <c r="AH57" i="1"/>
  <c r="AI57" i="1" s="1"/>
  <c r="AC57" i="1"/>
  <c r="Z57" i="1"/>
  <c r="W57" i="1"/>
  <c r="AD57" i="1" s="1"/>
  <c r="S57" i="1"/>
  <c r="P57" i="1"/>
  <c r="M57" i="1"/>
  <c r="D57" i="1"/>
  <c r="AU56" i="1"/>
  <c r="AV56" i="1" s="1"/>
  <c r="AR56" i="1"/>
  <c r="AP56" i="1"/>
  <c r="AM56" i="1"/>
  <c r="AN56" i="1" s="1"/>
  <c r="AH56" i="1"/>
  <c r="AI56" i="1" s="1"/>
  <c r="AC56" i="1"/>
  <c r="Z56" i="1"/>
  <c r="W56" i="1"/>
  <c r="S56" i="1"/>
  <c r="P56" i="1"/>
  <c r="T56" i="1" s="1"/>
  <c r="M56" i="1"/>
  <c r="D56" i="1"/>
  <c r="AU55" i="1"/>
  <c r="AV55" i="1" s="1"/>
  <c r="AR55" i="1"/>
  <c r="AP55" i="1"/>
  <c r="AM55" i="1"/>
  <c r="AN55" i="1" s="1"/>
  <c r="AH55" i="1"/>
  <c r="AI55" i="1" s="1"/>
  <c r="AC55" i="1"/>
  <c r="Z55" i="1"/>
  <c r="W55" i="1"/>
  <c r="S55" i="1"/>
  <c r="P55" i="1"/>
  <c r="M55" i="1"/>
  <c r="D55" i="1"/>
  <c r="AU54" i="1"/>
  <c r="AV54" i="1" s="1"/>
  <c r="AR54" i="1"/>
  <c r="AP54" i="1"/>
  <c r="AM54" i="1"/>
  <c r="AN54" i="1" s="1"/>
  <c r="AH54" i="1"/>
  <c r="AI54" i="1" s="1"/>
  <c r="AC54" i="1"/>
  <c r="Z54" i="1"/>
  <c r="W54" i="1"/>
  <c r="S54" i="1"/>
  <c r="P54" i="1"/>
  <c r="M54" i="1"/>
  <c r="AU53" i="1"/>
  <c r="AV53" i="1" s="1"/>
  <c r="AR53" i="1"/>
  <c r="AP53" i="1"/>
  <c r="AM53" i="1"/>
  <c r="AN53" i="1" s="1"/>
  <c r="AH53" i="1"/>
  <c r="AI53" i="1" s="1"/>
  <c r="AC53" i="1"/>
  <c r="Z53" i="1"/>
  <c r="W53" i="1"/>
  <c r="S53" i="1"/>
  <c r="P53" i="1"/>
  <c r="M53" i="1"/>
  <c r="D53" i="1"/>
  <c r="AU51" i="1"/>
  <c r="AV51" i="1" s="1"/>
  <c r="AR51" i="1"/>
  <c r="AP51" i="1"/>
  <c r="AM51" i="1"/>
  <c r="AN51" i="1" s="1"/>
  <c r="AH51" i="1"/>
  <c r="AI51" i="1" s="1"/>
  <c r="AC51" i="1"/>
  <c r="Z51" i="1"/>
  <c r="W51" i="1"/>
  <c r="S51" i="1"/>
  <c r="P51" i="1"/>
  <c r="M51" i="1"/>
  <c r="D51" i="1"/>
  <c r="AU50" i="1"/>
  <c r="AV50" i="1" s="1"/>
  <c r="AR50" i="1"/>
  <c r="AP50" i="1"/>
  <c r="AM50" i="1"/>
  <c r="AN50" i="1" s="1"/>
  <c r="AH50" i="1"/>
  <c r="AI50" i="1" s="1"/>
  <c r="AC50" i="1"/>
  <c r="Z50" i="1"/>
  <c r="W50" i="1"/>
  <c r="S50" i="1"/>
  <c r="P50" i="1"/>
  <c r="M50" i="1"/>
  <c r="D50" i="1"/>
  <c r="AU49" i="1"/>
  <c r="AV49" i="1" s="1"/>
  <c r="AR49" i="1"/>
  <c r="AP49" i="1"/>
  <c r="AM49" i="1"/>
  <c r="AN49" i="1" s="1"/>
  <c r="AH49" i="1"/>
  <c r="AI49" i="1" s="1"/>
  <c r="AC49" i="1"/>
  <c r="Z49" i="1"/>
  <c r="W49" i="1"/>
  <c r="S49" i="1"/>
  <c r="P49" i="1"/>
  <c r="M49" i="1"/>
  <c r="AU48" i="1"/>
  <c r="AV48" i="1" s="1"/>
  <c r="AR48" i="1"/>
  <c r="AP48" i="1"/>
  <c r="AM48" i="1"/>
  <c r="AN48" i="1" s="1"/>
  <c r="AH48" i="1"/>
  <c r="AI48" i="1" s="1"/>
  <c r="AC48" i="1"/>
  <c r="Z48" i="1"/>
  <c r="W48" i="1"/>
  <c r="S48" i="1"/>
  <c r="P48" i="1"/>
  <c r="M48" i="1"/>
  <c r="D48" i="1"/>
  <c r="AU47" i="1"/>
  <c r="AV47" i="1" s="1"/>
  <c r="AR47" i="1"/>
  <c r="AP47" i="1"/>
  <c r="AM47" i="1"/>
  <c r="AN47" i="1" s="1"/>
  <c r="AH47" i="1"/>
  <c r="AI47" i="1" s="1"/>
  <c r="AC47" i="1"/>
  <c r="Z47" i="1"/>
  <c r="W47" i="1"/>
  <c r="S47" i="1"/>
  <c r="P47" i="1"/>
  <c r="M47" i="1"/>
  <c r="D47" i="1"/>
  <c r="AU46" i="1"/>
  <c r="AV46" i="1" s="1"/>
  <c r="AR46" i="1"/>
  <c r="AP46" i="1"/>
  <c r="AM46" i="1"/>
  <c r="AN46" i="1" s="1"/>
  <c r="AH46" i="1"/>
  <c r="AI46" i="1" s="1"/>
  <c r="AC46" i="1"/>
  <c r="Z46" i="1"/>
  <c r="W46" i="1"/>
  <c r="S46" i="1"/>
  <c r="P46" i="1"/>
  <c r="T46" i="1" s="1"/>
  <c r="M46" i="1"/>
  <c r="D46" i="1"/>
  <c r="AU41" i="1"/>
  <c r="AV41" i="1" s="1"/>
  <c r="AR41" i="1"/>
  <c r="AP41" i="1"/>
  <c r="AM41" i="1"/>
  <c r="AN41" i="1" s="1"/>
  <c r="AH41" i="1"/>
  <c r="AI41" i="1" s="1"/>
  <c r="AC41" i="1"/>
  <c r="Z41" i="1"/>
  <c r="W41" i="1"/>
  <c r="P41" i="1"/>
  <c r="M41" i="1"/>
  <c r="D41" i="1"/>
  <c r="AU40" i="1"/>
  <c r="AV40" i="1" s="1"/>
  <c r="AR40" i="1"/>
  <c r="AP40" i="1"/>
  <c r="AM40" i="1"/>
  <c r="AN40" i="1" s="1"/>
  <c r="AH40" i="1"/>
  <c r="AI40" i="1" s="1"/>
  <c r="AC40" i="1"/>
  <c r="Z40" i="1"/>
  <c r="W40" i="1"/>
  <c r="P40" i="1"/>
  <c r="M40" i="1"/>
  <c r="D40" i="1"/>
  <c r="AU39" i="1"/>
  <c r="AV39" i="1" s="1"/>
  <c r="AR39" i="1"/>
  <c r="AP39" i="1"/>
  <c r="AM39" i="1"/>
  <c r="AN39" i="1" s="1"/>
  <c r="AH39" i="1"/>
  <c r="AI39" i="1" s="1"/>
  <c r="Z39" i="1"/>
  <c r="W39" i="1"/>
  <c r="P39" i="1"/>
  <c r="M39" i="1"/>
  <c r="D39" i="1"/>
  <c r="AU38" i="1"/>
  <c r="AV38" i="1" s="1"/>
  <c r="AR38" i="1"/>
  <c r="AP38" i="1"/>
  <c r="AM38" i="1"/>
  <c r="AN38" i="1" s="1"/>
  <c r="AH38" i="1"/>
  <c r="AI38" i="1" s="1"/>
  <c r="AC38" i="1"/>
  <c r="Z38" i="1"/>
  <c r="W38" i="1"/>
  <c r="P38" i="1"/>
  <c r="M38" i="1"/>
  <c r="D38" i="1"/>
  <c r="AU37" i="1"/>
  <c r="AV37" i="1" s="1"/>
  <c r="AR37" i="1"/>
  <c r="AP37" i="1"/>
  <c r="AM37" i="1"/>
  <c r="AN37" i="1" s="1"/>
  <c r="AH37" i="1"/>
  <c r="AI37" i="1" s="1"/>
  <c r="AC37" i="1"/>
  <c r="Z37" i="1"/>
  <c r="W37" i="1"/>
  <c r="P37" i="1"/>
  <c r="M37" i="1"/>
  <c r="D37" i="1"/>
  <c r="AU36" i="1"/>
  <c r="AV36" i="1" s="1"/>
  <c r="AR36" i="1"/>
  <c r="AP36" i="1"/>
  <c r="AM36" i="1"/>
  <c r="AN36" i="1" s="1"/>
  <c r="AH36" i="1"/>
  <c r="AI36" i="1" s="1"/>
  <c r="AC36" i="1"/>
  <c r="Z36" i="1"/>
  <c r="W36" i="1"/>
  <c r="P36" i="1"/>
  <c r="M36" i="1"/>
  <c r="D36" i="1"/>
  <c r="AU35" i="1"/>
  <c r="AV35" i="1" s="1"/>
  <c r="AR35" i="1"/>
  <c r="AP35" i="1"/>
  <c r="AM35" i="1"/>
  <c r="AN35" i="1" s="1"/>
  <c r="AH35" i="1"/>
  <c r="AI35" i="1" s="1"/>
  <c r="AC35" i="1"/>
  <c r="Z35" i="1"/>
  <c r="W35" i="1"/>
  <c r="P35" i="1"/>
  <c r="M35" i="1"/>
  <c r="D35" i="1"/>
  <c r="AU34" i="1"/>
  <c r="AV34" i="1" s="1"/>
  <c r="AR34" i="1"/>
  <c r="AP34" i="1"/>
  <c r="AM34" i="1"/>
  <c r="AN34" i="1" s="1"/>
  <c r="AH34" i="1"/>
  <c r="AI34" i="1" s="1"/>
  <c r="AC34" i="1"/>
  <c r="Z34" i="1"/>
  <c r="W34" i="1"/>
  <c r="P34" i="1"/>
  <c r="M34" i="1"/>
  <c r="D34" i="1"/>
  <c r="AU33" i="1"/>
  <c r="AV33" i="1" s="1"/>
  <c r="AR33" i="1"/>
  <c r="AP33" i="1"/>
  <c r="AM33" i="1"/>
  <c r="AN33" i="1" s="1"/>
  <c r="AH33" i="1"/>
  <c r="AI33" i="1" s="1"/>
  <c r="AC33" i="1"/>
  <c r="Z33" i="1"/>
  <c r="W33" i="1"/>
  <c r="P33" i="1"/>
  <c r="M33" i="1"/>
  <c r="D33" i="1"/>
  <c r="AU32" i="1"/>
  <c r="AV32" i="1" s="1"/>
  <c r="AR32" i="1"/>
  <c r="AP32" i="1"/>
  <c r="AM32" i="1"/>
  <c r="AN32" i="1" s="1"/>
  <c r="AH32" i="1"/>
  <c r="AI32" i="1" s="1"/>
  <c r="AC32" i="1"/>
  <c r="Z32" i="1"/>
  <c r="W32" i="1"/>
  <c r="P32" i="1"/>
  <c r="M32" i="1"/>
  <c r="D32" i="1"/>
  <c r="AU31" i="1"/>
  <c r="AV31" i="1" s="1"/>
  <c r="AR31" i="1"/>
  <c r="AP31" i="1"/>
  <c r="AM31" i="1"/>
  <c r="AN31" i="1" s="1"/>
  <c r="AH31" i="1"/>
  <c r="AI31" i="1" s="1"/>
  <c r="AC31" i="1"/>
  <c r="Z31" i="1"/>
  <c r="W31" i="1"/>
  <c r="P31" i="1"/>
  <c r="M31" i="1"/>
  <c r="D31" i="1"/>
  <c r="AU29" i="1"/>
  <c r="AV29" i="1" s="1"/>
  <c r="AR29" i="1"/>
  <c r="AP29" i="1"/>
  <c r="AM29" i="1"/>
  <c r="AN29" i="1" s="1"/>
  <c r="AH29" i="1"/>
  <c r="AI29" i="1" s="1"/>
  <c r="AC29" i="1"/>
  <c r="Z29" i="1"/>
  <c r="W29" i="1"/>
  <c r="P29" i="1"/>
  <c r="M29" i="1"/>
  <c r="D29" i="1"/>
  <c r="AU28" i="1"/>
  <c r="AV28" i="1" s="1"/>
  <c r="AR28" i="1"/>
  <c r="AP28" i="1"/>
  <c r="AM28" i="1"/>
  <c r="AN28" i="1" s="1"/>
  <c r="AH28" i="1"/>
  <c r="AI28" i="1" s="1"/>
  <c r="AC28" i="1"/>
  <c r="Z28" i="1"/>
  <c r="W28" i="1"/>
  <c r="P28" i="1"/>
  <c r="M28" i="1"/>
  <c r="D28" i="1"/>
  <c r="AU30" i="1"/>
  <c r="AV30" i="1" s="1"/>
  <c r="AR30" i="1"/>
  <c r="AP30" i="1"/>
  <c r="AM30" i="1"/>
  <c r="AN30" i="1" s="1"/>
  <c r="AH30" i="1"/>
  <c r="AI30" i="1" s="1"/>
  <c r="AC30" i="1"/>
  <c r="Z30" i="1"/>
  <c r="W30" i="1"/>
  <c r="P30" i="1"/>
  <c r="M30" i="1"/>
  <c r="D30" i="1"/>
  <c r="AU27" i="1"/>
  <c r="AV27" i="1" s="1"/>
  <c r="AR27" i="1"/>
  <c r="AP27" i="1"/>
  <c r="AM27" i="1"/>
  <c r="AN27" i="1" s="1"/>
  <c r="AH27" i="1"/>
  <c r="AI27" i="1" s="1"/>
  <c r="AC27" i="1"/>
  <c r="Z27" i="1"/>
  <c r="W27" i="1"/>
  <c r="P27" i="1"/>
  <c r="M27" i="1"/>
  <c r="D27" i="1"/>
  <c r="AU26" i="1"/>
  <c r="AV26" i="1" s="1"/>
  <c r="AR26" i="1"/>
  <c r="AP26" i="1"/>
  <c r="AM26" i="1"/>
  <c r="AN26" i="1" s="1"/>
  <c r="AH26" i="1"/>
  <c r="AI26" i="1" s="1"/>
  <c r="AC26" i="1"/>
  <c r="Z26" i="1"/>
  <c r="W26" i="1"/>
  <c r="P26" i="1"/>
  <c r="M26" i="1"/>
  <c r="D26" i="1"/>
  <c r="AU24" i="1"/>
  <c r="AV24" i="1" s="1"/>
  <c r="AR24" i="1"/>
  <c r="AP24" i="1"/>
  <c r="AM24" i="1"/>
  <c r="AN24" i="1" s="1"/>
  <c r="AH24" i="1"/>
  <c r="AI24" i="1" s="1"/>
  <c r="AC24" i="1"/>
  <c r="Z24" i="1"/>
  <c r="W24" i="1"/>
  <c r="P24" i="1"/>
  <c r="M24" i="1"/>
  <c r="D24" i="1"/>
  <c r="AU23" i="1"/>
  <c r="AV23" i="1" s="1"/>
  <c r="AR23" i="1"/>
  <c r="AP23" i="1"/>
  <c r="AM23" i="1"/>
  <c r="AN23" i="1" s="1"/>
  <c r="AH23" i="1"/>
  <c r="AI23" i="1" s="1"/>
  <c r="AC23" i="1"/>
  <c r="Z23" i="1"/>
  <c r="W23" i="1"/>
  <c r="P23" i="1"/>
  <c r="M23" i="1"/>
  <c r="D23" i="1"/>
  <c r="AU25" i="1"/>
  <c r="AV25" i="1" s="1"/>
  <c r="AR25" i="1"/>
  <c r="AP25" i="1"/>
  <c r="AM25" i="1"/>
  <c r="AN25" i="1" s="1"/>
  <c r="AH25" i="1"/>
  <c r="AI25" i="1" s="1"/>
  <c r="AC25" i="1"/>
  <c r="Z25" i="1"/>
  <c r="W25" i="1"/>
  <c r="P25" i="1"/>
  <c r="M25" i="1"/>
  <c r="D25" i="1"/>
  <c r="AU21" i="1"/>
  <c r="AV21" i="1" s="1"/>
  <c r="AR21" i="1"/>
  <c r="AP21" i="1"/>
  <c r="AM21" i="1"/>
  <c r="AN21" i="1" s="1"/>
  <c r="AH21" i="1"/>
  <c r="AI21" i="1" s="1"/>
  <c r="AC21" i="1"/>
  <c r="Z21" i="1"/>
  <c r="W21" i="1"/>
  <c r="P21" i="1"/>
  <c r="M21" i="1"/>
  <c r="T21" i="1" s="1"/>
  <c r="D21" i="1"/>
  <c r="AU16" i="1"/>
  <c r="AV16" i="1" s="1"/>
  <c r="AR16" i="1"/>
  <c r="AP16" i="1"/>
  <c r="AM16" i="1"/>
  <c r="AN16" i="1" s="1"/>
  <c r="AH16" i="1"/>
  <c r="AI16" i="1" s="1"/>
  <c r="AC16" i="1"/>
  <c r="Z16" i="1"/>
  <c r="W16" i="1"/>
  <c r="AD16" i="1" s="1"/>
  <c r="P16" i="1"/>
  <c r="M16" i="1"/>
  <c r="T16" i="1" s="1"/>
  <c r="AE16" i="1" s="1"/>
  <c r="AU15" i="1"/>
  <c r="AV15" i="1" s="1"/>
  <c r="AR15" i="1"/>
  <c r="AP15" i="1"/>
  <c r="AM15" i="1"/>
  <c r="AN15" i="1" s="1"/>
  <c r="AH15" i="1"/>
  <c r="AI15" i="1" s="1"/>
  <c r="AC15" i="1"/>
  <c r="Z15" i="1"/>
  <c r="W15" i="1"/>
  <c r="P15" i="1"/>
  <c r="M15" i="1"/>
  <c r="T15" i="1" s="1"/>
  <c r="AU14" i="1"/>
  <c r="AV14" i="1" s="1"/>
  <c r="AR14" i="1"/>
  <c r="AP14" i="1"/>
  <c r="AM14" i="1"/>
  <c r="AN14" i="1" s="1"/>
  <c r="AH14" i="1"/>
  <c r="AI14" i="1" s="1"/>
  <c r="AC14" i="1"/>
  <c r="Z14" i="1"/>
  <c r="W14" i="1"/>
  <c r="P14" i="1"/>
  <c r="M14" i="1"/>
  <c r="AU13" i="1"/>
  <c r="AV13" i="1" s="1"/>
  <c r="AR13" i="1"/>
  <c r="AP13" i="1"/>
  <c r="AM13" i="1"/>
  <c r="AN13" i="1" s="1"/>
  <c r="AH13" i="1"/>
  <c r="AI13" i="1" s="1"/>
  <c r="AC13" i="1"/>
  <c r="Z13" i="1"/>
  <c r="W13" i="1"/>
  <c r="P13" i="1"/>
  <c r="M13" i="1"/>
  <c r="AU12" i="1"/>
  <c r="AV12" i="1" s="1"/>
  <c r="AR12" i="1"/>
  <c r="AP12" i="1"/>
  <c r="AM12" i="1"/>
  <c r="AN12" i="1" s="1"/>
  <c r="AH12" i="1"/>
  <c r="AI12" i="1" s="1"/>
  <c r="AC12" i="1"/>
  <c r="Z12" i="1"/>
  <c r="W12" i="1"/>
  <c r="P12" i="1"/>
  <c r="M12" i="1"/>
  <c r="AU11" i="1"/>
  <c r="AV11" i="1" s="1"/>
  <c r="AR11" i="1"/>
  <c r="AP11" i="1"/>
  <c r="AM11" i="1"/>
  <c r="AN11" i="1" s="1"/>
  <c r="AH11" i="1"/>
  <c r="AI11" i="1" s="1"/>
  <c r="AC11" i="1"/>
  <c r="Z11" i="1"/>
  <c r="W11" i="1"/>
  <c r="P11" i="1"/>
  <c r="M11" i="1"/>
  <c r="AU10" i="1"/>
  <c r="AV10" i="1" s="1"/>
  <c r="AR10" i="1"/>
  <c r="AP10" i="1"/>
  <c r="AM10" i="1"/>
  <c r="AN10" i="1" s="1"/>
  <c r="AH10" i="1"/>
  <c r="AI10" i="1" s="1"/>
  <c r="AC10" i="1"/>
  <c r="Z10" i="1"/>
  <c r="W10" i="1"/>
  <c r="P10" i="1"/>
  <c r="M10" i="1"/>
  <c r="AU9" i="1"/>
  <c r="AV9" i="1" s="1"/>
  <c r="AR9" i="1"/>
  <c r="AP9" i="1"/>
  <c r="AM9" i="1"/>
  <c r="AN9" i="1" s="1"/>
  <c r="AH9" i="1"/>
  <c r="AI9" i="1" s="1"/>
  <c r="AC9" i="1"/>
  <c r="Z9" i="1"/>
  <c r="W9" i="1"/>
  <c r="P9" i="1"/>
  <c r="M9" i="1"/>
  <c r="AU8" i="1"/>
  <c r="AV8" i="1" s="1"/>
  <c r="AR8" i="1"/>
  <c r="AP8" i="1"/>
  <c r="AM8" i="1"/>
  <c r="AN8" i="1" s="1"/>
  <c r="AH8" i="1"/>
  <c r="AI8" i="1" s="1"/>
  <c r="AC8" i="1"/>
  <c r="Z8" i="1"/>
  <c r="W8" i="1"/>
  <c r="P8" i="1"/>
  <c r="M8" i="1"/>
  <c r="AU7" i="1"/>
  <c r="AV7" i="1" s="1"/>
  <c r="AR7" i="1"/>
  <c r="AP7" i="1"/>
  <c r="AM7" i="1"/>
  <c r="AN7" i="1" s="1"/>
  <c r="AH7" i="1"/>
  <c r="AI7" i="1" s="1"/>
  <c r="Z7" i="1"/>
  <c r="W7" i="1"/>
  <c r="P7" i="1"/>
  <c r="M7" i="1"/>
  <c r="AU6" i="1"/>
  <c r="AV6" i="1" s="1"/>
  <c r="AR6" i="1"/>
  <c r="AP6" i="1"/>
  <c r="AM6" i="1"/>
  <c r="AN6" i="1" s="1"/>
  <c r="AH6" i="1"/>
  <c r="AI6" i="1" s="1"/>
  <c r="AC6" i="1"/>
  <c r="Z6" i="1"/>
  <c r="W6" i="1"/>
  <c r="P6" i="1"/>
  <c r="M6" i="1"/>
  <c r="AE52" i="1" l="1"/>
  <c r="I52" i="1" s="1"/>
  <c r="C61" i="2" s="1"/>
  <c r="AD47" i="1"/>
  <c r="AD48" i="1"/>
  <c r="AD58" i="1"/>
  <c r="T59" i="1"/>
  <c r="AD6" i="1"/>
  <c r="T8" i="1"/>
  <c r="AE8" i="1" s="1"/>
  <c r="I8" i="1" s="1"/>
  <c r="C23" i="2" s="1"/>
  <c r="AD8" i="1"/>
  <c r="I16" i="1"/>
  <c r="C31" i="2" s="1"/>
  <c r="M31" i="2" s="1"/>
  <c r="T49" i="1"/>
  <c r="AD50" i="1"/>
  <c r="AE50" i="1" s="1"/>
  <c r="I50" i="1" s="1"/>
  <c r="C59" i="2" s="1"/>
  <c r="M59" i="2" s="1"/>
  <c r="AD51" i="1"/>
  <c r="T65" i="1"/>
  <c r="AD66" i="1"/>
  <c r="AD67" i="1"/>
  <c r="T68" i="1"/>
  <c r="T85" i="1"/>
  <c r="AD87" i="1"/>
  <c r="T88" i="1"/>
  <c r="AD102" i="1"/>
  <c r="AD103" i="1"/>
  <c r="T104" i="1"/>
  <c r="AD9" i="1"/>
  <c r="T11" i="1"/>
  <c r="T12" i="1"/>
  <c r="AD12" i="1"/>
  <c r="AD13" i="1"/>
  <c r="F34" i="2"/>
  <c r="P34" i="2" s="1"/>
  <c r="J34" i="2"/>
  <c r="F36" i="2"/>
  <c r="P36" i="2" s="1"/>
  <c r="L36" i="2"/>
  <c r="AD21" i="1"/>
  <c r="AE21" i="1" s="1"/>
  <c r="I21" i="1" s="1"/>
  <c r="C33" i="2" s="1"/>
  <c r="M33" i="2" s="1"/>
  <c r="T25" i="1"/>
  <c r="AD23" i="1"/>
  <c r="T24" i="1"/>
  <c r="AE24" i="1" s="1"/>
  <c r="I24" i="1" s="1"/>
  <c r="AD26" i="1"/>
  <c r="T27" i="1"/>
  <c r="AE27" i="1" s="1"/>
  <c r="I27" i="1" s="1"/>
  <c r="C39" i="2" s="1"/>
  <c r="M39" i="2" s="1"/>
  <c r="AD30" i="1"/>
  <c r="T28" i="1"/>
  <c r="AE28" i="1" s="1"/>
  <c r="I28" i="1" s="1"/>
  <c r="AD29" i="1"/>
  <c r="T31" i="1"/>
  <c r="AD32" i="1"/>
  <c r="T33" i="1"/>
  <c r="AD34" i="1"/>
  <c r="T35" i="1"/>
  <c r="AD36" i="1"/>
  <c r="T37" i="1"/>
  <c r="AE37" i="1" s="1"/>
  <c r="I37" i="1" s="1"/>
  <c r="C49" i="2" s="1"/>
  <c r="M49" i="2" s="1"/>
  <c r="AD38" i="1"/>
  <c r="T39" i="1"/>
  <c r="AD53" i="1"/>
  <c r="AD54" i="1"/>
  <c r="T55" i="1"/>
  <c r="T60" i="1"/>
  <c r="AD61" i="1"/>
  <c r="AD62" i="1"/>
  <c r="AD63" i="1"/>
  <c r="T64" i="1"/>
  <c r="T69" i="1"/>
  <c r="AD70" i="1"/>
  <c r="AD71" i="1"/>
  <c r="T72" i="1"/>
  <c r="T82" i="1"/>
  <c r="AD83" i="1"/>
  <c r="AE83" i="1" s="1"/>
  <c r="I83" i="1" s="1"/>
  <c r="T89" i="1"/>
  <c r="AD90" i="1"/>
  <c r="AD91" i="1"/>
  <c r="T92" i="1"/>
  <c r="T97" i="1"/>
  <c r="AD98" i="1"/>
  <c r="AD99" i="1"/>
  <c r="T100" i="1"/>
  <c r="T105" i="1"/>
  <c r="AD106" i="1"/>
  <c r="AD107" i="1"/>
  <c r="T108" i="1"/>
  <c r="H34" i="2"/>
  <c r="L34" i="2"/>
  <c r="J36" i="2"/>
  <c r="K21" i="2"/>
  <c r="I21" i="2"/>
  <c r="G21" i="2"/>
  <c r="E21" i="2"/>
  <c r="O21" i="2" s="1"/>
  <c r="K31" i="2"/>
  <c r="I31" i="2"/>
  <c r="G31" i="2"/>
  <c r="E31" i="2"/>
  <c r="O31" i="2" s="1"/>
  <c r="K29" i="2"/>
  <c r="I29" i="2"/>
  <c r="G29" i="2"/>
  <c r="E29" i="2"/>
  <c r="O29" i="2" s="1"/>
  <c r="K27" i="2"/>
  <c r="I27" i="2"/>
  <c r="G27" i="2"/>
  <c r="E27" i="2"/>
  <c r="O27" i="2" s="1"/>
  <c r="K25" i="2"/>
  <c r="I25" i="2"/>
  <c r="G25" i="2"/>
  <c r="E25" i="2"/>
  <c r="O25" i="2" s="1"/>
  <c r="K33" i="2"/>
  <c r="I33" i="2"/>
  <c r="G33" i="2"/>
  <c r="E33" i="2"/>
  <c r="O33" i="2" s="1"/>
  <c r="K53" i="2"/>
  <c r="I53" i="2"/>
  <c r="G53" i="2"/>
  <c r="E53" i="2"/>
  <c r="O53" i="2" s="1"/>
  <c r="K51" i="2"/>
  <c r="I51" i="2"/>
  <c r="G51" i="2"/>
  <c r="E51" i="2"/>
  <c r="O51" i="2" s="1"/>
  <c r="K49" i="2"/>
  <c r="I49" i="2"/>
  <c r="G49" i="2"/>
  <c r="E49" i="2"/>
  <c r="O49" i="2" s="1"/>
  <c r="K47" i="2"/>
  <c r="I47" i="2"/>
  <c r="G47" i="2"/>
  <c r="E47" i="2"/>
  <c r="O47" i="2" s="1"/>
  <c r="K45" i="2"/>
  <c r="I45" i="2"/>
  <c r="G45" i="2"/>
  <c r="E45" i="2"/>
  <c r="O45" i="2" s="1"/>
  <c r="K43" i="2"/>
  <c r="I43" i="2"/>
  <c r="G43" i="2"/>
  <c r="E43" i="2"/>
  <c r="O43" i="2" s="1"/>
  <c r="K41" i="2"/>
  <c r="I41" i="2"/>
  <c r="G41" i="2"/>
  <c r="E41" i="2"/>
  <c r="O41" i="2" s="1"/>
  <c r="K39" i="2"/>
  <c r="I39" i="2"/>
  <c r="G39" i="2"/>
  <c r="E39" i="2"/>
  <c r="O39" i="2" s="1"/>
  <c r="K37" i="2"/>
  <c r="G37" i="2"/>
  <c r="E37" i="2"/>
  <c r="O37" i="2" s="1"/>
  <c r="K35" i="2"/>
  <c r="G35" i="2"/>
  <c r="E35" i="2"/>
  <c r="O35" i="2" s="1"/>
  <c r="K55" i="2"/>
  <c r="I55" i="2"/>
  <c r="G55" i="2"/>
  <c r="E55" i="2"/>
  <c r="O55" i="2" s="1"/>
  <c r="K82" i="2"/>
  <c r="I82" i="2"/>
  <c r="G82" i="2"/>
  <c r="E82" i="2"/>
  <c r="O82" i="2" s="1"/>
  <c r="J82" i="2"/>
  <c r="F82" i="2"/>
  <c r="P82" i="2" s="1"/>
  <c r="L82" i="2"/>
  <c r="H82" i="2"/>
  <c r="K80" i="2"/>
  <c r="I80" i="2"/>
  <c r="G80" i="2"/>
  <c r="E80" i="2"/>
  <c r="O80" i="2" s="1"/>
  <c r="J80" i="2"/>
  <c r="F80" i="2"/>
  <c r="P80" i="2" s="1"/>
  <c r="L80" i="2"/>
  <c r="H80" i="2"/>
  <c r="K78" i="2"/>
  <c r="I78" i="2"/>
  <c r="G78" i="2"/>
  <c r="E78" i="2"/>
  <c r="O78" i="2" s="1"/>
  <c r="J78" i="2"/>
  <c r="F78" i="2"/>
  <c r="P78" i="2" s="1"/>
  <c r="L78" i="2"/>
  <c r="H78" i="2"/>
  <c r="K76" i="2"/>
  <c r="I76" i="2"/>
  <c r="G76" i="2"/>
  <c r="E76" i="2"/>
  <c r="O76" i="2" s="1"/>
  <c r="J76" i="2"/>
  <c r="F76" i="2"/>
  <c r="P76" i="2" s="1"/>
  <c r="L76" i="2"/>
  <c r="H76" i="2"/>
  <c r="K74" i="2"/>
  <c r="I74" i="2"/>
  <c r="G74" i="2"/>
  <c r="E74" i="2"/>
  <c r="O74" i="2" s="1"/>
  <c r="J74" i="2"/>
  <c r="F74" i="2"/>
  <c r="P74" i="2" s="1"/>
  <c r="L74" i="2"/>
  <c r="H74" i="2"/>
  <c r="K72" i="2"/>
  <c r="I72" i="2"/>
  <c r="G72" i="2"/>
  <c r="E72" i="2"/>
  <c r="O72" i="2" s="1"/>
  <c r="J72" i="2"/>
  <c r="F72" i="2"/>
  <c r="P72" i="2" s="1"/>
  <c r="L72" i="2"/>
  <c r="H72" i="2"/>
  <c r="K70" i="2"/>
  <c r="I70" i="2"/>
  <c r="G70" i="2"/>
  <c r="E70" i="2"/>
  <c r="O70" i="2" s="1"/>
  <c r="J70" i="2"/>
  <c r="F70" i="2"/>
  <c r="P70" i="2" s="1"/>
  <c r="L70" i="2"/>
  <c r="H70" i="2"/>
  <c r="K68" i="2"/>
  <c r="I68" i="2"/>
  <c r="G68" i="2"/>
  <c r="E68" i="2"/>
  <c r="O68" i="2" s="1"/>
  <c r="J68" i="2"/>
  <c r="F68" i="2"/>
  <c r="P68" i="2" s="1"/>
  <c r="L68" i="2"/>
  <c r="H68" i="2"/>
  <c r="K66" i="2"/>
  <c r="I66" i="2"/>
  <c r="G66" i="2"/>
  <c r="E66" i="2"/>
  <c r="O66" i="2" s="1"/>
  <c r="J66" i="2"/>
  <c r="F66" i="2"/>
  <c r="P66" i="2" s="1"/>
  <c r="L66" i="2"/>
  <c r="H66" i="2"/>
  <c r="I64" i="2"/>
  <c r="G64" i="2"/>
  <c r="E64" i="2"/>
  <c r="O64" i="2" s="1"/>
  <c r="J64" i="2"/>
  <c r="F64" i="2"/>
  <c r="P64" i="2" s="1"/>
  <c r="L64" i="2"/>
  <c r="H64" i="2"/>
  <c r="K62" i="2"/>
  <c r="G62" i="2"/>
  <c r="E62" i="2"/>
  <c r="O62" i="2" s="1"/>
  <c r="J62" i="2"/>
  <c r="F62" i="2"/>
  <c r="P62" i="2" s="1"/>
  <c r="L62" i="2"/>
  <c r="H62" i="2"/>
  <c r="I60" i="2"/>
  <c r="G60" i="2"/>
  <c r="E60" i="2"/>
  <c r="O60" i="2" s="1"/>
  <c r="J60" i="2"/>
  <c r="F60" i="2"/>
  <c r="P60" i="2" s="1"/>
  <c r="L60" i="2"/>
  <c r="H60" i="2"/>
  <c r="K58" i="2"/>
  <c r="I58" i="2"/>
  <c r="G58" i="2"/>
  <c r="E58" i="2"/>
  <c r="O58" i="2" s="1"/>
  <c r="K56" i="2"/>
  <c r="I56" i="2"/>
  <c r="G56" i="2"/>
  <c r="E56" i="2"/>
  <c r="O56" i="2" s="1"/>
  <c r="F21" i="2"/>
  <c r="P21" i="2" s="1"/>
  <c r="J21" i="2"/>
  <c r="F23" i="2"/>
  <c r="P23" i="2" s="1"/>
  <c r="F24" i="2"/>
  <c r="P24" i="2" s="1"/>
  <c r="F25" i="2"/>
  <c r="P25" i="2" s="1"/>
  <c r="J25" i="2"/>
  <c r="F26" i="2"/>
  <c r="P26" i="2" s="1"/>
  <c r="F27" i="2"/>
  <c r="P27" i="2" s="1"/>
  <c r="J27" i="2"/>
  <c r="F28" i="2"/>
  <c r="P28" i="2" s="1"/>
  <c r="F29" i="2"/>
  <c r="P29" i="2" s="1"/>
  <c r="J29" i="2"/>
  <c r="F30" i="2"/>
  <c r="P30" i="2" s="1"/>
  <c r="F31" i="2"/>
  <c r="P31" i="2" s="1"/>
  <c r="J31" i="2"/>
  <c r="F32" i="2"/>
  <c r="P32" i="2" s="1"/>
  <c r="F33" i="2"/>
  <c r="P33" i="2" s="1"/>
  <c r="J33" i="2"/>
  <c r="F35" i="2"/>
  <c r="P35" i="2" s="1"/>
  <c r="J35" i="2"/>
  <c r="F37" i="2"/>
  <c r="P37" i="2" s="1"/>
  <c r="J37" i="2"/>
  <c r="F38" i="2"/>
  <c r="P38" i="2" s="1"/>
  <c r="F39" i="2"/>
  <c r="P39" i="2" s="1"/>
  <c r="J39" i="2"/>
  <c r="F40" i="2"/>
  <c r="P40" i="2" s="1"/>
  <c r="F41" i="2"/>
  <c r="P41" i="2" s="1"/>
  <c r="J41" i="2"/>
  <c r="F42" i="2"/>
  <c r="P42" i="2" s="1"/>
  <c r="F43" i="2"/>
  <c r="P43" i="2" s="1"/>
  <c r="J43" i="2"/>
  <c r="F44" i="2"/>
  <c r="P44" i="2" s="1"/>
  <c r="F45" i="2"/>
  <c r="P45" i="2" s="1"/>
  <c r="J45" i="2"/>
  <c r="F46" i="2"/>
  <c r="P46" i="2" s="1"/>
  <c r="F47" i="2"/>
  <c r="P47" i="2" s="1"/>
  <c r="J47" i="2"/>
  <c r="F48" i="2"/>
  <c r="P48" i="2" s="1"/>
  <c r="F49" i="2"/>
  <c r="P49" i="2" s="1"/>
  <c r="J49" i="2"/>
  <c r="F50" i="2"/>
  <c r="P50" i="2" s="1"/>
  <c r="F51" i="2"/>
  <c r="P51" i="2" s="1"/>
  <c r="J51" i="2"/>
  <c r="F52" i="2"/>
  <c r="P52" i="2" s="1"/>
  <c r="F53" i="2"/>
  <c r="P53" i="2" s="1"/>
  <c r="J53" i="2"/>
  <c r="F54" i="2"/>
  <c r="P54" i="2" s="1"/>
  <c r="F55" i="2"/>
  <c r="P55" i="2" s="1"/>
  <c r="J55" i="2"/>
  <c r="F56" i="2"/>
  <c r="P56" i="2" s="1"/>
  <c r="J56" i="2"/>
  <c r="F57" i="2"/>
  <c r="P57" i="2" s="1"/>
  <c r="F58" i="2"/>
  <c r="P58" i="2" s="1"/>
  <c r="J58" i="2"/>
  <c r="F59" i="2"/>
  <c r="P59" i="2" s="1"/>
  <c r="T6" i="1"/>
  <c r="AE6" i="1" s="1"/>
  <c r="I6" i="1" s="1"/>
  <c r="C21" i="2" s="1"/>
  <c r="M21" i="2" s="1"/>
  <c r="T7" i="1"/>
  <c r="AD7" i="1"/>
  <c r="T9" i="1"/>
  <c r="T10" i="1"/>
  <c r="AD10" i="1"/>
  <c r="AD11" i="1"/>
  <c r="AE11" i="1" s="1"/>
  <c r="I11" i="1" s="1"/>
  <c r="C26" i="2" s="1"/>
  <c r="M26" i="2" s="1"/>
  <c r="T13" i="1"/>
  <c r="T14" i="1"/>
  <c r="AD14" i="1"/>
  <c r="AD15" i="1"/>
  <c r="AD25" i="1"/>
  <c r="T23" i="1"/>
  <c r="AE23" i="1" s="1"/>
  <c r="I23" i="1" s="1"/>
  <c r="AD24" i="1"/>
  <c r="T26" i="1"/>
  <c r="AE26" i="1" s="1"/>
  <c r="I26" i="1" s="1"/>
  <c r="C38" i="2" s="1"/>
  <c r="M38" i="2" s="1"/>
  <c r="AD27" i="1"/>
  <c r="T30" i="1"/>
  <c r="AE30" i="1" s="1"/>
  <c r="I30" i="1" s="1"/>
  <c r="AD28" i="1"/>
  <c r="T29" i="1"/>
  <c r="AE29" i="1" s="1"/>
  <c r="I29" i="1" s="1"/>
  <c r="AD31" i="1"/>
  <c r="T32" i="1"/>
  <c r="AE32" i="1" s="1"/>
  <c r="I32" i="1" s="1"/>
  <c r="C44" i="2" s="1"/>
  <c r="M44" i="2" s="1"/>
  <c r="AD33" i="1"/>
  <c r="T34" i="1"/>
  <c r="AD35" i="1"/>
  <c r="T36" i="1"/>
  <c r="AD37" i="1"/>
  <c r="T38" i="1"/>
  <c r="T40" i="1"/>
  <c r="AD40" i="1"/>
  <c r="T41" i="1"/>
  <c r="AD41" i="1"/>
  <c r="AD46" i="1"/>
  <c r="T47" i="1"/>
  <c r="T48" i="1"/>
  <c r="AD49" i="1"/>
  <c r="AE49" i="1" s="1"/>
  <c r="I49" i="1" s="1"/>
  <c r="C58" i="2" s="1"/>
  <c r="M58" i="2" s="1"/>
  <c r="T50" i="1"/>
  <c r="T51" i="1"/>
  <c r="T53" i="1"/>
  <c r="T54" i="1"/>
  <c r="AD55" i="1"/>
  <c r="AD56" i="1"/>
  <c r="AE56" i="1" s="1"/>
  <c r="I56" i="1" s="1"/>
  <c r="C65" i="2" s="1"/>
  <c r="M65" i="2" s="1"/>
  <c r="T57" i="1"/>
  <c r="AE57" i="1" s="1"/>
  <c r="I57" i="1" s="1"/>
  <c r="C66" i="2" s="1"/>
  <c r="M66" i="2" s="1"/>
  <c r="T58" i="1"/>
  <c r="AD59" i="1"/>
  <c r="AE59" i="1" s="1"/>
  <c r="I59" i="1" s="1"/>
  <c r="C68" i="2" s="1"/>
  <c r="M68" i="2" s="1"/>
  <c r="AD60" i="1"/>
  <c r="T61" i="1"/>
  <c r="AE61" i="1" s="1"/>
  <c r="I61" i="1" s="1"/>
  <c r="C70" i="2" s="1"/>
  <c r="M70" i="2" s="1"/>
  <c r="T62" i="1"/>
  <c r="T63" i="1"/>
  <c r="AD64" i="1"/>
  <c r="AD65" i="1"/>
  <c r="AE65" i="1" s="1"/>
  <c r="I65" i="1" s="1"/>
  <c r="C74" i="2" s="1"/>
  <c r="M74" i="2" s="1"/>
  <c r="T66" i="1"/>
  <c r="AE66" i="1" s="1"/>
  <c r="I66" i="1" s="1"/>
  <c r="C75" i="2" s="1"/>
  <c r="M75" i="2" s="1"/>
  <c r="T67" i="1"/>
  <c r="AE67" i="1" s="1"/>
  <c r="I67" i="1" s="1"/>
  <c r="C76" i="2" s="1"/>
  <c r="M76" i="2" s="1"/>
  <c r="AD68" i="1"/>
  <c r="AE68" i="1" s="1"/>
  <c r="I68" i="1" s="1"/>
  <c r="C77" i="2" s="1"/>
  <c r="M77" i="2" s="1"/>
  <c r="AD69" i="1"/>
  <c r="AE69" i="1" s="1"/>
  <c r="I69" i="1" s="1"/>
  <c r="C78" i="2" s="1"/>
  <c r="M78" i="2" s="1"/>
  <c r="T70" i="1"/>
  <c r="T71" i="1"/>
  <c r="AD72" i="1"/>
  <c r="AD73" i="1"/>
  <c r="AE73" i="1" s="1"/>
  <c r="I73" i="1" s="1"/>
  <c r="C82" i="2" s="1"/>
  <c r="M82" i="2" s="1"/>
  <c r="T74" i="1"/>
  <c r="T80" i="1"/>
  <c r="AD81" i="1"/>
  <c r="AE81" i="1" s="1"/>
  <c r="I81" i="1" s="1"/>
  <c r="AD82" i="1"/>
  <c r="AE82" i="1" s="1"/>
  <c r="I82" i="1" s="1"/>
  <c r="T83" i="1"/>
  <c r="T84" i="1"/>
  <c r="AD85" i="1"/>
  <c r="T86" i="1"/>
  <c r="AE86" i="1" s="1"/>
  <c r="I86" i="1" s="1"/>
  <c r="T87" i="1"/>
  <c r="AD88" i="1"/>
  <c r="AE88" i="1" s="1"/>
  <c r="I88" i="1" s="1"/>
  <c r="AD89" i="1"/>
  <c r="AE89" i="1" s="1"/>
  <c r="I89" i="1" s="1"/>
  <c r="T90" i="1"/>
  <c r="AE90" i="1" s="1"/>
  <c r="I90" i="1" s="1"/>
  <c r="T91" i="1"/>
  <c r="AD92" i="1"/>
  <c r="AE92" i="1" s="1"/>
  <c r="I92" i="1" s="1"/>
  <c r="AD93" i="1"/>
  <c r="AE93" i="1" s="1"/>
  <c r="I93" i="1" s="1"/>
  <c r="T94" i="1"/>
  <c r="AE94" i="1" s="1"/>
  <c r="I94" i="1" s="1"/>
  <c r="T95" i="1"/>
  <c r="AD96" i="1"/>
  <c r="AE96" i="1" s="1"/>
  <c r="I96" i="1" s="1"/>
  <c r="AD97" i="1"/>
  <c r="AE97" i="1" s="1"/>
  <c r="I97" i="1" s="1"/>
  <c r="T98" i="1"/>
  <c r="AE98" i="1" s="1"/>
  <c r="I98" i="1" s="1"/>
  <c r="T99" i="1"/>
  <c r="AD100" i="1"/>
  <c r="AE100" i="1" s="1"/>
  <c r="I100" i="1" s="1"/>
  <c r="AD101" i="1"/>
  <c r="AE101" i="1" s="1"/>
  <c r="I101" i="1" s="1"/>
  <c r="T102" i="1"/>
  <c r="AE102" i="1" s="1"/>
  <c r="I102" i="1" s="1"/>
  <c r="T103" i="1"/>
  <c r="AD104" i="1"/>
  <c r="AE104" i="1" s="1"/>
  <c r="I104" i="1" s="1"/>
  <c r="AD105" i="1"/>
  <c r="AE105" i="1" s="1"/>
  <c r="I105" i="1" s="1"/>
  <c r="T106" i="1"/>
  <c r="AE106" i="1" s="1"/>
  <c r="I106" i="1" s="1"/>
  <c r="T107" i="1"/>
  <c r="AD108" i="1"/>
  <c r="AE108" i="1" s="1"/>
  <c r="I108" i="1" s="1"/>
  <c r="K23" i="2"/>
  <c r="I23" i="2"/>
  <c r="G23" i="2"/>
  <c r="E23" i="2"/>
  <c r="O23" i="2" s="1"/>
  <c r="K32" i="2"/>
  <c r="I32" i="2"/>
  <c r="G32" i="2"/>
  <c r="E32" i="2"/>
  <c r="O32" i="2" s="1"/>
  <c r="K30" i="2"/>
  <c r="I30" i="2"/>
  <c r="G30" i="2"/>
  <c r="E30" i="2"/>
  <c r="O30" i="2" s="1"/>
  <c r="K28" i="2"/>
  <c r="I28" i="2"/>
  <c r="G28" i="2"/>
  <c r="E28" i="2"/>
  <c r="O28" i="2" s="1"/>
  <c r="K26" i="2"/>
  <c r="I26" i="2"/>
  <c r="G26" i="2"/>
  <c r="E26" i="2"/>
  <c r="O26" i="2" s="1"/>
  <c r="K24" i="2"/>
  <c r="I24" i="2"/>
  <c r="G24" i="2"/>
  <c r="E24" i="2"/>
  <c r="O24" i="2" s="1"/>
  <c r="K54" i="2"/>
  <c r="I54" i="2"/>
  <c r="G54" i="2"/>
  <c r="E54" i="2"/>
  <c r="O54" i="2" s="1"/>
  <c r="K52" i="2"/>
  <c r="I52" i="2"/>
  <c r="G52" i="2"/>
  <c r="E52" i="2"/>
  <c r="O52" i="2" s="1"/>
  <c r="K50" i="2"/>
  <c r="I50" i="2"/>
  <c r="G50" i="2"/>
  <c r="E50" i="2"/>
  <c r="O50" i="2" s="1"/>
  <c r="K48" i="2"/>
  <c r="I48" i="2"/>
  <c r="G48" i="2"/>
  <c r="E48" i="2"/>
  <c r="O48" i="2" s="1"/>
  <c r="K46" i="2"/>
  <c r="I46" i="2"/>
  <c r="G46" i="2"/>
  <c r="E46" i="2"/>
  <c r="O46" i="2" s="1"/>
  <c r="K44" i="2"/>
  <c r="I44" i="2"/>
  <c r="G44" i="2"/>
  <c r="E44" i="2"/>
  <c r="O44" i="2" s="1"/>
  <c r="I42" i="2"/>
  <c r="G42" i="2"/>
  <c r="E42" i="2"/>
  <c r="O42" i="2" s="1"/>
  <c r="I40" i="2"/>
  <c r="G40" i="2"/>
  <c r="E40" i="2"/>
  <c r="O40" i="2" s="1"/>
  <c r="K38" i="2"/>
  <c r="I38" i="2"/>
  <c r="G38" i="2"/>
  <c r="E38" i="2"/>
  <c r="O38" i="2" s="1"/>
  <c r="L83" i="2"/>
  <c r="I83" i="2"/>
  <c r="E83" i="2"/>
  <c r="O83" i="2" s="1"/>
  <c r="G83" i="2"/>
  <c r="K83" i="2"/>
  <c r="L81" i="2"/>
  <c r="I81" i="2"/>
  <c r="E81" i="2"/>
  <c r="O81" i="2" s="1"/>
  <c r="G81" i="2"/>
  <c r="K81" i="2"/>
  <c r="L79" i="2"/>
  <c r="I79" i="2"/>
  <c r="E79" i="2"/>
  <c r="O79" i="2" s="1"/>
  <c r="G79" i="2"/>
  <c r="K79" i="2"/>
  <c r="L77" i="2"/>
  <c r="I77" i="2"/>
  <c r="E77" i="2"/>
  <c r="O77" i="2" s="1"/>
  <c r="G77" i="2"/>
  <c r="K77" i="2"/>
  <c r="K75" i="2"/>
  <c r="I75" i="2"/>
  <c r="G75" i="2"/>
  <c r="E75" i="2"/>
  <c r="O75" i="2" s="1"/>
  <c r="J75" i="2"/>
  <c r="F75" i="2"/>
  <c r="P75" i="2" s="1"/>
  <c r="L75" i="2"/>
  <c r="H75" i="2"/>
  <c r="K73" i="2"/>
  <c r="I73" i="2"/>
  <c r="G73" i="2"/>
  <c r="E73" i="2"/>
  <c r="O73" i="2" s="1"/>
  <c r="J73" i="2"/>
  <c r="F73" i="2"/>
  <c r="P73" i="2" s="1"/>
  <c r="L73" i="2"/>
  <c r="H73" i="2"/>
  <c r="K71" i="2"/>
  <c r="I71" i="2"/>
  <c r="G71" i="2"/>
  <c r="E71" i="2"/>
  <c r="O71" i="2" s="1"/>
  <c r="J71" i="2"/>
  <c r="F71" i="2"/>
  <c r="P71" i="2" s="1"/>
  <c r="L71" i="2"/>
  <c r="H71" i="2"/>
  <c r="K69" i="2"/>
  <c r="I69" i="2"/>
  <c r="G69" i="2"/>
  <c r="E69" i="2"/>
  <c r="O69" i="2" s="1"/>
  <c r="J69" i="2"/>
  <c r="F69" i="2"/>
  <c r="P69" i="2" s="1"/>
  <c r="L69" i="2"/>
  <c r="H69" i="2"/>
  <c r="K67" i="2"/>
  <c r="I67" i="2"/>
  <c r="G67" i="2"/>
  <c r="E67" i="2"/>
  <c r="O67" i="2" s="1"/>
  <c r="J67" i="2"/>
  <c r="F67" i="2"/>
  <c r="P67" i="2" s="1"/>
  <c r="L67" i="2"/>
  <c r="H67" i="2"/>
  <c r="K65" i="2"/>
  <c r="I65" i="2"/>
  <c r="G65" i="2"/>
  <c r="E65" i="2"/>
  <c r="O65" i="2" s="1"/>
  <c r="J65" i="2"/>
  <c r="F65" i="2"/>
  <c r="P65" i="2" s="1"/>
  <c r="L65" i="2"/>
  <c r="H65" i="2"/>
  <c r="K63" i="2"/>
  <c r="I63" i="2"/>
  <c r="G63" i="2"/>
  <c r="E63" i="2"/>
  <c r="O63" i="2" s="1"/>
  <c r="J63" i="2"/>
  <c r="F63" i="2"/>
  <c r="P63" i="2" s="1"/>
  <c r="L63" i="2"/>
  <c r="I61" i="2"/>
  <c r="G61" i="2"/>
  <c r="E61" i="2"/>
  <c r="O61" i="2" s="1"/>
  <c r="J61" i="2"/>
  <c r="F61" i="2"/>
  <c r="P61" i="2" s="1"/>
  <c r="L61" i="2"/>
  <c r="H61" i="2"/>
  <c r="K59" i="2"/>
  <c r="I59" i="2"/>
  <c r="G59" i="2"/>
  <c r="E59" i="2"/>
  <c r="O59" i="2" s="1"/>
  <c r="L59" i="2"/>
  <c r="K57" i="2"/>
  <c r="I57" i="2"/>
  <c r="G57" i="2"/>
  <c r="E57" i="2"/>
  <c r="O57" i="2" s="1"/>
  <c r="H21" i="2"/>
  <c r="L21" i="2"/>
  <c r="L23" i="2"/>
  <c r="H24" i="2"/>
  <c r="L24" i="2"/>
  <c r="L25" i="2"/>
  <c r="H26" i="2"/>
  <c r="L26" i="2"/>
  <c r="H27" i="2"/>
  <c r="L27" i="2"/>
  <c r="H28" i="2"/>
  <c r="L28" i="2"/>
  <c r="H29" i="2"/>
  <c r="L29" i="2"/>
  <c r="H30" i="2"/>
  <c r="L30" i="2"/>
  <c r="H31" i="2"/>
  <c r="L31" i="2"/>
  <c r="H32" i="2"/>
  <c r="L32" i="2"/>
  <c r="H33" i="2"/>
  <c r="L33" i="2"/>
  <c r="L35" i="2"/>
  <c r="L37" i="2"/>
  <c r="L38" i="2"/>
  <c r="H39" i="2"/>
  <c r="L39" i="2"/>
  <c r="L40" i="2"/>
  <c r="L41" i="2"/>
  <c r="L42" i="2"/>
  <c r="L43" i="2"/>
  <c r="H44" i="2"/>
  <c r="L44" i="2"/>
  <c r="H45" i="2"/>
  <c r="L45" i="2"/>
  <c r="H46" i="2"/>
  <c r="L46" i="2"/>
  <c r="H47" i="2"/>
  <c r="L47" i="2"/>
  <c r="H48" i="2"/>
  <c r="L48" i="2"/>
  <c r="H49" i="2"/>
  <c r="L49" i="2"/>
  <c r="H50" i="2"/>
  <c r="L50" i="2"/>
  <c r="H51" i="2"/>
  <c r="L51" i="2"/>
  <c r="H52" i="2"/>
  <c r="L52" i="2"/>
  <c r="H53" i="2"/>
  <c r="L53" i="2"/>
  <c r="H54" i="2"/>
  <c r="L54" i="2"/>
  <c r="H55" i="2"/>
  <c r="L55" i="2"/>
  <c r="L56" i="2"/>
  <c r="L57" i="2"/>
  <c r="H58" i="2"/>
  <c r="L58" i="2"/>
  <c r="H59" i="2"/>
  <c r="E34" i="2"/>
  <c r="O34" i="2" s="1"/>
  <c r="G34" i="2"/>
  <c r="I34" i="2"/>
  <c r="E36" i="2"/>
  <c r="O36" i="2" s="1"/>
  <c r="G36" i="2"/>
  <c r="I36" i="2"/>
  <c r="L22" i="2"/>
  <c r="J22" i="2"/>
  <c r="H22" i="2"/>
  <c r="F22" i="2"/>
  <c r="P22" i="2" s="1"/>
  <c r="K22" i="2"/>
  <c r="I22" i="2"/>
  <c r="E22" i="2"/>
  <c r="F77" i="2"/>
  <c r="P77" i="2" s="1"/>
  <c r="H77" i="2"/>
  <c r="J77" i="2"/>
  <c r="F79" i="2"/>
  <c r="P79" i="2" s="1"/>
  <c r="H79" i="2"/>
  <c r="J79" i="2"/>
  <c r="F81" i="2"/>
  <c r="P81" i="2" s="1"/>
  <c r="H81" i="2"/>
  <c r="J81" i="2"/>
  <c r="F83" i="2"/>
  <c r="P83" i="2" s="1"/>
  <c r="H83" i="2"/>
  <c r="J83" i="2"/>
  <c r="AE15" i="1"/>
  <c r="I15" i="1" s="1"/>
  <c r="C30" i="2" s="1"/>
  <c r="M30" i="2" s="1"/>
  <c r="AE33" i="1"/>
  <c r="I33" i="1" s="1"/>
  <c r="C45" i="2" s="1"/>
  <c r="M45" i="2" s="1"/>
  <c r="AE46" i="1"/>
  <c r="I46" i="1" s="1"/>
  <c r="C55" i="2" s="1"/>
  <c r="M55" i="2" s="1"/>
  <c r="AD39" i="1"/>
  <c r="AE39" i="1" s="1"/>
  <c r="I39" i="1" s="1"/>
  <c r="C51" i="2" s="1"/>
  <c r="M51" i="2" s="1"/>
  <c r="AE51" i="1"/>
  <c r="I51" i="1" s="1"/>
  <c r="C60" i="2" s="1"/>
  <c r="M60" i="2" s="1"/>
  <c r="AE58" i="1"/>
  <c r="I58" i="1" s="1"/>
  <c r="C67" i="2" s="1"/>
  <c r="M67" i="2" s="1"/>
  <c r="AE63" i="1"/>
  <c r="I63" i="1" s="1"/>
  <c r="C72" i="2" s="1"/>
  <c r="M72" i="2" s="1"/>
  <c r="AE71" i="1"/>
  <c r="I71" i="1" s="1"/>
  <c r="C80" i="2" s="1"/>
  <c r="M80" i="2" s="1"/>
  <c r="AE74" i="1"/>
  <c r="I74" i="1" s="1"/>
  <c r="C83" i="2" s="1"/>
  <c r="M83" i="2" s="1"/>
  <c r="AE80" i="1"/>
  <c r="I80" i="1" s="1"/>
  <c r="AE87" i="1"/>
  <c r="I87" i="1" s="1"/>
  <c r="AE91" i="1"/>
  <c r="I91" i="1" s="1"/>
  <c r="AE95" i="1"/>
  <c r="I95" i="1" s="1"/>
  <c r="AE99" i="1"/>
  <c r="I99" i="1" s="1"/>
  <c r="AE103" i="1"/>
  <c r="I103" i="1" s="1"/>
  <c r="AE107" i="1"/>
  <c r="I107" i="1" s="1"/>
  <c r="AD84" i="1"/>
  <c r="AE84" i="1" s="1"/>
  <c r="I84" i="1" s="1"/>
  <c r="AE85" i="1" l="1"/>
  <c r="I85" i="1" s="1"/>
  <c r="AE72" i="1"/>
  <c r="I72" i="1" s="1"/>
  <c r="C81" i="2" s="1"/>
  <c r="M81" i="2" s="1"/>
  <c r="AE70" i="1"/>
  <c r="I70" i="1" s="1"/>
  <c r="C79" i="2" s="1"/>
  <c r="M79" i="2" s="1"/>
  <c r="AE64" i="1"/>
  <c r="I64" i="1" s="1"/>
  <c r="C73" i="2" s="1"/>
  <c r="M73" i="2" s="1"/>
  <c r="AE62" i="1"/>
  <c r="I62" i="1" s="1"/>
  <c r="C71" i="2" s="1"/>
  <c r="M71" i="2" s="1"/>
  <c r="AE60" i="1"/>
  <c r="I60" i="1" s="1"/>
  <c r="C69" i="2" s="1"/>
  <c r="M69" i="2" s="1"/>
  <c r="AE48" i="1"/>
  <c r="I48" i="1" s="1"/>
  <c r="C57" i="2" s="1"/>
  <c r="M57" i="2" s="1"/>
  <c r="AE35" i="1"/>
  <c r="I35" i="1" s="1"/>
  <c r="C47" i="2" s="1"/>
  <c r="M47" i="2" s="1"/>
  <c r="AE9" i="1"/>
  <c r="I9" i="1" s="1"/>
  <c r="C24" i="2" s="1"/>
  <c r="M24" i="2" s="1"/>
  <c r="AE53" i="1"/>
  <c r="I53" i="1" s="1"/>
  <c r="C62" i="2" s="1"/>
  <c r="M62" i="2" s="1"/>
  <c r="AE54" i="1"/>
  <c r="I54" i="1" s="1"/>
  <c r="C63" i="2" s="1"/>
  <c r="M63" i="2" s="1"/>
  <c r="AE47" i="1"/>
  <c r="I47" i="1" s="1"/>
  <c r="C56" i="2" s="1"/>
  <c r="M56" i="2" s="1"/>
  <c r="AE55" i="1"/>
  <c r="I55" i="1" s="1"/>
  <c r="C64" i="2" s="1"/>
  <c r="K64" i="2" s="1"/>
  <c r="H57" i="2"/>
  <c r="AE25" i="1"/>
  <c r="I25" i="1" s="1"/>
  <c r="C37" i="2" s="1"/>
  <c r="M37" i="2" s="1"/>
  <c r="AE31" i="1"/>
  <c r="I31" i="1" s="1"/>
  <c r="C43" i="2" s="1"/>
  <c r="M43" i="2" s="1"/>
  <c r="AE10" i="1"/>
  <c r="I10" i="1" s="1"/>
  <c r="C25" i="2" s="1"/>
  <c r="M25" i="2" s="1"/>
  <c r="C35" i="2"/>
  <c r="M35" i="2" s="1"/>
  <c r="L17" i="2"/>
  <c r="H38" i="2"/>
  <c r="C41" i="2"/>
  <c r="M41" i="2" s="1"/>
  <c r="M23" i="2"/>
  <c r="H23" i="2"/>
  <c r="AE38" i="1"/>
  <c r="I38" i="1" s="1"/>
  <c r="C50" i="2" s="1"/>
  <c r="M50" i="2" s="1"/>
  <c r="AE34" i="1"/>
  <c r="I34" i="1" s="1"/>
  <c r="C46" i="2" s="1"/>
  <c r="M46" i="2" s="1"/>
  <c r="AE36" i="1"/>
  <c r="I36" i="1" s="1"/>
  <c r="C48" i="2" s="1"/>
  <c r="M48" i="2" s="1"/>
  <c r="AE13" i="1"/>
  <c r="I13" i="1" s="1"/>
  <c r="C28" i="2" s="1"/>
  <c r="M28" i="2" s="1"/>
  <c r="AE14" i="1"/>
  <c r="I14" i="1" s="1"/>
  <c r="C29" i="2" s="1"/>
  <c r="M29" i="2" s="1"/>
  <c r="C36" i="2"/>
  <c r="M36" i="2" s="1"/>
  <c r="C40" i="2"/>
  <c r="C42" i="2"/>
  <c r="K42" i="2" s="1"/>
  <c r="L10" i="2"/>
  <c r="K40" i="2"/>
  <c r="L4" i="2"/>
  <c r="L16" i="2"/>
  <c r="AE12" i="1"/>
  <c r="I12" i="1" s="1"/>
  <c r="C27" i="2" s="1"/>
  <c r="M27" i="2" s="1"/>
  <c r="H37" i="2"/>
  <c r="L6" i="2"/>
  <c r="L12" i="2"/>
  <c r="L18" i="2"/>
  <c r="M61" i="2"/>
  <c r="K61" i="2"/>
  <c r="L3" i="2"/>
  <c r="L5" i="2"/>
  <c r="L9" i="2"/>
  <c r="L11" i="2"/>
  <c r="L15" i="2"/>
  <c r="AE41" i="1"/>
  <c r="I41" i="1" s="1"/>
  <c r="C53" i="2" s="1"/>
  <c r="M53" i="2" s="1"/>
  <c r="AE40" i="1"/>
  <c r="I40" i="1" s="1"/>
  <c r="C52" i="2" s="1"/>
  <c r="M52" i="2" s="1"/>
  <c r="AE7" i="1"/>
  <c r="I7" i="1" s="1"/>
  <c r="C22" i="2" s="1"/>
  <c r="K60" i="2"/>
  <c r="H43" i="2"/>
  <c r="H36" i="2"/>
  <c r="I35" i="2"/>
  <c r="O22" i="2"/>
  <c r="E18" i="2"/>
  <c r="E17" i="2"/>
  <c r="E16" i="2"/>
  <c r="E15" i="2"/>
  <c r="E12" i="2"/>
  <c r="E11" i="2"/>
  <c r="E10" i="2"/>
  <c r="E9" i="2"/>
  <c r="E6" i="2"/>
  <c r="E5" i="2"/>
  <c r="E4" i="2"/>
  <c r="E3" i="2"/>
  <c r="P18" i="2"/>
  <c r="P16" i="2"/>
  <c r="P12" i="2"/>
  <c r="P10" i="2"/>
  <c r="P6" i="2"/>
  <c r="P4" i="2"/>
  <c r="O18" i="2"/>
  <c r="O16" i="2"/>
  <c r="O12" i="2"/>
  <c r="O10" i="2"/>
  <c r="O6" i="2"/>
  <c r="O4" i="2"/>
  <c r="N18" i="2"/>
  <c r="N16" i="2"/>
  <c r="N12" i="2"/>
  <c r="N10" i="2"/>
  <c r="N6" i="2"/>
  <c r="N4" i="2"/>
  <c r="M18" i="2"/>
  <c r="M16" i="2"/>
  <c r="M12" i="2"/>
  <c r="M10" i="2"/>
  <c r="M6" i="2"/>
  <c r="M4" i="2"/>
  <c r="P17" i="2"/>
  <c r="P15" i="2"/>
  <c r="P11" i="2"/>
  <c r="P9" i="2"/>
  <c r="P5" i="2"/>
  <c r="P3" i="2"/>
  <c r="O17" i="2"/>
  <c r="O15" i="2"/>
  <c r="O11" i="2"/>
  <c r="O9" i="2"/>
  <c r="O5" i="2"/>
  <c r="O3" i="2"/>
  <c r="N17" i="2"/>
  <c r="N15" i="2"/>
  <c r="N11" i="2"/>
  <c r="N9" i="2"/>
  <c r="N5" i="2"/>
  <c r="N3" i="2"/>
  <c r="M17" i="2"/>
  <c r="M15" i="2"/>
  <c r="M11" i="2"/>
  <c r="M9" i="2"/>
  <c r="M5" i="2"/>
  <c r="M3" i="2"/>
  <c r="J18" i="2"/>
  <c r="J17" i="2"/>
  <c r="J16" i="2"/>
  <c r="J15" i="2"/>
  <c r="J12" i="2"/>
  <c r="J11" i="2"/>
  <c r="J10" i="2"/>
  <c r="J9" i="2"/>
  <c r="J6" i="2"/>
  <c r="J5" i="2"/>
  <c r="J4" i="2"/>
  <c r="J3" i="2"/>
  <c r="F18" i="2"/>
  <c r="F17" i="2"/>
  <c r="F16" i="2"/>
  <c r="F15" i="2"/>
  <c r="F12" i="2"/>
  <c r="F11" i="2"/>
  <c r="F10" i="2"/>
  <c r="F9" i="2"/>
  <c r="F6" i="2"/>
  <c r="F5" i="2"/>
  <c r="F4" i="2"/>
  <c r="F3" i="2"/>
  <c r="H35" i="2" l="1"/>
  <c r="I62" i="2"/>
  <c r="H63" i="2"/>
  <c r="H56" i="2"/>
  <c r="M64" i="2"/>
  <c r="K11" i="2"/>
  <c r="H25" i="2"/>
  <c r="I37" i="2"/>
  <c r="K16" i="2"/>
  <c r="K17" i="2"/>
  <c r="K5" i="2"/>
  <c r="K3" i="2"/>
  <c r="K9" i="2"/>
  <c r="K15" i="2"/>
  <c r="K6" i="2"/>
  <c r="K12" i="2"/>
  <c r="K18" i="2"/>
  <c r="K4" i="2"/>
  <c r="K10" i="2"/>
  <c r="H41" i="2"/>
  <c r="M40" i="2"/>
  <c r="H40" i="2"/>
  <c r="M42" i="2"/>
  <c r="H42" i="2"/>
  <c r="L19" i="2"/>
  <c r="L20" i="2" s="1"/>
  <c r="L13" i="2"/>
  <c r="L14" i="2" s="1"/>
  <c r="L7" i="2"/>
  <c r="L8" i="2" s="1"/>
  <c r="F7" i="2"/>
  <c r="F8" i="2" s="1"/>
  <c r="F13" i="2"/>
  <c r="F14" i="2" s="1"/>
  <c r="F19" i="2"/>
  <c r="F20" i="2" s="1"/>
  <c r="J7" i="2"/>
  <c r="J8" i="2" s="1"/>
  <c r="J13" i="2"/>
  <c r="J14" i="2" s="1"/>
  <c r="M7" i="2"/>
  <c r="M8" i="2" s="1"/>
  <c r="AB122" i="1" s="1"/>
  <c r="M13" i="2"/>
  <c r="M14" i="2" s="1"/>
  <c r="M19" i="2"/>
  <c r="M20" i="2" s="1"/>
  <c r="N7" i="2"/>
  <c r="N8" i="2" s="1"/>
  <c r="N13" i="2"/>
  <c r="N14" i="2" s="1"/>
  <c r="N19" i="2"/>
  <c r="N20" i="2" s="1"/>
  <c r="O7" i="2"/>
  <c r="O8" i="2" s="1"/>
  <c r="L124" i="1" s="1"/>
  <c r="O13" i="2"/>
  <c r="O14" i="2" s="1"/>
  <c r="O19" i="2"/>
  <c r="O20" i="2" s="1"/>
  <c r="P7" i="2"/>
  <c r="P8" i="2" s="1"/>
  <c r="AB124" i="1" s="1"/>
  <c r="P13" i="2"/>
  <c r="P14" i="2" s="1"/>
  <c r="P19" i="2"/>
  <c r="P20" i="2" s="1"/>
  <c r="E7" i="2"/>
  <c r="E8" i="2" s="1"/>
  <c r="E13" i="2"/>
  <c r="E14" i="2" s="1"/>
  <c r="E19" i="2"/>
  <c r="E20" i="2" s="1"/>
  <c r="M22" i="2"/>
  <c r="G22" i="2"/>
  <c r="J19" i="2"/>
  <c r="J20" i="2" s="1"/>
  <c r="C96" i="4" l="1"/>
  <c r="AG124" i="1" s="1"/>
  <c r="B96" i="4"/>
  <c r="B94" i="4"/>
  <c r="C94" i="4" s="1"/>
  <c r="C124" i="1" s="1"/>
  <c r="C95" i="4"/>
  <c r="Q124" i="1" s="1"/>
  <c r="B95" i="4"/>
  <c r="C93" i="4"/>
  <c r="AG122" i="1" s="1"/>
  <c r="B93" i="4"/>
  <c r="H10" i="2"/>
  <c r="I17" i="2"/>
  <c r="I11" i="2"/>
  <c r="I5" i="2"/>
  <c r="I3" i="2"/>
  <c r="I4" i="2"/>
  <c r="I18" i="2"/>
  <c r="I12" i="2"/>
  <c r="I6" i="2"/>
  <c r="I15" i="2"/>
  <c r="I9" i="2"/>
  <c r="I16" i="2"/>
  <c r="I10" i="2"/>
  <c r="H6" i="2"/>
  <c r="K19" i="2"/>
  <c r="K20" i="2" s="1"/>
  <c r="K13" i="2"/>
  <c r="K14" i="2" s="1"/>
  <c r="K7" i="2"/>
  <c r="K8" i="2" s="1"/>
  <c r="AB120" i="1" s="1"/>
  <c r="B92" i="4" s="1"/>
  <c r="H12" i="2"/>
  <c r="H18" i="2"/>
  <c r="H16" i="2"/>
  <c r="H4" i="2"/>
  <c r="H15" i="2"/>
  <c r="H9" i="2"/>
  <c r="H3" i="2"/>
  <c r="H17" i="2"/>
  <c r="H11" i="2"/>
  <c r="H5" i="2"/>
  <c r="G18" i="2"/>
  <c r="G16" i="2"/>
  <c r="G12" i="2"/>
  <c r="G10" i="2"/>
  <c r="G6" i="2"/>
  <c r="G4" i="2"/>
  <c r="G17" i="2"/>
  <c r="G15" i="2"/>
  <c r="G11" i="2"/>
  <c r="G9" i="2"/>
  <c r="G5" i="2"/>
  <c r="G3" i="2"/>
  <c r="I19" i="2" l="1"/>
  <c r="I20" i="2" s="1"/>
  <c r="I13" i="2"/>
  <c r="I14" i="2" s="1"/>
  <c r="I7" i="2"/>
  <c r="I8" i="2" s="1"/>
  <c r="B120" i="1" s="1"/>
  <c r="B80" i="4" s="1"/>
  <c r="C80" i="4" s="1"/>
  <c r="C120" i="1" s="1"/>
  <c r="G19" i="2"/>
  <c r="G20" i="2" s="1"/>
  <c r="G7" i="2"/>
  <c r="G8" i="2" s="1"/>
  <c r="G13" i="2"/>
  <c r="G14" i="2" s="1"/>
  <c r="H13" i="2"/>
  <c r="H14" i="2" s="1"/>
  <c r="L112" i="1" s="1"/>
  <c r="B82" i="4" s="1"/>
  <c r="C82" i="4" s="1"/>
  <c r="Q112" i="1" s="1"/>
  <c r="H7" i="2"/>
  <c r="H8" i="2" s="1"/>
  <c r="B112" i="1" s="1"/>
  <c r="B76" i="4" s="1"/>
  <c r="H19" i="2"/>
  <c r="H20" i="2" s="1"/>
  <c r="AB112" i="1" s="1"/>
  <c r="B88" i="4" s="1"/>
  <c r="C88" i="4" s="1"/>
  <c r="AG112" i="1" s="1"/>
  <c r="C76" i="4" l="1"/>
  <c r="C112" i="1" s="1"/>
  <c r="C92" i="4"/>
  <c r="AG120" i="1" s="1"/>
</calcChain>
</file>

<file path=xl/sharedStrings.xml><?xml version="1.0" encoding="utf-8"?>
<sst xmlns="http://schemas.openxmlformats.org/spreadsheetml/2006/main" count="331" uniqueCount="98">
  <si>
    <t>Jugendliga Rheinland-Pfalz/Hessen</t>
  </si>
  <si>
    <t>Datum:</t>
  </si>
  <si>
    <t>Ort:</t>
  </si>
  <si>
    <t>Mutterstadt</t>
  </si>
  <si>
    <t>PRESSE</t>
  </si>
  <si>
    <t>E-Jugend</t>
  </si>
  <si>
    <t>Jahrgang = Klasse</t>
  </si>
  <si>
    <t>REISSEN</t>
  </si>
  <si>
    <t>STOSSEN</t>
  </si>
  <si>
    <t>ATHLETIK</t>
  </si>
  <si>
    <t>Alterskl.</t>
  </si>
  <si>
    <t>Ge. m/w</t>
  </si>
  <si>
    <t>Gewicht</t>
  </si>
  <si>
    <t>Gesamtpkt.</t>
  </si>
  <si>
    <t>Platz</t>
  </si>
  <si>
    <t>1.Vers.</t>
  </si>
  <si>
    <t>2.Vers.</t>
  </si>
  <si>
    <t>Gewih.Pkt.</t>
  </si>
  <si>
    <t>Sprung (m)</t>
  </si>
  <si>
    <t>Liegestütze (Wdh)</t>
  </si>
  <si>
    <t>Bauchmuskeltest (WDH)</t>
  </si>
  <si>
    <t>Name</t>
  </si>
  <si>
    <t>Verein</t>
  </si>
  <si>
    <t>Jahrgang</t>
  </si>
  <si>
    <t>kg</t>
  </si>
  <si>
    <t>Gew.</t>
  </si>
  <si>
    <t>Pkt.</t>
  </si>
  <si>
    <t>pkt</t>
  </si>
  <si>
    <t>max</t>
  </si>
  <si>
    <t>1.Ver.</t>
  </si>
  <si>
    <t>2.Ver.</t>
  </si>
  <si>
    <t>3.Ver.</t>
  </si>
  <si>
    <t>1.Ver</t>
  </si>
  <si>
    <t>min</t>
  </si>
  <si>
    <t>Dancz, Louis</t>
  </si>
  <si>
    <t>AC Mutterstadt</t>
  </si>
  <si>
    <t>m</t>
  </si>
  <si>
    <t>Hammer, Falk</t>
  </si>
  <si>
    <t>KSV Grünstadt</t>
  </si>
  <si>
    <t>Muric, Alen</t>
  </si>
  <si>
    <t>D-Jugend</t>
  </si>
  <si>
    <t>-140/ -148/ -158/ +158 cm</t>
  </si>
  <si>
    <t>Größenklasse</t>
  </si>
  <si>
    <t>weiblich / männlich</t>
  </si>
  <si>
    <t>Größe</t>
  </si>
  <si>
    <t>Klasse</t>
  </si>
  <si>
    <t>cm</t>
  </si>
  <si>
    <t>w</t>
  </si>
  <si>
    <t>Hagedorn, Anouk</t>
  </si>
  <si>
    <t>TSG Haßloch</t>
  </si>
  <si>
    <t>Kessler, Pia</t>
  </si>
  <si>
    <t>Tas, Sinem</t>
  </si>
  <si>
    <t>Tas, Simge</t>
  </si>
  <si>
    <t>Löffler, Nils</t>
  </si>
  <si>
    <t>AV 03 Speyer</t>
  </si>
  <si>
    <t>Kessler, Ben</t>
  </si>
  <si>
    <t>Reichenecker, Malte</t>
  </si>
  <si>
    <t>Peker, Nuri</t>
  </si>
  <si>
    <t>Schüler</t>
  </si>
  <si>
    <t>-150/ -158/ -168/ +168 cm</t>
  </si>
  <si>
    <t>3.Vers.</t>
  </si>
  <si>
    <t>BM/Anr. (WDH)</t>
  </si>
  <si>
    <t>BM</t>
  </si>
  <si>
    <t>Feil, Ina</t>
  </si>
  <si>
    <t>Keßler, Emily</t>
  </si>
  <si>
    <t>Knop, Leo</t>
  </si>
  <si>
    <t>Knodel, Lucas</t>
  </si>
  <si>
    <t>Da Silva Prior, Leon Cavalho</t>
  </si>
  <si>
    <t>Jugend</t>
  </si>
  <si>
    <t>Anristen (WDH)</t>
  </si>
  <si>
    <t>Mannschaftswertung</t>
  </si>
  <si>
    <t>KSV Grünstadt I.</t>
  </si>
  <si>
    <t>KSV Grünstadt II.</t>
  </si>
  <si>
    <t>KSV Grünstadt III</t>
  </si>
  <si>
    <t>FTG Pfungstadt I.</t>
  </si>
  <si>
    <t>FTG Pfungstadt II.</t>
  </si>
  <si>
    <t>FTG Pfungstadt III</t>
  </si>
  <si>
    <t>AC Altrip I.</t>
  </si>
  <si>
    <t>AC Altrip II.</t>
  </si>
  <si>
    <t>AC Altrip III</t>
  </si>
  <si>
    <t>AC Mutterstadt I.</t>
  </si>
  <si>
    <t>AC Mutterstadt II.</t>
  </si>
  <si>
    <t>AC Mutterstadt III</t>
  </si>
  <si>
    <t>TSG Haßloch I.</t>
  </si>
  <si>
    <t>TSG Haßloch II.</t>
  </si>
  <si>
    <t>KSV Langen</t>
  </si>
  <si>
    <t>KSC 07 Schifferstadt</t>
  </si>
  <si>
    <t>FTG Pfungstadt</t>
  </si>
  <si>
    <t>AC Altrip</t>
  </si>
  <si>
    <t>KSC 07 Schiff.</t>
  </si>
  <si>
    <t>AV 03 Sp.</t>
  </si>
  <si>
    <t>AC Kindsbach</t>
  </si>
  <si>
    <t>VFL Rodalben</t>
  </si>
  <si>
    <t>TSG Kaiserslautern</t>
  </si>
  <si>
    <t>AC Weisenau</t>
  </si>
  <si>
    <t>Geschl.</t>
  </si>
  <si>
    <t>Punkte</t>
  </si>
  <si>
    <t>Kazanc, Demian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</si>
</sst>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\ mmmm\ yyyy"/>
    <numFmt numFmtId="165" formatCode="0.0"/>
  </numFmts>
  <fonts count="19" x14ac:knownFonts="1">
    <font>
      <sz val="10"/>
      <name val="Arial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u/>
      <sz val="10"/>
      <name val="Arial"/>
      <family val="2"/>
    </font>
    <font>
      <sz val="10"/>
      <color theme="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29">
    <xf numFmtId="0" fontId="0" fillId="0" borderId="0" xfId="0"/>
    <xf numFmtId="0" fontId="0" fillId="0" borderId="0" xfId="0" applyAlignment="1" applyProtection="1">
      <protection locked="0"/>
    </xf>
    <xf numFmtId="0" fontId="2" fillId="0" borderId="0" xfId="0" applyFont="1" applyAlignment="1">
      <alignment horizontal="right"/>
    </xf>
    <xf numFmtId="0" fontId="0" fillId="0" borderId="3" xfId="0" applyBorder="1" applyAlignment="1" applyProtection="1">
      <alignment horizontal="center"/>
      <protection locked="0"/>
    </xf>
    <xf numFmtId="0" fontId="5" fillId="2" borderId="0" xfId="1" applyFont="1" applyFill="1" applyBorder="1" applyAlignment="1" applyProtection="1">
      <alignment horizontal="center"/>
    </xf>
    <xf numFmtId="0" fontId="0" fillId="0" borderId="0" xfId="0" applyAlignment="1"/>
    <xf numFmtId="0" fontId="2" fillId="3" borderId="0" xfId="0" applyFont="1" applyFill="1"/>
    <xf numFmtId="0" fontId="6" fillId="4" borderId="0" xfId="0" applyFont="1" applyFill="1"/>
    <xf numFmtId="0" fontId="7" fillId="4" borderId="0" xfId="0" applyFont="1" applyFill="1"/>
    <xf numFmtId="0" fontId="7" fillId="0" borderId="0" xfId="0" applyFont="1"/>
    <xf numFmtId="0" fontId="7" fillId="0" borderId="0" xfId="0" applyFont="1" applyAlignment="1"/>
    <xf numFmtId="0" fontId="7" fillId="0" borderId="6" xfId="0" applyFont="1" applyBorder="1"/>
    <xf numFmtId="0" fontId="7" fillId="5" borderId="5" xfId="0" applyFont="1" applyFill="1" applyBorder="1"/>
    <xf numFmtId="0" fontId="7" fillId="5" borderId="7" xfId="0" applyFont="1" applyFill="1" applyBorder="1"/>
    <xf numFmtId="0" fontId="7" fillId="0" borderId="0" xfId="0" applyFont="1" applyBorder="1"/>
    <xf numFmtId="0" fontId="7" fillId="0" borderId="5" xfId="0" applyFont="1" applyBorder="1"/>
    <xf numFmtId="0" fontId="6" fillId="6" borderId="6" xfId="0" applyFont="1" applyFill="1" applyBorder="1"/>
    <xf numFmtId="0" fontId="7" fillId="0" borderId="13" xfId="0" applyFont="1" applyBorder="1" applyAlignment="1">
      <alignment horizontal="center" textRotation="90"/>
    </xf>
    <xf numFmtId="0" fontId="7" fillId="0" borderId="14" xfId="0" applyFont="1" applyBorder="1" applyAlignment="1">
      <alignment horizontal="center" textRotation="90"/>
    </xf>
    <xf numFmtId="0" fontId="7" fillId="0" borderId="6" xfId="0" applyFont="1" applyBorder="1" applyAlignment="1">
      <alignment horizontal="center" textRotation="90"/>
    </xf>
    <xf numFmtId="0" fontId="7" fillId="0" borderId="6" xfId="0" applyFont="1" applyBorder="1" applyAlignment="1">
      <alignment horizontal="center"/>
    </xf>
    <xf numFmtId="0" fontId="7" fillId="0" borderId="25" xfId="0" applyFont="1" applyBorder="1"/>
    <xf numFmtId="0" fontId="7" fillId="0" borderId="26" xfId="0" applyFont="1" applyBorder="1"/>
    <xf numFmtId="0" fontId="7" fillId="0" borderId="26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7" borderId="32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7" borderId="33" xfId="0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5" borderId="17" xfId="0" applyFont="1" applyFill="1" applyBorder="1" applyProtection="1"/>
    <xf numFmtId="0" fontId="7" fillId="5" borderId="18" xfId="0" applyFont="1" applyFill="1" applyBorder="1" applyAlignment="1" applyProtection="1">
      <alignment horizontal="center"/>
    </xf>
    <xf numFmtId="0" fontId="7" fillId="0" borderId="34" xfId="0" applyFont="1" applyBorder="1"/>
    <xf numFmtId="0" fontId="7" fillId="0" borderId="31" xfId="0" applyFont="1" applyBorder="1"/>
    <xf numFmtId="0" fontId="7" fillId="0" borderId="32" xfId="0" applyFont="1" applyBorder="1"/>
    <xf numFmtId="0" fontId="6" fillId="0" borderId="36" xfId="0" applyFont="1" applyBorder="1"/>
    <xf numFmtId="0" fontId="7" fillId="0" borderId="37" xfId="0" applyFont="1" applyBorder="1"/>
    <xf numFmtId="0" fontId="6" fillId="0" borderId="2" xfId="0" applyFont="1" applyBorder="1" applyAlignment="1">
      <alignment horizontal="center"/>
    </xf>
    <xf numFmtId="0" fontId="7" fillId="0" borderId="22" xfId="0" applyFont="1" applyBorder="1" applyProtection="1">
      <protection locked="0"/>
    </xf>
    <xf numFmtId="0" fontId="7" fillId="0" borderId="23" xfId="0" applyFont="1" applyBorder="1" applyProtection="1">
      <protection locked="0"/>
    </xf>
    <xf numFmtId="0" fontId="7" fillId="0" borderId="11" xfId="0" applyFont="1" applyBorder="1" applyProtection="1">
      <protection locked="0"/>
    </xf>
    <xf numFmtId="165" fontId="8" fillId="0" borderId="24" xfId="0" applyNumberFormat="1" applyFont="1" applyBorder="1" applyAlignment="1" applyProtection="1">
      <protection locked="0"/>
    </xf>
    <xf numFmtId="165" fontId="8" fillId="0" borderId="3" xfId="0" applyNumberFormat="1" applyFont="1" applyBorder="1" applyAlignment="1" applyProtection="1">
      <protection locked="0"/>
    </xf>
    <xf numFmtId="2" fontId="6" fillId="0" borderId="37" xfId="0" applyNumberFormat="1" applyFont="1" applyBorder="1"/>
    <xf numFmtId="0" fontId="6" fillId="0" borderId="36" xfId="0" applyFont="1" applyBorder="1" applyProtection="1">
      <protection locked="0"/>
    </xf>
    <xf numFmtId="0" fontId="8" fillId="0" borderId="37" xfId="0" applyFont="1" applyBorder="1" applyAlignment="1" applyProtection="1">
      <alignment horizontal="left"/>
      <protection locked="0"/>
    </xf>
    <xf numFmtId="165" fontId="7" fillId="7" borderId="32" xfId="0" applyNumberFormat="1" applyFont="1" applyFill="1" applyBorder="1" applyProtection="1">
      <protection locked="0"/>
    </xf>
    <xf numFmtId="165" fontId="8" fillId="0" borderId="3" xfId="0" applyNumberFormat="1" applyFont="1" applyBorder="1"/>
    <xf numFmtId="0" fontId="8" fillId="0" borderId="32" xfId="0" applyFont="1" applyBorder="1" applyAlignment="1" applyProtection="1">
      <alignment horizontal="left"/>
      <protection locked="0"/>
    </xf>
    <xf numFmtId="2" fontId="8" fillId="5" borderId="17" xfId="0" applyNumberFormat="1" applyFont="1" applyFill="1" applyBorder="1" applyProtection="1"/>
    <xf numFmtId="0" fontId="8" fillId="5" borderId="18" xfId="0" applyFont="1" applyFill="1" applyBorder="1" applyProtection="1"/>
    <xf numFmtId="2" fontId="8" fillId="0" borderId="4" xfId="0" applyNumberFormat="1" applyFont="1" applyBorder="1"/>
    <xf numFmtId="165" fontId="8" fillId="0" borderId="2" xfId="0" applyNumberFormat="1" applyFont="1" applyBorder="1"/>
    <xf numFmtId="165" fontId="8" fillId="0" borderId="32" xfId="0" applyNumberFormat="1" applyFont="1" applyBorder="1"/>
    <xf numFmtId="2" fontId="9" fillId="0" borderId="2" xfId="0" applyNumberFormat="1" applyFont="1" applyBorder="1"/>
    <xf numFmtId="2" fontId="8" fillId="0" borderId="37" xfId="0" applyNumberFormat="1" applyFont="1" applyBorder="1" applyProtection="1">
      <protection locked="0"/>
    </xf>
    <xf numFmtId="2" fontId="8" fillId="0" borderId="32" xfId="0" applyNumberFormat="1" applyFont="1" applyBorder="1" applyProtection="1">
      <protection locked="0"/>
    </xf>
    <xf numFmtId="0" fontId="8" fillId="0" borderId="32" xfId="0" applyFont="1" applyBorder="1"/>
    <xf numFmtId="165" fontId="9" fillId="8" borderId="36" xfId="0" applyNumberFormat="1" applyFont="1" applyFill="1" applyBorder="1"/>
    <xf numFmtId="2" fontId="8" fillId="0" borderId="32" xfId="0" applyNumberFormat="1" applyFont="1" applyBorder="1"/>
    <xf numFmtId="165" fontId="9" fillId="8" borderId="2" xfId="0" applyNumberFormat="1" applyFont="1" applyFill="1" applyBorder="1"/>
    <xf numFmtId="0" fontId="0" fillId="0" borderId="37" xfId="0" applyBorder="1"/>
    <xf numFmtId="165" fontId="9" fillId="8" borderId="36" xfId="0" applyNumberFormat="1" applyFont="1" applyFill="1" applyBorder="1" applyAlignment="1">
      <alignment horizontal="right"/>
    </xf>
    <xf numFmtId="165" fontId="8" fillId="0" borderId="37" xfId="0" applyNumberFormat="1" applyFont="1" applyBorder="1" applyAlignment="1" applyProtection="1">
      <alignment horizontal="center"/>
      <protection locked="0"/>
    </xf>
    <xf numFmtId="165" fontId="8" fillId="0" borderId="32" xfId="0" applyNumberFormat="1" applyFont="1" applyBorder="1" applyAlignment="1" applyProtection="1">
      <alignment horizontal="center"/>
      <protection locked="0"/>
    </xf>
    <xf numFmtId="0" fontId="7" fillId="0" borderId="38" xfId="0" applyFont="1" applyBorder="1" applyProtection="1">
      <protection locked="0"/>
    </xf>
    <xf numFmtId="0" fontId="7" fillId="0" borderId="32" xfId="0" applyFont="1" applyBorder="1" applyProtection="1">
      <protection locked="0"/>
    </xf>
    <xf numFmtId="0" fontId="7" fillId="0" borderId="39" xfId="0" applyFont="1" applyBorder="1" applyProtection="1">
      <protection locked="0"/>
    </xf>
    <xf numFmtId="165" fontId="8" fillId="0" borderId="41" xfId="0" applyNumberFormat="1" applyFont="1" applyBorder="1" applyAlignment="1" applyProtection="1">
      <protection locked="0"/>
    </xf>
    <xf numFmtId="165" fontId="8" fillId="0" borderId="42" xfId="0" applyNumberFormat="1" applyFont="1" applyBorder="1" applyAlignment="1" applyProtection="1">
      <protection locked="0"/>
    </xf>
    <xf numFmtId="0" fontId="6" fillId="0" borderId="41" xfId="0" applyFont="1" applyBorder="1" applyProtection="1">
      <protection locked="0"/>
    </xf>
    <xf numFmtId="0" fontId="7" fillId="0" borderId="2" xfId="0" applyFont="1" applyBorder="1" applyProtection="1">
      <protection locked="0"/>
    </xf>
    <xf numFmtId="165" fontId="8" fillId="0" borderId="36" xfId="0" applyNumberFormat="1" applyFont="1" applyBorder="1" applyAlignment="1" applyProtection="1">
      <protection locked="0"/>
    </xf>
    <xf numFmtId="0" fontId="7" fillId="0" borderId="37" xfId="0" applyFont="1" applyBorder="1" applyProtection="1">
      <protection locked="0"/>
    </xf>
    <xf numFmtId="0" fontId="10" fillId="0" borderId="37" xfId="0" applyFont="1" applyBorder="1" applyProtection="1">
      <protection locked="0"/>
    </xf>
    <xf numFmtId="0" fontId="7" fillId="0" borderId="43" xfId="0" applyFont="1" applyBorder="1" applyProtection="1">
      <protection locked="0"/>
    </xf>
    <xf numFmtId="0" fontId="7" fillId="0" borderId="44" xfId="0" applyFont="1" applyBorder="1" applyProtection="1">
      <protection locked="0"/>
    </xf>
    <xf numFmtId="0" fontId="7" fillId="0" borderId="45" xfId="0" applyFont="1" applyBorder="1" applyProtection="1">
      <protection locked="0"/>
    </xf>
    <xf numFmtId="0" fontId="8" fillId="0" borderId="46" xfId="0" applyFont="1" applyBorder="1" applyAlignment="1" applyProtection="1">
      <protection locked="0"/>
    </xf>
    <xf numFmtId="0" fontId="8" fillId="0" borderId="47" xfId="0" applyFont="1" applyBorder="1" applyAlignment="1" applyProtection="1">
      <protection locked="0"/>
    </xf>
    <xf numFmtId="2" fontId="8" fillId="5" borderId="48" xfId="0" applyNumberFormat="1" applyFont="1" applyFill="1" applyBorder="1" applyProtection="1"/>
    <xf numFmtId="0" fontId="8" fillId="5" borderId="49" xfId="0" applyFont="1" applyFill="1" applyBorder="1" applyProtection="1"/>
    <xf numFmtId="2" fontId="8" fillId="0" borderId="50" xfId="0" applyNumberFormat="1" applyFont="1" applyBorder="1"/>
    <xf numFmtId="165" fontId="8" fillId="0" borderId="45" xfId="0" applyNumberFormat="1" applyFont="1" applyBorder="1"/>
    <xf numFmtId="2" fontId="8" fillId="0" borderId="43" xfId="0" applyNumberFormat="1" applyFont="1" applyBorder="1" applyProtection="1">
      <protection locked="0"/>
    </xf>
    <xf numFmtId="2" fontId="8" fillId="0" borderId="44" xfId="0" applyNumberFormat="1" applyFont="1" applyBorder="1" applyProtection="1">
      <protection locked="0"/>
    </xf>
    <xf numFmtId="0" fontId="8" fillId="0" borderId="44" xfId="0" applyFont="1" applyBorder="1"/>
    <xf numFmtId="0" fontId="0" fillId="0" borderId="43" xfId="0" applyBorder="1"/>
    <xf numFmtId="165" fontId="8" fillId="0" borderId="43" xfId="0" applyNumberFormat="1" applyFont="1" applyBorder="1" applyAlignment="1" applyProtection="1">
      <alignment horizontal="center"/>
      <protection locked="0"/>
    </xf>
    <xf numFmtId="165" fontId="8" fillId="0" borderId="44" xfId="0" applyNumberFormat="1" applyFont="1" applyBorder="1" applyAlignment="1" applyProtection="1">
      <alignment horizontal="center"/>
      <protection locked="0"/>
    </xf>
    <xf numFmtId="0" fontId="0" fillId="0" borderId="0" xfId="0" applyBorder="1"/>
    <xf numFmtId="49" fontId="6" fillId="4" borderId="0" xfId="0" applyNumberFormat="1" applyFont="1" applyFill="1"/>
    <xf numFmtId="0" fontId="7" fillId="0" borderId="51" xfId="0" applyFont="1" applyBorder="1" applyAlignment="1">
      <alignment horizontal="center" textRotation="90"/>
    </xf>
    <xf numFmtId="0" fontId="7" fillId="0" borderId="52" xfId="0" applyFont="1" applyBorder="1" applyAlignment="1">
      <alignment horizontal="center"/>
    </xf>
    <xf numFmtId="0" fontId="6" fillId="0" borderId="2" xfId="0" applyFont="1" applyBorder="1"/>
    <xf numFmtId="0" fontId="6" fillId="0" borderId="36" xfId="0" applyFont="1" applyBorder="1" applyAlignment="1">
      <alignment horizontal="center"/>
    </xf>
    <xf numFmtId="0" fontId="7" fillId="0" borderId="4" xfId="0" applyFont="1" applyBorder="1"/>
    <xf numFmtId="49" fontId="7" fillId="0" borderId="22" xfId="0" applyNumberFormat="1" applyFont="1" applyBorder="1" applyProtection="1">
      <protection locked="0"/>
    </xf>
    <xf numFmtId="0" fontId="11" fillId="0" borderId="23" xfId="0" applyFont="1" applyBorder="1" applyProtection="1"/>
    <xf numFmtId="165" fontId="8" fillId="7" borderId="32" xfId="0" applyNumberFormat="1" applyFont="1" applyFill="1" applyBorder="1" applyProtection="1">
      <protection locked="0"/>
    </xf>
    <xf numFmtId="165" fontId="8" fillId="0" borderId="32" xfId="0" applyNumberFormat="1" applyFont="1" applyBorder="1" applyProtection="1">
      <protection locked="0"/>
    </xf>
    <xf numFmtId="165" fontId="8" fillId="0" borderId="4" xfId="0" applyNumberFormat="1" applyFont="1" applyBorder="1" applyAlignment="1" applyProtection="1">
      <alignment horizontal="center"/>
      <protection locked="0"/>
    </xf>
    <xf numFmtId="49" fontId="7" fillId="0" borderId="37" xfId="0" applyNumberFormat="1" applyFont="1" applyFill="1" applyBorder="1" applyProtection="1">
      <protection locked="0"/>
    </xf>
    <xf numFmtId="0" fontId="7" fillId="0" borderId="32" xfId="0" applyFont="1" applyFill="1" applyBorder="1" applyProtection="1">
      <protection locked="0"/>
    </xf>
    <xf numFmtId="0" fontId="11" fillId="0" borderId="32" xfId="0" applyFont="1" applyBorder="1" applyProtection="1"/>
    <xf numFmtId="49" fontId="10" fillId="0" borderId="37" xfId="0" applyNumberFormat="1" applyFont="1" applyFill="1" applyBorder="1" applyProtection="1">
      <protection locked="0"/>
    </xf>
    <xf numFmtId="0" fontId="11" fillId="0" borderId="53" xfId="0" applyFont="1" applyBorder="1" applyProtection="1"/>
    <xf numFmtId="49" fontId="7" fillId="0" borderId="43" xfId="0" applyNumberFormat="1" applyFont="1" applyFill="1" applyBorder="1" applyProtection="1">
      <protection locked="0"/>
    </xf>
    <xf numFmtId="0" fontId="7" fillId="0" borderId="44" xfId="0" applyFont="1" applyFill="1" applyBorder="1" applyProtection="1">
      <protection locked="0"/>
    </xf>
    <xf numFmtId="0" fontId="11" fillId="0" borderId="44" xfId="0" applyFont="1" applyBorder="1" applyProtection="1"/>
    <xf numFmtId="165" fontId="8" fillId="0" borderId="46" xfId="0" applyNumberFormat="1" applyFont="1" applyBorder="1" applyAlignment="1" applyProtection="1">
      <protection locked="0"/>
    </xf>
    <xf numFmtId="165" fontId="8" fillId="0" borderId="47" xfId="0" applyNumberFormat="1" applyFont="1" applyBorder="1" applyAlignment="1" applyProtection="1">
      <protection locked="0"/>
    </xf>
    <xf numFmtId="165" fontId="8" fillId="0" borderId="44" xfId="0" applyNumberFormat="1" applyFont="1" applyBorder="1"/>
    <xf numFmtId="2" fontId="9" fillId="0" borderId="45" xfId="0" applyNumberFormat="1" applyFont="1" applyBorder="1"/>
    <xf numFmtId="165" fontId="8" fillId="0" borderId="50" xfId="0" applyNumberFormat="1" applyFont="1" applyBorder="1" applyAlignment="1" applyProtection="1">
      <alignment horizontal="center"/>
      <protection locked="0"/>
    </xf>
    <xf numFmtId="0" fontId="7" fillId="0" borderId="42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7" borderId="55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0" fontId="7" fillId="0" borderId="54" xfId="0" applyFont="1" applyBorder="1"/>
    <xf numFmtId="2" fontId="8" fillId="0" borderId="2" xfId="0" applyNumberFormat="1" applyFont="1" applyBorder="1"/>
    <xf numFmtId="165" fontId="8" fillId="7" borderId="36" xfId="0" applyNumberFormat="1" applyFont="1" applyFill="1" applyBorder="1" applyProtection="1">
      <protection locked="0"/>
    </xf>
    <xf numFmtId="49" fontId="7" fillId="0" borderId="37" xfId="0" applyNumberFormat="1" applyFont="1" applyBorder="1" applyProtection="1">
      <protection locked="0"/>
    </xf>
    <xf numFmtId="49" fontId="7" fillId="0" borderId="43" xfId="0" applyNumberFormat="1" applyFont="1" applyBorder="1" applyProtection="1">
      <protection locked="0"/>
    </xf>
    <xf numFmtId="0" fontId="12" fillId="0" borderId="0" xfId="0" applyFont="1"/>
    <xf numFmtId="0" fontId="2" fillId="0" borderId="0" xfId="0" applyFont="1"/>
    <xf numFmtId="0" fontId="8" fillId="0" borderId="2" xfId="0" applyFont="1" applyBorder="1"/>
    <xf numFmtId="2" fontId="0" fillId="0" borderId="4" xfId="0" applyNumberFormat="1" applyBorder="1" applyAlignment="1">
      <alignment horizontal="center"/>
    </xf>
    <xf numFmtId="0" fontId="2" fillId="0" borderId="32" xfId="0" applyFont="1" applyBorder="1" applyAlignment="1">
      <alignment horizontal="right"/>
    </xf>
    <xf numFmtId="0" fontId="3" fillId="0" borderId="0" xfId="0" applyFont="1" applyBorder="1" applyAlignment="1"/>
    <xf numFmtId="0" fontId="0" fillId="0" borderId="0" xfId="0" applyBorder="1" applyAlignment="1"/>
    <xf numFmtId="0" fontId="8" fillId="0" borderId="0" xfId="0" applyFont="1"/>
    <xf numFmtId="0" fontId="2" fillId="0" borderId="0" xfId="0" applyFont="1" applyAlignment="1">
      <alignment horizontal="left"/>
    </xf>
    <xf numFmtId="0" fontId="3" fillId="0" borderId="2" xfId="0" applyFont="1" applyBorder="1"/>
    <xf numFmtId="0" fontId="3" fillId="0" borderId="0" xfId="0" applyFont="1"/>
    <xf numFmtId="0" fontId="0" fillId="0" borderId="4" xfId="0" applyBorder="1" applyAlignment="1"/>
    <xf numFmtId="49" fontId="0" fillId="0" borderId="0" xfId="0" applyNumberFormat="1"/>
    <xf numFmtId="2" fontId="0" fillId="0" borderId="0" xfId="0" applyNumberFormat="1"/>
    <xf numFmtId="0" fontId="2" fillId="0" borderId="32" xfId="0" applyFont="1" applyBorder="1" applyAlignment="1">
      <alignment horizontal="center"/>
    </xf>
    <xf numFmtId="0" fontId="2" fillId="0" borderId="32" xfId="0" applyFont="1" applyBorder="1"/>
    <xf numFmtId="2" fontId="11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2" fontId="15" fillId="0" borderId="32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16" fillId="0" borderId="0" xfId="0" applyFont="1" applyFill="1"/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Fill="1"/>
    <xf numFmtId="0" fontId="0" fillId="0" borderId="0" xfId="0" applyAlignment="1">
      <alignment horizontal="center"/>
    </xf>
    <xf numFmtId="0" fontId="2" fillId="0" borderId="0" xfId="0" applyFont="1" applyFill="1"/>
    <xf numFmtId="0" fontId="3" fillId="0" borderId="0" xfId="0" applyFont="1" applyAlignment="1">
      <alignment horizontal="center"/>
    </xf>
    <xf numFmtId="0" fontId="0" fillId="0" borderId="0" xfId="0" applyFill="1"/>
    <xf numFmtId="0" fontId="18" fillId="0" borderId="0" xfId="0" applyFont="1" applyFill="1"/>
    <xf numFmtId="0" fontId="13" fillId="0" borderId="0" xfId="0" applyFont="1" applyFill="1"/>
    <xf numFmtId="0" fontId="3" fillId="0" borderId="0" xfId="0" applyFont="1" applyFill="1"/>
    <xf numFmtId="2" fontId="3" fillId="0" borderId="0" xfId="0" applyNumberFormat="1" applyFont="1" applyFill="1"/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14" fontId="3" fillId="0" borderId="2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2" borderId="3" xfId="1" applyFont="1" applyFill="1" applyBorder="1" applyAlignment="1" applyProtection="1">
      <alignment horizontal="center"/>
      <protection locked="0"/>
    </xf>
    <xf numFmtId="0" fontId="5" fillId="2" borderId="3" xfId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7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center"/>
    </xf>
    <xf numFmtId="0" fontId="7" fillId="0" borderId="39" xfId="0" applyFont="1" applyBorder="1" applyAlignment="1" applyProtection="1">
      <alignment horizontal="center"/>
      <protection locked="0"/>
    </xf>
    <xf numFmtId="0" fontId="3" fillId="0" borderId="4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6" fillId="0" borderId="13" xfId="0" applyFont="1" applyBorder="1" applyAlignment="1">
      <alignment horizontal="center" textRotation="90"/>
    </xf>
    <xf numFmtId="0" fontId="0" fillId="0" borderId="35" xfId="0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11" xfId="0" applyFont="1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6" fillId="0" borderId="15" xfId="0" applyFont="1" applyBorder="1" applyAlignment="1">
      <alignment horizontal="center" textRotation="90"/>
    </xf>
    <xf numFmtId="0" fontId="7" fillId="0" borderId="29" xfId="0" applyFont="1" applyBorder="1" applyAlignment="1">
      <alignment horizontal="center"/>
    </xf>
    <xf numFmtId="0" fontId="6" fillId="0" borderId="14" xfId="0" applyFont="1" applyBorder="1" applyAlignment="1">
      <alignment textRotation="90"/>
    </xf>
    <xf numFmtId="0" fontId="0" fillId="0" borderId="30" xfId="0" applyBorder="1" applyAlignment="1"/>
    <xf numFmtId="0" fontId="7" fillId="0" borderId="2" xfId="0" applyFont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textRotation="90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/>
    <xf numFmtId="0" fontId="7" fillId="0" borderId="1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2" xfId="0" applyFont="1" applyBorder="1" applyAlignment="1"/>
    <xf numFmtId="0" fontId="0" fillId="0" borderId="3" xfId="0" applyBorder="1" applyAlignment="1"/>
    <xf numFmtId="2" fontId="0" fillId="0" borderId="3" xfId="0" applyNumberFormat="1" applyBorder="1" applyAlignment="1"/>
    <xf numFmtId="0" fontId="0" fillId="0" borderId="4" xfId="0" applyBorder="1" applyAlignment="1"/>
    <xf numFmtId="2" fontId="0" fillId="0" borderId="3" xfId="0" applyNumberFormat="1" applyBorder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3" fillId="0" borderId="0" xfId="0" applyFont="1" applyBorder="1" applyAlignment="1"/>
    <xf numFmtId="0" fontId="0" fillId="0" borderId="0" xfId="0" applyBorder="1" applyAlignment="1"/>
    <xf numFmtId="14" fontId="16" fillId="0" borderId="0" xfId="0" applyNumberFormat="1" applyFont="1" applyAlignment="1">
      <alignment horizontal="center"/>
    </xf>
    <xf numFmtId="14" fontId="16" fillId="0" borderId="0" xfId="0" applyNumberFormat="1" applyFont="1" applyAlignment="1"/>
    <xf numFmtId="0" fontId="16" fillId="0" borderId="0" xfId="0" applyFont="1" applyAlignment="1">
      <alignment horizontal="center"/>
    </xf>
    <xf numFmtId="0" fontId="16" fillId="0" borderId="0" xfId="0" applyFont="1" applyAlignment="1"/>
  </cellXfs>
  <cellStyles count="2">
    <cellStyle name="Hyperlink" xfId="1" builtinId="8"/>
    <cellStyle name="Standard" xfId="0" builtinId="0"/>
  </cellStyles>
  <dxfs count="6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</font>
      <numFmt numFmtId="1" formatCode="0"/>
    </dxf>
    <dxf>
      <font>
        <strike/>
        <color rgb="FFFF0000"/>
      </font>
    </dxf>
    <dxf>
      <font>
        <b/>
        <i val="0"/>
      </font>
      <numFmt numFmtId="1" formatCode="0"/>
      <fill>
        <patternFill>
          <bgColor rgb="FFFFCCCC"/>
        </patternFill>
      </fill>
    </dxf>
    <dxf>
      <font>
        <color auto="1"/>
        <name val="Cambria"/>
        <scheme val="none"/>
      </font>
      <fill>
        <patternFill>
          <bgColor rgb="FF00B0F0"/>
        </patternFill>
      </fill>
    </dxf>
    <dxf>
      <font>
        <color auto="1"/>
      </font>
    </dxf>
    <dxf>
      <font>
        <color auto="1"/>
        <name val="Cambria"/>
        <scheme val="none"/>
      </font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rgb="FF92D050"/>
        </patternFill>
      </fill>
    </dxf>
    <dxf>
      <fill>
        <patternFill>
          <bgColor indexed="4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</font>
      <numFmt numFmtId="1" formatCode="0"/>
    </dxf>
    <dxf>
      <font>
        <strike/>
        <color rgb="FFFF0000"/>
      </font>
    </dxf>
    <dxf>
      <font>
        <b/>
        <i val="0"/>
      </font>
      <numFmt numFmtId="1" formatCode="0"/>
      <fill>
        <patternFill>
          <bgColor rgb="FFFFCCCC"/>
        </patternFill>
      </fill>
    </dxf>
    <dxf>
      <font>
        <color auto="1"/>
        <name val="Cambria"/>
        <scheme val="none"/>
      </font>
      <fill>
        <patternFill>
          <bgColor rgb="FF00B0F0"/>
        </patternFill>
      </fill>
    </dxf>
    <dxf>
      <font>
        <color auto="1"/>
      </font>
    </dxf>
    <dxf>
      <font>
        <color auto="1"/>
        <name val="Cambria"/>
        <scheme val="none"/>
      </font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rgb="FF92D050"/>
        </patternFill>
      </fill>
    </dxf>
    <dxf>
      <font>
        <color auto="1"/>
        <name val="Cambria"/>
        <scheme val="none"/>
      </font>
      <fill>
        <patternFill>
          <bgColor rgb="FF00B0F0"/>
        </patternFill>
      </fill>
    </dxf>
    <dxf>
      <font>
        <color auto="1"/>
      </font>
    </dxf>
    <dxf>
      <font>
        <color auto="1"/>
        <name val="Cambria"/>
        <scheme val="none"/>
      </font>
      <fill>
        <patternFill patternType="solid">
          <bgColor rgb="FFFF0000"/>
        </patternFill>
      </fill>
    </dxf>
    <dxf>
      <font>
        <color auto="1"/>
        <name val="Cambria"/>
        <scheme val="none"/>
      </font>
      <fill>
        <patternFill>
          <bgColor rgb="FF92D050"/>
        </patternFill>
      </fill>
    </dxf>
    <dxf>
      <fill>
        <patternFill>
          <bgColor indexed="4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83820</xdr:colOff>
      <xdr:row>18</xdr:row>
      <xdr:rowOff>28575</xdr:rowOff>
    </xdr:from>
    <xdr:to>
      <xdr:col>39</xdr:col>
      <xdr:colOff>312420</xdr:colOff>
      <xdr:row>18</xdr:row>
      <xdr:rowOff>419100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9951720" y="3086100"/>
          <a:ext cx="1257300" cy="39052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 kg - Kugel</a:t>
          </a:r>
          <a:endParaRPr lang="de-DE"/>
        </a:p>
      </xdr:txBody>
    </xdr:sp>
    <xdr:clientData/>
  </xdr:twoCellAnchor>
  <xdr:twoCellAnchor>
    <xdr:from>
      <xdr:col>35</xdr:col>
      <xdr:colOff>83820</xdr:colOff>
      <xdr:row>43</xdr:row>
      <xdr:rowOff>19050</xdr:rowOff>
    </xdr:from>
    <xdr:to>
      <xdr:col>39</xdr:col>
      <xdr:colOff>312420</xdr:colOff>
      <xdr:row>43</xdr:row>
      <xdr:rowOff>447675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9951720" y="7810500"/>
          <a:ext cx="1257300" cy="42862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3 kg - Kuge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 4 kg - Kugel</a:t>
          </a:r>
          <a:endParaRPr lang="de-DE"/>
        </a:p>
      </xdr:txBody>
    </xdr:sp>
    <xdr:clientData/>
  </xdr:twoCellAnchor>
  <xdr:twoCellAnchor>
    <xdr:from>
      <xdr:col>35</xdr:col>
      <xdr:colOff>83820</xdr:colOff>
      <xdr:row>110</xdr:row>
      <xdr:rowOff>0</xdr:rowOff>
    </xdr:from>
    <xdr:to>
      <xdr:col>39</xdr:col>
      <xdr:colOff>312420</xdr:colOff>
      <xdr:row>110</xdr:row>
      <xdr:rowOff>0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9951720" y="13354050"/>
          <a:ext cx="12573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4 kg - Kuge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 5 kg - Kugel</a:t>
          </a:r>
          <a:endParaRPr lang="de-DE"/>
        </a:p>
      </xdr:txBody>
    </xdr:sp>
    <xdr:clientData/>
  </xdr:twoCellAnchor>
  <xdr:twoCellAnchor>
    <xdr:from>
      <xdr:col>35</xdr:col>
      <xdr:colOff>83820</xdr:colOff>
      <xdr:row>18</xdr:row>
      <xdr:rowOff>28575</xdr:rowOff>
    </xdr:from>
    <xdr:to>
      <xdr:col>39</xdr:col>
      <xdr:colOff>312420</xdr:colOff>
      <xdr:row>18</xdr:row>
      <xdr:rowOff>419100</xdr:rowOff>
    </xdr:to>
    <xdr:sp macro="" textlink="">
      <xdr:nvSpPr>
        <xdr:cNvPr id="5" name="Text Box 19"/>
        <xdr:cNvSpPr txBox="1">
          <a:spLocks noChangeArrowheads="1"/>
        </xdr:cNvSpPr>
      </xdr:nvSpPr>
      <xdr:spPr bwMode="auto">
        <a:xfrm>
          <a:off x="9951720" y="3086100"/>
          <a:ext cx="1257300" cy="39052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 kg - Kugel</a:t>
          </a:r>
          <a:endParaRPr lang="de-DE"/>
        </a:p>
      </xdr:txBody>
    </xdr:sp>
    <xdr:clientData/>
  </xdr:twoCellAnchor>
  <xdr:twoCellAnchor>
    <xdr:from>
      <xdr:col>35</xdr:col>
      <xdr:colOff>83820</xdr:colOff>
      <xdr:row>43</xdr:row>
      <xdr:rowOff>19050</xdr:rowOff>
    </xdr:from>
    <xdr:to>
      <xdr:col>39</xdr:col>
      <xdr:colOff>312420</xdr:colOff>
      <xdr:row>43</xdr:row>
      <xdr:rowOff>447675</xdr:rowOff>
    </xdr:to>
    <xdr:sp macro="" textlink="">
      <xdr:nvSpPr>
        <xdr:cNvPr id="6" name="Text Box 21"/>
        <xdr:cNvSpPr txBox="1">
          <a:spLocks noChangeArrowheads="1"/>
        </xdr:cNvSpPr>
      </xdr:nvSpPr>
      <xdr:spPr bwMode="auto">
        <a:xfrm>
          <a:off x="9951720" y="7810500"/>
          <a:ext cx="1257300" cy="42862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3 kg - Kugel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 4 kg - Kugel</a:t>
          </a:r>
          <a:endParaRPr lang="de-DE"/>
        </a:p>
      </xdr:txBody>
    </xdr:sp>
    <xdr:clientData/>
  </xdr:twoCellAnchor>
  <xdr:twoCellAnchor>
    <xdr:from>
      <xdr:col>35</xdr:col>
      <xdr:colOff>83820</xdr:colOff>
      <xdr:row>110</xdr:row>
      <xdr:rowOff>0</xdr:rowOff>
    </xdr:from>
    <xdr:to>
      <xdr:col>39</xdr:col>
      <xdr:colOff>312420</xdr:colOff>
      <xdr:row>110</xdr:row>
      <xdr:rowOff>0</xdr:rowOff>
    </xdr:to>
    <xdr:sp macro="" textlink="">
      <xdr:nvSpPr>
        <xdr:cNvPr id="7" name="Text Box 24"/>
        <xdr:cNvSpPr txBox="1">
          <a:spLocks noChangeArrowheads="1"/>
        </xdr:cNvSpPr>
      </xdr:nvSpPr>
      <xdr:spPr bwMode="auto">
        <a:xfrm>
          <a:off x="9951720" y="13354050"/>
          <a:ext cx="12573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4 kg - Kugel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 5 kg - Kugel</a:t>
          </a:r>
          <a:endParaRPr lang="de-DE"/>
        </a:p>
      </xdr:txBody>
    </xdr:sp>
    <xdr:clientData/>
  </xdr:twoCellAnchor>
  <xdr:twoCellAnchor editAs="oneCell">
    <xdr:from>
      <xdr:col>4</xdr:col>
      <xdr:colOff>104775</xdr:colOff>
      <xdr:row>0</xdr:row>
      <xdr:rowOff>76200</xdr:rowOff>
    </xdr:from>
    <xdr:to>
      <xdr:col>5</xdr:col>
      <xdr:colOff>285750</xdr:colOff>
      <xdr:row>2</xdr:row>
      <xdr:rowOff>142875</xdr:rowOff>
    </xdr:to>
    <xdr:pic>
      <xdr:nvPicPr>
        <xdr:cNvPr id="8" name="Picture 28" descr="C:\Dokumente und Einstellungen\G. Renner\Desktop\Gewichtheben\Fotos\GVRLP-Wappe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76200"/>
          <a:ext cx="3143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28575</xdr:colOff>
      <xdr:row>0</xdr:row>
      <xdr:rowOff>57150</xdr:rowOff>
    </xdr:from>
    <xdr:to>
      <xdr:col>8</xdr:col>
      <xdr:colOff>361950</xdr:colOff>
      <xdr:row>3</xdr:row>
      <xdr:rowOff>0</xdr:rowOff>
    </xdr:to>
    <xdr:pic>
      <xdr:nvPicPr>
        <xdr:cNvPr id="9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42" t="4001" r="10298" b="14989"/>
        <a:stretch>
          <a:fillRect/>
        </a:stretch>
      </xdr:blipFill>
      <xdr:spPr bwMode="auto">
        <a:xfrm>
          <a:off x="3876675" y="57150"/>
          <a:ext cx="3333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35</xdr:col>
      <xdr:colOff>83820</xdr:colOff>
      <xdr:row>3</xdr:row>
      <xdr:rowOff>28575</xdr:rowOff>
    </xdr:from>
    <xdr:to>
      <xdr:col>39</xdr:col>
      <xdr:colOff>312420</xdr:colOff>
      <xdr:row>3</xdr:row>
      <xdr:rowOff>419100</xdr:rowOff>
    </xdr:to>
    <xdr:sp macro="" textlink="">
      <xdr:nvSpPr>
        <xdr:cNvPr id="10" name="Text Box 7"/>
        <xdr:cNvSpPr txBox="1">
          <a:spLocks noChangeArrowheads="1"/>
        </xdr:cNvSpPr>
      </xdr:nvSpPr>
      <xdr:spPr bwMode="auto">
        <a:xfrm>
          <a:off x="9951720" y="457200"/>
          <a:ext cx="1257300" cy="39052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 kg - Kugel</a:t>
          </a:r>
          <a:endParaRPr lang="de-DE"/>
        </a:p>
      </xdr:txBody>
    </xdr:sp>
    <xdr:clientData/>
  </xdr:twoCellAnchor>
  <xdr:twoCellAnchor>
    <xdr:from>
      <xdr:col>35</xdr:col>
      <xdr:colOff>83820</xdr:colOff>
      <xdr:row>3</xdr:row>
      <xdr:rowOff>28575</xdr:rowOff>
    </xdr:from>
    <xdr:to>
      <xdr:col>39</xdr:col>
      <xdr:colOff>312420</xdr:colOff>
      <xdr:row>3</xdr:row>
      <xdr:rowOff>419100</xdr:rowOff>
    </xdr:to>
    <xdr:sp macro="" textlink="">
      <xdr:nvSpPr>
        <xdr:cNvPr id="11" name="Text Box 19"/>
        <xdr:cNvSpPr txBox="1">
          <a:spLocks noChangeArrowheads="1"/>
        </xdr:cNvSpPr>
      </xdr:nvSpPr>
      <xdr:spPr bwMode="auto">
        <a:xfrm>
          <a:off x="9951720" y="457200"/>
          <a:ext cx="1257300" cy="39052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 kg - Kugel/2kg -  Kugel</a:t>
          </a:r>
        </a:p>
      </xdr:txBody>
    </xdr:sp>
    <xdr:clientData/>
  </xdr:twoCellAnchor>
  <xdr:twoCellAnchor>
    <xdr:from>
      <xdr:col>44</xdr:col>
      <xdr:colOff>123825</xdr:colOff>
      <xdr:row>3</xdr:row>
      <xdr:rowOff>57150</xdr:rowOff>
    </xdr:from>
    <xdr:to>
      <xdr:col>47</xdr:col>
      <xdr:colOff>466725</xdr:colOff>
      <xdr:row>3</xdr:row>
      <xdr:rowOff>447675</xdr:rowOff>
    </xdr:to>
    <xdr:sp macro="" textlink="">
      <xdr:nvSpPr>
        <xdr:cNvPr id="12" name="Text Box 18"/>
        <xdr:cNvSpPr txBox="1">
          <a:spLocks noChangeArrowheads="1"/>
        </xdr:cNvSpPr>
      </xdr:nvSpPr>
      <xdr:spPr bwMode="auto">
        <a:xfrm>
          <a:off x="13249275" y="485775"/>
          <a:ext cx="0" cy="39052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Pendellauf (sec.)</a:t>
          </a:r>
        </a:p>
        <a:p>
          <a:pPr algn="l" rtl="0">
            <a:defRPr sz="1000"/>
          </a:pPr>
          <a:r>
            <a:rPr lang="de-D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ungültig = u</a:t>
          </a:r>
          <a:endParaRPr lang="de-DE"/>
        </a:p>
      </xdr:txBody>
    </xdr:sp>
    <xdr:clientData/>
  </xdr:twoCellAnchor>
  <xdr:twoCellAnchor>
    <xdr:from>
      <xdr:col>44</xdr:col>
      <xdr:colOff>123825</xdr:colOff>
      <xdr:row>18</xdr:row>
      <xdr:rowOff>57150</xdr:rowOff>
    </xdr:from>
    <xdr:to>
      <xdr:col>47</xdr:col>
      <xdr:colOff>504825</xdr:colOff>
      <xdr:row>18</xdr:row>
      <xdr:rowOff>447675</xdr:rowOff>
    </xdr:to>
    <xdr:sp macro="" textlink="">
      <xdr:nvSpPr>
        <xdr:cNvPr id="13" name="Text Box 18"/>
        <xdr:cNvSpPr txBox="1">
          <a:spLocks noChangeArrowheads="1"/>
        </xdr:cNvSpPr>
      </xdr:nvSpPr>
      <xdr:spPr bwMode="auto">
        <a:xfrm>
          <a:off x="13249275" y="3114675"/>
          <a:ext cx="0" cy="39052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Pendellauf (sec.)</a:t>
          </a:r>
        </a:p>
        <a:p>
          <a:pPr algn="l" rtl="0">
            <a:defRPr sz="1000"/>
          </a:pPr>
          <a:r>
            <a:rPr lang="de-D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ungültig = u</a:t>
          </a:r>
          <a:endParaRPr lang="de-DE"/>
        </a:p>
      </xdr:txBody>
    </xdr:sp>
    <xdr:clientData/>
  </xdr:twoCellAnchor>
  <xdr:twoCellAnchor>
    <xdr:from>
      <xdr:col>44</xdr:col>
      <xdr:colOff>104775</xdr:colOff>
      <xdr:row>43</xdr:row>
      <xdr:rowOff>57150</xdr:rowOff>
    </xdr:from>
    <xdr:to>
      <xdr:col>47</xdr:col>
      <xdr:colOff>485775</xdr:colOff>
      <xdr:row>43</xdr:row>
      <xdr:rowOff>447675</xdr:rowOff>
    </xdr:to>
    <xdr:sp macro="" textlink="">
      <xdr:nvSpPr>
        <xdr:cNvPr id="14" name="Text Box 18"/>
        <xdr:cNvSpPr txBox="1">
          <a:spLocks noChangeArrowheads="1"/>
        </xdr:cNvSpPr>
      </xdr:nvSpPr>
      <xdr:spPr bwMode="auto">
        <a:xfrm>
          <a:off x="13249275" y="7848600"/>
          <a:ext cx="0" cy="39052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Pendellauf (sec.)</a:t>
          </a:r>
        </a:p>
        <a:p>
          <a:pPr algn="l" rtl="0">
            <a:defRPr sz="1000"/>
          </a:pPr>
          <a:r>
            <a:rPr lang="de-D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ungültig = u</a:t>
          </a:r>
          <a:endParaRPr lang="de-DE"/>
        </a:p>
      </xdr:txBody>
    </xdr:sp>
    <xdr:clientData/>
  </xdr:twoCellAnchor>
  <xdr:twoCellAnchor>
    <xdr:from>
      <xdr:col>35</xdr:col>
      <xdr:colOff>83820</xdr:colOff>
      <xdr:row>77</xdr:row>
      <xdr:rowOff>19050</xdr:rowOff>
    </xdr:from>
    <xdr:to>
      <xdr:col>39</xdr:col>
      <xdr:colOff>312420</xdr:colOff>
      <xdr:row>77</xdr:row>
      <xdr:rowOff>447675</xdr:rowOff>
    </xdr:to>
    <xdr:sp macro="" textlink="">
      <xdr:nvSpPr>
        <xdr:cNvPr id="15" name="Text Box 8"/>
        <xdr:cNvSpPr txBox="1">
          <a:spLocks noChangeArrowheads="1"/>
        </xdr:cNvSpPr>
      </xdr:nvSpPr>
      <xdr:spPr bwMode="auto">
        <a:xfrm>
          <a:off x="9951720" y="13182600"/>
          <a:ext cx="12573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3 kg - Kuge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 4 kg - Kugel</a:t>
          </a:r>
          <a:endParaRPr lang="de-DE"/>
        </a:p>
      </xdr:txBody>
    </xdr:sp>
    <xdr:clientData/>
  </xdr:twoCellAnchor>
  <xdr:twoCellAnchor>
    <xdr:from>
      <xdr:col>35</xdr:col>
      <xdr:colOff>83820</xdr:colOff>
      <xdr:row>77</xdr:row>
      <xdr:rowOff>19050</xdr:rowOff>
    </xdr:from>
    <xdr:to>
      <xdr:col>39</xdr:col>
      <xdr:colOff>312420</xdr:colOff>
      <xdr:row>77</xdr:row>
      <xdr:rowOff>447675</xdr:rowOff>
    </xdr:to>
    <xdr:sp macro="" textlink="">
      <xdr:nvSpPr>
        <xdr:cNvPr id="16" name="Text Box 21"/>
        <xdr:cNvSpPr txBox="1">
          <a:spLocks noChangeArrowheads="1"/>
        </xdr:cNvSpPr>
      </xdr:nvSpPr>
      <xdr:spPr bwMode="auto">
        <a:xfrm>
          <a:off x="9951720" y="13182600"/>
          <a:ext cx="12573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3 kg - Kugel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 4 kg - Kugel</a:t>
          </a:r>
          <a:endParaRPr lang="de-DE"/>
        </a:p>
      </xdr:txBody>
    </xdr:sp>
    <xdr:clientData/>
  </xdr:twoCellAnchor>
  <xdr:twoCellAnchor>
    <xdr:from>
      <xdr:col>44</xdr:col>
      <xdr:colOff>104775</xdr:colOff>
      <xdr:row>77</xdr:row>
      <xdr:rowOff>57150</xdr:rowOff>
    </xdr:from>
    <xdr:to>
      <xdr:col>47</xdr:col>
      <xdr:colOff>485775</xdr:colOff>
      <xdr:row>77</xdr:row>
      <xdr:rowOff>447675</xdr:rowOff>
    </xdr:to>
    <xdr:sp macro="" textlink="">
      <xdr:nvSpPr>
        <xdr:cNvPr id="17" name="Text Box 18"/>
        <xdr:cNvSpPr txBox="1">
          <a:spLocks noChangeArrowheads="1"/>
        </xdr:cNvSpPr>
      </xdr:nvSpPr>
      <xdr:spPr bwMode="auto">
        <a:xfrm>
          <a:off x="13249275" y="13182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Pendellauf (sec.)</a:t>
          </a:r>
        </a:p>
        <a:p>
          <a:pPr algn="l" rtl="0">
            <a:defRPr sz="1000"/>
          </a:pPr>
          <a:r>
            <a:rPr lang="de-D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ungültig = u</a:t>
          </a:r>
          <a:endParaRPr lang="de-DE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gendliga%20Auswertung_Mutterstadt_091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gendliga"/>
      <sheetName val="Mannschaftswertung"/>
      <sheetName val="Presse"/>
    </sheetNames>
    <sheetDataSet>
      <sheetData sheetId="0">
        <row r="1">
          <cell r="A1" t="str">
            <v>Jugendliga Rheinland-Pfalz/Hessen</v>
          </cell>
          <cell r="L1">
            <v>42652</v>
          </cell>
          <cell r="AA1" t="str">
            <v>Mutterstadt</v>
          </cell>
        </row>
        <row r="3">
          <cell r="A3" t="str">
            <v>E-Jugend</v>
          </cell>
        </row>
        <row r="4">
          <cell r="A4"/>
          <cell r="C4" t="str">
            <v>Alterskl.</v>
          </cell>
        </row>
        <row r="5">
          <cell r="A5" t="str">
            <v>Name</v>
          </cell>
          <cell r="B5" t="str">
            <v>Verein</v>
          </cell>
          <cell r="J5" t="str">
            <v>Platz</v>
          </cell>
        </row>
        <row r="6">
          <cell r="A6"/>
          <cell r="B6"/>
          <cell r="C6"/>
          <cell r="E6"/>
          <cell r="J6"/>
        </row>
        <row r="7">
          <cell r="A7" t="str">
            <v>Dancz, Louis</v>
          </cell>
          <cell r="B7" t="str">
            <v>AC Mutterstadt</v>
          </cell>
          <cell r="C7">
            <v>2007</v>
          </cell>
          <cell r="E7" t="str">
            <v>m</v>
          </cell>
          <cell r="J7"/>
        </row>
        <row r="8">
          <cell r="A8" t="str">
            <v>Hammer, Falk</v>
          </cell>
          <cell r="B8" t="str">
            <v>KSV Grünstadt</v>
          </cell>
          <cell r="C8">
            <v>2007</v>
          </cell>
          <cell r="E8" t="str">
            <v>m</v>
          </cell>
          <cell r="J8"/>
        </row>
        <row r="9">
          <cell r="A9"/>
          <cell r="B9"/>
          <cell r="C9"/>
          <cell r="E9"/>
          <cell r="J9"/>
        </row>
        <row r="10">
          <cell r="A10" t="str">
            <v>Muric, Alen</v>
          </cell>
          <cell r="B10" t="str">
            <v>KSV Grünstadt</v>
          </cell>
          <cell r="C10">
            <v>2006</v>
          </cell>
          <cell r="E10" t="str">
            <v>m</v>
          </cell>
          <cell r="J10"/>
        </row>
        <row r="11">
          <cell r="A11"/>
          <cell r="B11"/>
          <cell r="C11"/>
          <cell r="E11"/>
          <cell r="J11"/>
        </row>
        <row r="12">
          <cell r="A12"/>
          <cell r="B12"/>
          <cell r="C12"/>
          <cell r="E12"/>
          <cell r="J12"/>
        </row>
        <row r="13">
          <cell r="A13"/>
          <cell r="B13"/>
          <cell r="C13"/>
          <cell r="E13"/>
          <cell r="J13"/>
        </row>
        <row r="14">
          <cell r="A14"/>
          <cell r="B14"/>
          <cell r="C14"/>
          <cell r="E14"/>
          <cell r="J14"/>
        </row>
        <row r="15">
          <cell r="A15"/>
          <cell r="B15"/>
          <cell r="C15"/>
          <cell r="E15"/>
          <cell r="J15"/>
        </row>
        <row r="16">
          <cell r="A16"/>
          <cell r="B16"/>
          <cell r="C16"/>
          <cell r="E16"/>
          <cell r="J16"/>
        </row>
        <row r="18">
          <cell r="A18" t="str">
            <v>D-Jugend</v>
          </cell>
        </row>
        <row r="19">
          <cell r="D19" t="str">
            <v>Klasse</v>
          </cell>
        </row>
        <row r="20">
          <cell r="A20" t="str">
            <v>Name</v>
          </cell>
          <cell r="B20" t="str">
            <v>Verein</v>
          </cell>
          <cell r="J20" t="str">
            <v>Platz</v>
          </cell>
        </row>
        <row r="21">
          <cell r="A21"/>
          <cell r="B21"/>
          <cell r="D21" t="str">
            <v/>
          </cell>
          <cell r="E21"/>
          <cell r="J21"/>
        </row>
        <row r="22">
          <cell r="A22" t="str">
            <v>Mohr, Pauline</v>
          </cell>
          <cell r="B22" t="str">
            <v>AC Mutterstadt</v>
          </cell>
          <cell r="D22" t="str">
            <v/>
          </cell>
          <cell r="E22" t="str">
            <v>w</v>
          </cell>
          <cell r="J22"/>
        </row>
        <row r="23">
          <cell r="A23" t="str">
            <v>Hagedorn, Anouk</v>
          </cell>
          <cell r="B23" t="str">
            <v>TSG Haßloch</v>
          </cell>
          <cell r="D23" t="str">
            <v/>
          </cell>
          <cell r="E23" t="str">
            <v>w</v>
          </cell>
          <cell r="J23"/>
        </row>
        <row r="24">
          <cell r="A24" t="str">
            <v>Kessler, Pia</v>
          </cell>
          <cell r="B24" t="str">
            <v>KSV Grünstadt</v>
          </cell>
          <cell r="D24" t="str">
            <v/>
          </cell>
          <cell r="E24" t="str">
            <v>w</v>
          </cell>
          <cell r="J24"/>
        </row>
        <row r="25">
          <cell r="A25" t="str">
            <v>Tas, Sinem</v>
          </cell>
          <cell r="B25" t="str">
            <v>KSV Grünstadt</v>
          </cell>
          <cell r="D25" t="str">
            <v/>
          </cell>
          <cell r="E25" t="str">
            <v>w</v>
          </cell>
          <cell r="J25"/>
        </row>
        <row r="26">
          <cell r="A26" t="str">
            <v>Tas, Simge</v>
          </cell>
          <cell r="B26" t="str">
            <v>KSV Grünstadt</v>
          </cell>
          <cell r="D26" t="str">
            <v/>
          </cell>
          <cell r="E26" t="str">
            <v>w</v>
          </cell>
          <cell r="J26"/>
        </row>
        <row r="27">
          <cell r="A27"/>
          <cell r="B27"/>
          <cell r="D27" t="str">
            <v/>
          </cell>
          <cell r="E27"/>
          <cell r="J27"/>
        </row>
        <row r="28">
          <cell r="A28" t="str">
            <v>Löffler, Nils</v>
          </cell>
          <cell r="B28" t="str">
            <v>AV 03 Speyer</v>
          </cell>
          <cell r="D28" t="str">
            <v/>
          </cell>
          <cell r="E28" t="str">
            <v>m</v>
          </cell>
          <cell r="J28"/>
        </row>
        <row r="29">
          <cell r="A29" t="str">
            <v>Kessler, Ben</v>
          </cell>
          <cell r="B29" t="str">
            <v>KSV Grünstadt</v>
          </cell>
          <cell r="D29" t="str">
            <v/>
          </cell>
          <cell r="E29" t="str">
            <v>m</v>
          </cell>
          <cell r="J29"/>
        </row>
        <row r="30">
          <cell r="A30" t="str">
            <v>Reichenecker, Malte</v>
          </cell>
          <cell r="B30" t="str">
            <v>KSV Grünstadt</v>
          </cell>
          <cell r="D30" t="str">
            <v/>
          </cell>
          <cell r="E30" t="str">
            <v>m</v>
          </cell>
          <cell r="J30"/>
        </row>
        <row r="31">
          <cell r="A31" t="str">
            <v>Peker, Nuri</v>
          </cell>
          <cell r="B31" t="str">
            <v>KSV Grünstadt</v>
          </cell>
          <cell r="D31" t="str">
            <v/>
          </cell>
          <cell r="E31" t="str">
            <v>m</v>
          </cell>
          <cell r="J31"/>
        </row>
        <row r="32">
          <cell r="A32"/>
          <cell r="B32"/>
          <cell r="D32" t="str">
            <v/>
          </cell>
          <cell r="E32"/>
          <cell r="J32"/>
        </row>
        <row r="33">
          <cell r="A33"/>
          <cell r="B33"/>
          <cell r="D33" t="str">
            <v/>
          </cell>
          <cell r="E33"/>
          <cell r="J33"/>
        </row>
        <row r="34">
          <cell r="A34"/>
          <cell r="B34"/>
          <cell r="D34" t="str">
            <v/>
          </cell>
          <cell r="E34"/>
          <cell r="J34"/>
        </row>
        <row r="35">
          <cell r="A35"/>
          <cell r="B35"/>
          <cell r="D35" t="str">
            <v/>
          </cell>
          <cell r="E35"/>
          <cell r="J35"/>
        </row>
        <row r="36">
          <cell r="A36"/>
          <cell r="B36"/>
          <cell r="D36" t="str">
            <v/>
          </cell>
          <cell r="E36"/>
          <cell r="J36"/>
        </row>
        <row r="37">
          <cell r="A37"/>
          <cell r="B37"/>
          <cell r="D37" t="str">
            <v/>
          </cell>
          <cell r="E37"/>
          <cell r="J37"/>
        </row>
        <row r="38">
          <cell r="A38"/>
          <cell r="B38"/>
          <cell r="D38" t="str">
            <v/>
          </cell>
          <cell r="E38"/>
          <cell r="J38"/>
        </row>
        <row r="39">
          <cell r="A39"/>
          <cell r="B39"/>
          <cell r="D39" t="str">
            <v/>
          </cell>
          <cell r="E39"/>
          <cell r="J39"/>
        </row>
        <row r="40">
          <cell r="A40"/>
          <cell r="B40"/>
          <cell r="D40" t="str">
            <v/>
          </cell>
          <cell r="E40"/>
          <cell r="J40"/>
        </row>
        <row r="41">
          <cell r="A41"/>
          <cell r="B41"/>
          <cell r="D41" t="str">
            <v/>
          </cell>
          <cell r="E41"/>
          <cell r="J41"/>
        </row>
        <row r="42">
          <cell r="J42"/>
        </row>
        <row r="43">
          <cell r="A43" t="str">
            <v>Schüler</v>
          </cell>
          <cell r="D43"/>
        </row>
        <row r="44">
          <cell r="D44" t="str">
            <v>Klasse</v>
          </cell>
          <cell r="J44" t="str">
            <v>Platz</v>
          </cell>
        </row>
        <row r="45">
          <cell r="A45" t="str">
            <v>Name</v>
          </cell>
          <cell r="B45" t="str">
            <v>Verein</v>
          </cell>
        </row>
        <row r="46">
          <cell r="A46"/>
          <cell r="B46"/>
          <cell r="D46" t="str">
            <v/>
          </cell>
          <cell r="E46"/>
          <cell r="J46"/>
        </row>
        <row r="47">
          <cell r="A47" t="str">
            <v>Feil, Ina</v>
          </cell>
          <cell r="B47" t="str">
            <v>KSV Grünstadt</v>
          </cell>
          <cell r="D47" t="str">
            <v/>
          </cell>
          <cell r="E47" t="str">
            <v>w</v>
          </cell>
          <cell r="J47"/>
        </row>
        <row r="48">
          <cell r="A48" t="str">
            <v>Keßler, Emily</v>
          </cell>
          <cell r="B48" t="str">
            <v>KSV Grünstadt</v>
          </cell>
          <cell r="D48" t="str">
            <v/>
          </cell>
          <cell r="E48" t="str">
            <v>w</v>
          </cell>
          <cell r="J48"/>
        </row>
        <row r="49">
          <cell r="A49"/>
          <cell r="B49"/>
          <cell r="D49"/>
          <cell r="E49"/>
          <cell r="J49"/>
        </row>
        <row r="50">
          <cell r="A50"/>
          <cell r="B50"/>
          <cell r="D50" t="str">
            <v/>
          </cell>
          <cell r="E50"/>
          <cell r="J50"/>
        </row>
        <row r="51">
          <cell r="A51" t="str">
            <v>Kazanac, Demian</v>
          </cell>
          <cell r="B51" t="str">
            <v>AV 03 Speyer</v>
          </cell>
          <cell r="D51" t="str">
            <v/>
          </cell>
          <cell r="E51" t="str">
            <v>m</v>
          </cell>
          <cell r="J51"/>
        </row>
        <row r="52">
          <cell r="A52" t="str">
            <v>Hinderberger, Tim</v>
          </cell>
          <cell r="B52" t="str">
            <v>AV 03 Speyer</v>
          </cell>
          <cell r="D52"/>
          <cell r="E52" t="str">
            <v>m</v>
          </cell>
          <cell r="J52"/>
        </row>
        <row r="53">
          <cell r="A53" t="str">
            <v>Knop, Leo</v>
          </cell>
          <cell r="B53" t="str">
            <v>TSG Haßloch</v>
          </cell>
          <cell r="D53" t="str">
            <v/>
          </cell>
          <cell r="E53" t="str">
            <v>m</v>
          </cell>
          <cell r="J53"/>
        </row>
        <row r="54">
          <cell r="A54" t="str">
            <v>Knodel, Lucas</v>
          </cell>
          <cell r="B54" t="str">
            <v>KSV Grünstadt</v>
          </cell>
          <cell r="D54" t="str">
            <v/>
          </cell>
          <cell r="E54" t="str">
            <v>m</v>
          </cell>
          <cell r="J54"/>
        </row>
        <row r="55">
          <cell r="A55" t="str">
            <v>Da Silva Prior, Leon Cavalho</v>
          </cell>
          <cell r="B55" t="str">
            <v>AV 03 Speyer</v>
          </cell>
          <cell r="D55" t="str">
            <v/>
          </cell>
          <cell r="E55" t="str">
            <v>m</v>
          </cell>
          <cell r="J55"/>
        </row>
        <row r="56">
          <cell r="A56"/>
          <cell r="B56"/>
          <cell r="D56" t="str">
            <v/>
          </cell>
          <cell r="E56"/>
          <cell r="J56"/>
        </row>
        <row r="57">
          <cell r="A57"/>
          <cell r="B57"/>
          <cell r="D57" t="str">
            <v/>
          </cell>
          <cell r="E57"/>
          <cell r="J57"/>
        </row>
        <row r="58">
          <cell r="A58"/>
          <cell r="B58"/>
          <cell r="D58" t="str">
            <v/>
          </cell>
          <cell r="E58"/>
          <cell r="J58"/>
        </row>
        <row r="59">
          <cell r="A59"/>
          <cell r="B59"/>
          <cell r="D59" t="str">
            <v/>
          </cell>
          <cell r="E59"/>
          <cell r="J59"/>
        </row>
        <row r="60">
          <cell r="A60"/>
          <cell r="B60"/>
          <cell r="D60" t="str">
            <v/>
          </cell>
          <cell r="E60"/>
          <cell r="J60"/>
        </row>
        <row r="61">
          <cell r="A61"/>
          <cell r="B61"/>
          <cell r="D61" t="str">
            <v/>
          </cell>
          <cell r="E61"/>
          <cell r="J61"/>
        </row>
        <row r="62">
          <cell r="A62"/>
          <cell r="B62"/>
          <cell r="D62" t="str">
            <v/>
          </cell>
          <cell r="E62"/>
          <cell r="J62"/>
        </row>
        <row r="63">
          <cell r="A63"/>
          <cell r="B63"/>
          <cell r="D63" t="str">
            <v/>
          </cell>
          <cell r="E63"/>
          <cell r="J63"/>
        </row>
        <row r="64">
          <cell r="A64"/>
          <cell r="B64"/>
          <cell r="D64" t="str">
            <v/>
          </cell>
          <cell r="E64"/>
          <cell r="J64"/>
        </row>
        <row r="65">
          <cell r="A65"/>
          <cell r="B65"/>
          <cell r="D65" t="str">
            <v/>
          </cell>
          <cell r="E65"/>
          <cell r="J65"/>
        </row>
        <row r="66">
          <cell r="A66"/>
          <cell r="B66"/>
          <cell r="D66" t="str">
            <v/>
          </cell>
          <cell r="E66"/>
          <cell r="J66"/>
        </row>
        <row r="67">
          <cell r="A67"/>
          <cell r="B67"/>
          <cell r="D67" t="str">
            <v/>
          </cell>
          <cell r="E67"/>
          <cell r="J67"/>
        </row>
        <row r="68">
          <cell r="A68"/>
          <cell r="B68"/>
          <cell r="D68" t="str">
            <v/>
          </cell>
          <cell r="E68"/>
          <cell r="J68"/>
        </row>
        <row r="69">
          <cell r="A69"/>
          <cell r="B69"/>
          <cell r="D69" t="str">
            <v/>
          </cell>
          <cell r="E69"/>
          <cell r="J69"/>
        </row>
        <row r="70">
          <cell r="A70"/>
          <cell r="B70"/>
          <cell r="D70" t="str">
            <v/>
          </cell>
          <cell r="E70"/>
          <cell r="J70"/>
        </row>
        <row r="71">
          <cell r="A71"/>
          <cell r="B71"/>
          <cell r="D71" t="str">
            <v/>
          </cell>
          <cell r="E71"/>
          <cell r="J71"/>
        </row>
        <row r="72">
          <cell r="A72"/>
          <cell r="B72"/>
          <cell r="D72" t="str">
            <v/>
          </cell>
          <cell r="E72"/>
          <cell r="J72"/>
        </row>
        <row r="73">
          <cell r="A73"/>
          <cell r="B73"/>
          <cell r="D73" t="str">
            <v/>
          </cell>
          <cell r="E73"/>
          <cell r="J73"/>
        </row>
        <row r="74">
          <cell r="A74"/>
          <cell r="B74"/>
          <cell r="D74" t="str">
            <v/>
          </cell>
          <cell r="E74"/>
          <cell r="J74"/>
        </row>
        <row r="112">
          <cell r="A112" t="str">
            <v>KSV Grünstadt I.</v>
          </cell>
          <cell r="E112" t="str">
            <v>KSV Grünstadt II.</v>
          </cell>
          <cell r="U112" t="str">
            <v>KSV Grünstadt III</v>
          </cell>
        </row>
        <row r="114">
          <cell r="A114" t="str">
            <v>FTG Pfungstadt I.</v>
          </cell>
          <cell r="E114" t="str">
            <v>FTG Pfungstadt II.</v>
          </cell>
          <cell r="U114" t="str">
            <v>FTG Pfungstadt III</v>
          </cell>
        </row>
        <row r="116">
          <cell r="A116" t="str">
            <v>AC Altrip I.</v>
          </cell>
          <cell r="E116" t="str">
            <v>AC Altrip II.</v>
          </cell>
          <cell r="U116" t="str">
            <v>AC Altrip III</v>
          </cell>
        </row>
        <row r="118">
          <cell r="A118" t="str">
            <v>AC Mutterstadt I.</v>
          </cell>
          <cell r="E118" t="str">
            <v>AC Mutterstadt II.</v>
          </cell>
          <cell r="U118" t="str">
            <v>AC Mutterstadt III</v>
          </cell>
        </row>
        <row r="120">
          <cell r="A120" t="str">
            <v>TSG Haßloch I.</v>
          </cell>
          <cell r="E120" t="str">
            <v>TSG Haßloch II.</v>
          </cell>
          <cell r="U120" t="str">
            <v>AV 03 Speyer</v>
          </cell>
        </row>
        <row r="122">
          <cell r="A122" t="str">
            <v>KSV Langen</v>
          </cell>
          <cell r="E122" t="str">
            <v>KSC 07 Schifferstadt</v>
          </cell>
        </row>
      </sheetData>
      <sheetData sheetId="1">
        <row r="8">
          <cell r="E8" t="str">
            <v/>
          </cell>
        </row>
      </sheetData>
      <sheetData sheetId="2">
        <row r="77">
          <cell r="C77" t="e">
            <v>#VALUE!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24"/>
  <sheetViews>
    <sheetView tabSelected="1" zoomScaleNormal="100" workbookViewId="0">
      <selection activeCell="AG124" sqref="AG124"/>
    </sheetView>
  </sheetViews>
  <sheetFormatPr baseColWidth="10" defaultRowHeight="12.75" outlineLevelCol="1" x14ac:dyDescent="0.2"/>
  <cols>
    <col min="1" max="1" width="20.5703125" bestFit="1" customWidth="1"/>
    <col min="2" max="2" width="13.42578125" customWidth="1"/>
    <col min="3" max="3" width="4.28515625" customWidth="1"/>
    <col min="4" max="4" width="3.28515625" customWidth="1"/>
    <col min="5" max="5" width="2" customWidth="1"/>
    <col min="6" max="6" width="4.7109375" style="5" customWidth="1"/>
    <col min="7" max="7" width="5.28515625" style="5" customWidth="1"/>
    <col min="8" max="8" width="4.140625" style="5" customWidth="1"/>
    <col min="9" max="9" width="7.28515625" bestFit="1" customWidth="1"/>
    <col min="10" max="10" width="2.42578125" customWidth="1"/>
    <col min="11" max="11" width="4.140625" customWidth="1"/>
    <col min="12" max="12" width="3.28515625" customWidth="1"/>
    <col min="13" max="13" width="6.42578125" hidden="1" customWidth="1"/>
    <col min="14" max="14" width="4.140625" customWidth="1"/>
    <col min="15" max="15" width="3.28515625" customWidth="1"/>
    <col min="16" max="16" width="6.42578125" hidden="1" customWidth="1"/>
    <col min="17" max="17" width="4.140625" customWidth="1"/>
    <col min="18" max="18" width="3.28515625" customWidth="1"/>
    <col min="19" max="19" width="6.85546875" hidden="1" customWidth="1"/>
    <col min="20" max="20" width="7.42578125" customWidth="1"/>
    <col min="21" max="21" width="4.140625" customWidth="1"/>
    <col min="22" max="22" width="3.42578125" customWidth="1"/>
    <col min="23" max="23" width="6.42578125" hidden="1" customWidth="1"/>
    <col min="24" max="24" width="4.140625" customWidth="1"/>
    <col min="25" max="25" width="3.28515625" customWidth="1"/>
    <col min="26" max="26" width="6.42578125" hidden="1" customWidth="1"/>
    <col min="27" max="27" width="4.140625" customWidth="1"/>
    <col min="28" max="28" width="3.42578125" customWidth="1"/>
    <col min="29" max="29" width="6.42578125" hidden="1" customWidth="1"/>
    <col min="30" max="30" width="6.42578125" customWidth="1"/>
    <col min="31" max="31" width="6.42578125" bestFit="1" customWidth="1"/>
    <col min="32" max="32" width="5.7109375" bestFit="1" customWidth="1"/>
    <col min="33" max="33" width="4.42578125" customWidth="1"/>
    <col min="34" max="34" width="4.85546875" hidden="1" customWidth="1"/>
    <col min="35" max="35" width="5.5703125" customWidth="1"/>
    <col min="36" max="38" width="5.140625" customWidth="1"/>
    <col min="39" max="39" width="5" hidden="1" customWidth="1"/>
    <col min="40" max="40" width="6.5703125" bestFit="1" customWidth="1"/>
    <col min="41" max="41" width="4.85546875" customWidth="1"/>
    <col min="42" max="42" width="8.42578125" customWidth="1"/>
    <col min="43" max="43" width="4.85546875" customWidth="1"/>
    <col min="44" max="44" width="10.5703125" customWidth="1"/>
    <col min="45" max="46" width="5.28515625" hidden="1" customWidth="1" outlineLevel="1"/>
    <col min="47" max="47" width="8.7109375" hidden="1" customWidth="1" outlineLevel="1"/>
    <col min="48" max="48" width="10.28515625" hidden="1" customWidth="1" outlineLevel="1"/>
    <col min="49" max="49" width="11.42578125" collapsed="1"/>
  </cols>
  <sheetData>
    <row r="1" spans="1:48" ht="15" x14ac:dyDescent="0.2">
      <c r="A1" s="158" t="s">
        <v>0</v>
      </c>
      <c r="B1" s="158"/>
      <c r="C1" s="158"/>
      <c r="D1" s="158"/>
      <c r="E1" s="158"/>
      <c r="F1" s="1"/>
      <c r="G1" s="1"/>
      <c r="H1" s="1"/>
      <c r="I1" s="159" t="s">
        <v>1</v>
      </c>
      <c r="J1" s="159"/>
      <c r="K1" s="160"/>
      <c r="L1" s="161">
        <v>42652</v>
      </c>
      <c r="M1" s="162"/>
      <c r="N1" s="162"/>
      <c r="O1" s="162"/>
      <c r="P1" s="162"/>
      <c r="Q1" s="162"/>
      <c r="R1" s="162"/>
      <c r="S1" s="162"/>
      <c r="T1" s="162"/>
      <c r="U1" s="163"/>
      <c r="Y1" s="2" t="s">
        <v>2</v>
      </c>
      <c r="AA1" s="164" t="s">
        <v>3</v>
      </c>
      <c r="AB1" s="165"/>
      <c r="AC1" s="165"/>
      <c r="AD1" s="165"/>
      <c r="AE1" s="165"/>
      <c r="AF1" s="165"/>
      <c r="AG1" s="166"/>
      <c r="AH1" s="3"/>
      <c r="AI1" s="167" t="s">
        <v>4</v>
      </c>
      <c r="AJ1" s="168"/>
      <c r="AK1" s="169"/>
      <c r="AL1" s="4"/>
    </row>
    <row r="2" spans="1:48" ht="4.5" customHeight="1" thickBot="1" x14ac:dyDescent="0.25"/>
    <row r="3" spans="1:48" s="9" customFormat="1" ht="14.25" customHeight="1" thickBot="1" x14ac:dyDescent="0.25">
      <c r="A3" s="6" t="s">
        <v>5</v>
      </c>
      <c r="B3" s="7" t="s">
        <v>6</v>
      </c>
      <c r="C3" s="8"/>
      <c r="D3" s="8"/>
      <c r="F3" s="10"/>
      <c r="G3" s="10"/>
      <c r="H3" s="10"/>
      <c r="K3" s="170" t="s">
        <v>7</v>
      </c>
      <c r="L3" s="171"/>
      <c r="M3" s="171"/>
      <c r="N3" s="171"/>
      <c r="O3" s="172"/>
      <c r="P3" s="11"/>
      <c r="Q3" s="12"/>
      <c r="R3" s="13"/>
      <c r="S3" s="11"/>
      <c r="T3" s="11"/>
      <c r="U3" s="170" t="s">
        <v>8</v>
      </c>
      <c r="V3" s="171"/>
      <c r="W3" s="171"/>
      <c r="X3" s="171"/>
      <c r="Y3" s="172"/>
      <c r="Z3" s="14"/>
      <c r="AA3" s="12"/>
      <c r="AB3" s="13"/>
      <c r="AF3" s="173" t="s">
        <v>9</v>
      </c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5"/>
    </row>
    <row r="4" spans="1:48" s="9" customFormat="1" ht="36" customHeight="1" x14ac:dyDescent="0.2">
      <c r="A4" s="15"/>
      <c r="B4" s="16"/>
      <c r="C4" s="200" t="s">
        <v>10</v>
      </c>
      <c r="D4" s="201"/>
      <c r="E4" s="17" t="s">
        <v>11</v>
      </c>
      <c r="F4" s="18" t="s">
        <v>12</v>
      </c>
      <c r="G4" s="19"/>
      <c r="H4" s="19"/>
      <c r="I4" s="202" t="s">
        <v>13</v>
      </c>
      <c r="J4" s="204" t="s">
        <v>14</v>
      </c>
      <c r="K4" s="170" t="s">
        <v>15</v>
      </c>
      <c r="L4" s="189"/>
      <c r="M4" s="20"/>
      <c r="N4" s="190" t="s">
        <v>16</v>
      </c>
      <c r="O4" s="191"/>
      <c r="P4" s="20"/>
      <c r="Q4" s="192"/>
      <c r="R4" s="193"/>
      <c r="S4" s="11"/>
      <c r="T4" s="11"/>
      <c r="U4" s="170" t="s">
        <v>15</v>
      </c>
      <c r="V4" s="189"/>
      <c r="W4" s="20"/>
      <c r="X4" s="190" t="s">
        <v>16</v>
      </c>
      <c r="Y4" s="191"/>
      <c r="Z4" s="20"/>
      <c r="AA4" s="192"/>
      <c r="AB4" s="193"/>
      <c r="AC4" s="11"/>
      <c r="AD4" s="11"/>
      <c r="AE4" s="194" t="s">
        <v>17</v>
      </c>
      <c r="AF4" s="176" t="s">
        <v>18</v>
      </c>
      <c r="AG4" s="196"/>
      <c r="AH4" s="197"/>
      <c r="AI4" s="198"/>
      <c r="AJ4" s="170"/>
      <c r="AK4" s="199"/>
      <c r="AL4" s="199"/>
      <c r="AM4" s="171"/>
      <c r="AN4" s="171"/>
      <c r="AO4" s="176" t="s">
        <v>19</v>
      </c>
      <c r="AP4" s="177"/>
      <c r="AQ4" s="178" t="s">
        <v>20</v>
      </c>
      <c r="AR4" s="179"/>
      <c r="AS4" s="180"/>
      <c r="AT4" s="181"/>
      <c r="AU4" s="181"/>
      <c r="AV4" s="182"/>
    </row>
    <row r="5" spans="1:48" s="9" customFormat="1" ht="11.25" customHeight="1" thickBot="1" x14ac:dyDescent="0.25">
      <c r="A5" s="21" t="s">
        <v>21</v>
      </c>
      <c r="B5" s="22" t="s">
        <v>22</v>
      </c>
      <c r="C5" s="183" t="s">
        <v>23</v>
      </c>
      <c r="D5" s="184"/>
      <c r="E5" s="23"/>
      <c r="F5" s="24" t="s">
        <v>24</v>
      </c>
      <c r="G5" s="25"/>
      <c r="H5" s="25"/>
      <c r="I5" s="203"/>
      <c r="J5" s="205" t="s">
        <v>14</v>
      </c>
      <c r="K5" s="26" t="s">
        <v>25</v>
      </c>
      <c r="L5" s="27" t="s">
        <v>26</v>
      </c>
      <c r="M5" s="28" t="s">
        <v>27</v>
      </c>
      <c r="N5" s="28" t="s">
        <v>25</v>
      </c>
      <c r="O5" s="29" t="s">
        <v>26</v>
      </c>
      <c r="P5" s="30" t="s">
        <v>27</v>
      </c>
      <c r="Q5" s="31"/>
      <c r="R5" s="32"/>
      <c r="S5" s="30"/>
      <c r="T5" s="33" t="s">
        <v>28</v>
      </c>
      <c r="U5" s="26" t="s">
        <v>25</v>
      </c>
      <c r="V5" s="27" t="s">
        <v>26</v>
      </c>
      <c r="W5" s="28" t="s">
        <v>27</v>
      </c>
      <c r="X5" s="28" t="s">
        <v>25</v>
      </c>
      <c r="Y5" s="29" t="s">
        <v>26</v>
      </c>
      <c r="Z5" s="30" t="s">
        <v>27</v>
      </c>
      <c r="AA5" s="31"/>
      <c r="AB5" s="32"/>
      <c r="AC5" s="30" t="s">
        <v>27</v>
      </c>
      <c r="AD5" s="33" t="s">
        <v>28</v>
      </c>
      <c r="AE5" s="195"/>
      <c r="AF5" s="34" t="s">
        <v>29</v>
      </c>
      <c r="AG5" s="35" t="s">
        <v>30</v>
      </c>
      <c r="AH5" s="35"/>
      <c r="AI5" s="36" t="s">
        <v>26</v>
      </c>
      <c r="AJ5" s="37" t="s">
        <v>29</v>
      </c>
      <c r="AK5" s="35" t="s">
        <v>30</v>
      </c>
      <c r="AL5" s="35" t="s">
        <v>31</v>
      </c>
      <c r="AM5" s="35"/>
      <c r="AN5" s="38" t="s">
        <v>26</v>
      </c>
      <c r="AO5" s="37" t="s">
        <v>32</v>
      </c>
      <c r="AP5" s="36" t="s">
        <v>26</v>
      </c>
      <c r="AQ5" s="37" t="s">
        <v>32</v>
      </c>
      <c r="AR5" s="36" t="s">
        <v>26</v>
      </c>
      <c r="AS5" s="37" t="s">
        <v>29</v>
      </c>
      <c r="AT5" s="35" t="s">
        <v>30</v>
      </c>
      <c r="AU5" s="35" t="s">
        <v>33</v>
      </c>
      <c r="AV5" s="36" t="s">
        <v>26</v>
      </c>
    </row>
    <row r="6" spans="1:48" x14ac:dyDescent="0.2">
      <c r="A6" s="39"/>
      <c r="B6" s="40"/>
      <c r="C6" s="185"/>
      <c r="D6" s="186"/>
      <c r="E6" s="41"/>
      <c r="F6" s="42"/>
      <c r="G6" s="43"/>
      <c r="H6" s="43"/>
      <c r="I6" s="44">
        <f>SUM(AE6+AI6+AN6+AP6+AR6+AV6)</f>
        <v>0</v>
      </c>
      <c r="J6" s="45"/>
      <c r="K6" s="46"/>
      <c r="L6" s="47"/>
      <c r="M6" s="48" t="str">
        <f>IF((L6)&lt;1,"",(L6*15))</f>
        <v/>
      </c>
      <c r="N6" s="49"/>
      <c r="O6" s="47"/>
      <c r="P6" s="48" t="str">
        <f>IF((O6)&lt;1,"",(O6*15))</f>
        <v/>
      </c>
      <c r="Q6" s="50"/>
      <c r="R6" s="51"/>
      <c r="S6" s="52"/>
      <c r="T6" s="53">
        <f>MAX(M6,P6)</f>
        <v>0</v>
      </c>
      <c r="U6" s="46"/>
      <c r="V6" s="47"/>
      <c r="W6" s="48" t="str">
        <f t="shared" ref="W6:W16" si="0">IF((V6)&lt;1,"",(V6*15))</f>
        <v/>
      </c>
      <c r="X6" s="49"/>
      <c r="Y6" s="47"/>
      <c r="Z6" s="48" t="str">
        <f t="shared" ref="Z6:Z16" si="1">IF((Y6)&lt;1,"",(Y6*15))</f>
        <v/>
      </c>
      <c r="AA6" s="50"/>
      <c r="AB6" s="51"/>
      <c r="AC6" s="52" t="str">
        <f>IF((AB6)&lt;1,"",(AA6*45/F6)+(AB6*10))</f>
        <v/>
      </c>
      <c r="AD6" s="54">
        <f t="shared" ref="AD6:AD16" si="2">MAX(W6,Z6)</f>
        <v>0</v>
      </c>
      <c r="AE6" s="55">
        <f t="shared" ref="AE6:AE16" si="3">SUM(T6,AD6)</f>
        <v>0</v>
      </c>
      <c r="AF6" s="56"/>
      <c r="AG6" s="57"/>
      <c r="AH6" s="58">
        <f t="shared" ref="AH6:AH16" si="4">MAX(AF6:AG6)</f>
        <v>0</v>
      </c>
      <c r="AI6" s="59">
        <f t="shared" ref="AI6:AI16" si="5">(AH6*20)*0.66</f>
        <v>0</v>
      </c>
      <c r="AJ6" s="56"/>
      <c r="AK6" s="57"/>
      <c r="AL6" s="57"/>
      <c r="AM6" s="60">
        <f>MAX(AJ6:AL6)</f>
        <v>0</v>
      </c>
      <c r="AN6" s="61">
        <f t="shared" ref="AN6:AN16" si="6">IF((AM6)=0,"0",(AM6*750/F6))*0.66</f>
        <v>0</v>
      </c>
      <c r="AO6" s="62"/>
      <c r="AP6" s="63">
        <f>AO6*5*0.66</f>
        <v>0</v>
      </c>
      <c r="AQ6" s="62"/>
      <c r="AR6" s="59">
        <f>AQ6</f>
        <v>0</v>
      </c>
      <c r="AS6" s="64"/>
      <c r="AT6" s="65"/>
      <c r="AU6" s="58">
        <f t="shared" ref="AU6:AU16" si="7">MIN(AS6:AT6)</f>
        <v>0</v>
      </c>
      <c r="AV6" s="63" t="str">
        <f>IF((AU6)=0,"0",((13-AU6)*20+100)*0.66)</f>
        <v>0</v>
      </c>
    </row>
    <row r="7" spans="1:48" x14ac:dyDescent="0.2">
      <c r="A7" s="66" t="s">
        <v>34</v>
      </c>
      <c r="B7" s="67" t="s">
        <v>35</v>
      </c>
      <c r="C7" s="187">
        <v>2007</v>
      </c>
      <c r="D7" s="188"/>
      <c r="E7" s="68" t="s">
        <v>36</v>
      </c>
      <c r="F7" s="69">
        <v>34.9</v>
      </c>
      <c r="G7" s="70"/>
      <c r="H7" s="70"/>
      <c r="I7" s="44">
        <f t="shared" ref="I7:I16" si="8">SUM(AE7+AI7+AN7+AP7+AR7+AV7)</f>
        <v>388.13690544412606</v>
      </c>
      <c r="J7" s="71">
        <v>1</v>
      </c>
      <c r="K7" s="46">
        <v>17</v>
      </c>
      <c r="L7" s="47">
        <v>6</v>
      </c>
      <c r="M7" s="48">
        <f t="shared" ref="M7:M16" si="9">IF((L7)&lt;1,"",(L7*15))</f>
        <v>90</v>
      </c>
      <c r="N7" s="49">
        <v>20</v>
      </c>
      <c r="O7" s="47">
        <v>5.5</v>
      </c>
      <c r="P7" s="48">
        <f t="shared" ref="P7:P16" si="10">IF((O7)&lt;1,"",(O7*15))</f>
        <v>82.5</v>
      </c>
      <c r="Q7" s="50"/>
      <c r="R7" s="51"/>
      <c r="S7" s="52"/>
      <c r="T7" s="53">
        <f t="shared" ref="T7:T16" si="11">MAX(M7,P7)</f>
        <v>90</v>
      </c>
      <c r="U7" s="46">
        <v>19</v>
      </c>
      <c r="V7" s="47">
        <v>5</v>
      </c>
      <c r="W7" s="48">
        <f t="shared" si="0"/>
        <v>75</v>
      </c>
      <c r="X7" s="49">
        <v>22</v>
      </c>
      <c r="Y7" s="47">
        <v>5.5</v>
      </c>
      <c r="Z7" s="48">
        <f t="shared" si="1"/>
        <v>82.5</v>
      </c>
      <c r="AA7" s="50"/>
      <c r="AB7" s="51"/>
      <c r="AC7" s="52"/>
      <c r="AD7" s="54">
        <f t="shared" si="2"/>
        <v>82.5</v>
      </c>
      <c r="AE7" s="55">
        <f t="shared" si="3"/>
        <v>172.5</v>
      </c>
      <c r="AF7" s="56">
        <v>4.5999999999999996</v>
      </c>
      <c r="AG7" s="57">
        <v>4.5</v>
      </c>
      <c r="AH7" s="58">
        <f t="shared" si="4"/>
        <v>4.5999999999999996</v>
      </c>
      <c r="AI7" s="59">
        <f t="shared" si="5"/>
        <v>60.720000000000006</v>
      </c>
      <c r="AJ7" s="56">
        <v>5</v>
      </c>
      <c r="AK7" s="57">
        <v>4.5999999999999996</v>
      </c>
      <c r="AL7" s="57">
        <v>4.8</v>
      </c>
      <c r="AM7" s="60">
        <f t="shared" ref="AM7:AM16" si="12">MAX(AJ7:AL7)</f>
        <v>5</v>
      </c>
      <c r="AN7" s="61">
        <f t="shared" si="6"/>
        <v>70.916905444126073</v>
      </c>
      <c r="AO7" s="62">
        <v>20</v>
      </c>
      <c r="AP7" s="63">
        <f t="shared" ref="AP7:AP16" si="13">AO7*5*0.66</f>
        <v>66</v>
      </c>
      <c r="AQ7" s="62">
        <v>18</v>
      </c>
      <c r="AR7" s="59">
        <f t="shared" ref="AR7:AR16" si="14">AQ7</f>
        <v>18</v>
      </c>
      <c r="AS7" s="64"/>
      <c r="AT7" s="65"/>
      <c r="AU7" s="58">
        <f t="shared" si="7"/>
        <v>0</v>
      </c>
      <c r="AV7" s="63" t="str">
        <f t="shared" ref="AV7:AV16" si="15">IF((AU7)=0,"0",((13-AU7)*20+100)*0.66)</f>
        <v>0</v>
      </c>
    </row>
    <row r="8" spans="1:48" x14ac:dyDescent="0.2">
      <c r="A8" s="66" t="s">
        <v>37</v>
      </c>
      <c r="B8" s="67" t="s">
        <v>38</v>
      </c>
      <c r="C8" s="187">
        <v>2007</v>
      </c>
      <c r="D8" s="188"/>
      <c r="E8" s="72" t="s">
        <v>36</v>
      </c>
      <c r="F8" s="73">
        <v>27.5</v>
      </c>
      <c r="G8" s="43"/>
      <c r="H8" s="43"/>
      <c r="I8" s="44">
        <f t="shared" si="8"/>
        <v>326.46000000000004</v>
      </c>
      <c r="J8" s="45">
        <v>2</v>
      </c>
      <c r="K8" s="46">
        <v>7</v>
      </c>
      <c r="L8" s="47">
        <v>4.5</v>
      </c>
      <c r="M8" s="48">
        <f t="shared" si="9"/>
        <v>67.5</v>
      </c>
      <c r="N8" s="49">
        <v>8</v>
      </c>
      <c r="O8" s="47">
        <v>4.5</v>
      </c>
      <c r="P8" s="48">
        <f t="shared" si="10"/>
        <v>67.5</v>
      </c>
      <c r="Q8" s="50"/>
      <c r="R8" s="51"/>
      <c r="S8" s="52"/>
      <c r="T8" s="53">
        <f t="shared" si="11"/>
        <v>67.5</v>
      </c>
      <c r="U8" s="46">
        <v>7</v>
      </c>
      <c r="V8" s="47">
        <v>4</v>
      </c>
      <c r="W8" s="48">
        <f t="shared" si="0"/>
        <v>60</v>
      </c>
      <c r="X8" s="49">
        <v>9</v>
      </c>
      <c r="Y8" s="47">
        <v>3.5</v>
      </c>
      <c r="Z8" s="48">
        <f t="shared" si="1"/>
        <v>52.5</v>
      </c>
      <c r="AA8" s="50"/>
      <c r="AB8" s="51"/>
      <c r="AC8" s="52" t="str">
        <f t="shared" ref="AC8:AC16" si="16">IF((AB8)&lt;1,"",(AA8*45/F8)+(AB8*10))</f>
        <v/>
      </c>
      <c r="AD8" s="54">
        <f t="shared" si="2"/>
        <v>60</v>
      </c>
      <c r="AE8" s="55">
        <f t="shared" si="3"/>
        <v>127.5</v>
      </c>
      <c r="AF8" s="56">
        <v>4.8</v>
      </c>
      <c r="AG8" s="57">
        <v>4.4000000000000004</v>
      </c>
      <c r="AH8" s="58">
        <f t="shared" si="4"/>
        <v>4.8</v>
      </c>
      <c r="AI8" s="59">
        <f t="shared" si="5"/>
        <v>63.36</v>
      </c>
      <c r="AJ8" s="56">
        <v>2.7</v>
      </c>
      <c r="AK8" s="57">
        <v>3.2</v>
      </c>
      <c r="AL8" s="57">
        <v>2.7</v>
      </c>
      <c r="AM8" s="60">
        <f t="shared" si="12"/>
        <v>3.2</v>
      </c>
      <c r="AN8" s="61">
        <f t="shared" si="6"/>
        <v>57.6</v>
      </c>
      <c r="AO8" s="62">
        <v>20</v>
      </c>
      <c r="AP8" s="63">
        <f t="shared" si="13"/>
        <v>66</v>
      </c>
      <c r="AQ8" s="62">
        <v>12</v>
      </c>
      <c r="AR8" s="59">
        <f t="shared" si="14"/>
        <v>12</v>
      </c>
      <c r="AS8" s="64"/>
      <c r="AT8" s="65"/>
      <c r="AU8" s="58">
        <f t="shared" si="7"/>
        <v>0</v>
      </c>
      <c r="AV8" s="63" t="str">
        <f t="shared" si="15"/>
        <v>0</v>
      </c>
    </row>
    <row r="9" spans="1:48" x14ac:dyDescent="0.2">
      <c r="A9" s="74"/>
      <c r="B9" s="67"/>
      <c r="C9" s="187"/>
      <c r="D9" s="188"/>
      <c r="E9" s="68"/>
      <c r="F9" s="69"/>
      <c r="G9" s="70"/>
      <c r="H9" s="70"/>
      <c r="I9" s="44">
        <f t="shared" si="8"/>
        <v>0</v>
      </c>
      <c r="J9" s="71"/>
      <c r="K9" s="46"/>
      <c r="L9" s="47"/>
      <c r="M9" s="48" t="str">
        <f t="shared" si="9"/>
        <v/>
      </c>
      <c r="N9" s="49"/>
      <c r="O9" s="47"/>
      <c r="P9" s="48" t="str">
        <f t="shared" si="10"/>
        <v/>
      </c>
      <c r="Q9" s="50"/>
      <c r="R9" s="51"/>
      <c r="S9" s="52"/>
      <c r="T9" s="53">
        <f t="shared" si="11"/>
        <v>0</v>
      </c>
      <c r="U9" s="46"/>
      <c r="V9" s="47"/>
      <c r="W9" s="48" t="str">
        <f t="shared" si="0"/>
        <v/>
      </c>
      <c r="X9" s="49"/>
      <c r="Y9" s="47"/>
      <c r="Z9" s="48" t="str">
        <f t="shared" si="1"/>
        <v/>
      </c>
      <c r="AA9" s="50"/>
      <c r="AB9" s="51"/>
      <c r="AC9" s="52" t="str">
        <f t="shared" si="16"/>
        <v/>
      </c>
      <c r="AD9" s="54">
        <f t="shared" si="2"/>
        <v>0</v>
      </c>
      <c r="AE9" s="55">
        <f t="shared" si="3"/>
        <v>0</v>
      </c>
      <c r="AF9" s="56"/>
      <c r="AG9" s="57"/>
      <c r="AH9" s="58">
        <f t="shared" si="4"/>
        <v>0</v>
      </c>
      <c r="AI9" s="59">
        <f t="shared" si="5"/>
        <v>0</v>
      </c>
      <c r="AJ9" s="56"/>
      <c r="AK9" s="57"/>
      <c r="AL9" s="57"/>
      <c r="AM9" s="60">
        <f t="shared" si="12"/>
        <v>0</v>
      </c>
      <c r="AN9" s="61">
        <f t="shared" si="6"/>
        <v>0</v>
      </c>
      <c r="AO9" s="62"/>
      <c r="AP9" s="63">
        <f t="shared" si="13"/>
        <v>0</v>
      </c>
      <c r="AQ9" s="62"/>
      <c r="AR9" s="59">
        <f t="shared" si="14"/>
        <v>0</v>
      </c>
      <c r="AS9" s="64"/>
      <c r="AT9" s="65"/>
      <c r="AU9" s="58">
        <f t="shared" si="7"/>
        <v>0</v>
      </c>
      <c r="AV9" s="63" t="str">
        <f t="shared" si="15"/>
        <v>0</v>
      </c>
    </row>
    <row r="10" spans="1:48" x14ac:dyDescent="0.2">
      <c r="A10" s="66" t="s">
        <v>39</v>
      </c>
      <c r="B10" s="67" t="s">
        <v>38</v>
      </c>
      <c r="C10" s="187">
        <v>2006</v>
      </c>
      <c r="D10" s="188"/>
      <c r="E10" s="72" t="s">
        <v>36</v>
      </c>
      <c r="F10" s="73">
        <v>58.6</v>
      </c>
      <c r="G10" s="43"/>
      <c r="H10" s="43"/>
      <c r="I10" s="44">
        <f t="shared" si="8"/>
        <v>245.42252559726961</v>
      </c>
      <c r="J10" s="45">
        <v>1</v>
      </c>
      <c r="K10" s="46">
        <v>12</v>
      </c>
      <c r="L10" s="47">
        <v>4.5</v>
      </c>
      <c r="M10" s="48">
        <f t="shared" si="9"/>
        <v>67.5</v>
      </c>
      <c r="N10" s="49">
        <v>13</v>
      </c>
      <c r="O10" s="47">
        <v>4.5</v>
      </c>
      <c r="P10" s="48">
        <f t="shared" si="10"/>
        <v>67.5</v>
      </c>
      <c r="Q10" s="50"/>
      <c r="R10" s="51"/>
      <c r="S10" s="52"/>
      <c r="T10" s="53">
        <f t="shared" si="11"/>
        <v>67.5</v>
      </c>
      <c r="U10" s="46">
        <v>17</v>
      </c>
      <c r="V10" s="47">
        <v>3.5</v>
      </c>
      <c r="W10" s="48">
        <f t="shared" si="0"/>
        <v>52.5</v>
      </c>
      <c r="X10" s="49">
        <v>20</v>
      </c>
      <c r="Y10" s="47">
        <v>3</v>
      </c>
      <c r="Z10" s="48">
        <f t="shared" si="1"/>
        <v>45</v>
      </c>
      <c r="AA10" s="50"/>
      <c r="AB10" s="51"/>
      <c r="AC10" s="52" t="str">
        <f t="shared" si="16"/>
        <v/>
      </c>
      <c r="AD10" s="54">
        <f t="shared" si="2"/>
        <v>52.5</v>
      </c>
      <c r="AE10" s="55">
        <f t="shared" si="3"/>
        <v>120</v>
      </c>
      <c r="AF10" s="56">
        <v>4.5</v>
      </c>
      <c r="AG10" s="57">
        <v>5</v>
      </c>
      <c r="AH10" s="58">
        <f t="shared" si="4"/>
        <v>5</v>
      </c>
      <c r="AI10" s="59">
        <f t="shared" si="5"/>
        <v>66</v>
      </c>
      <c r="AJ10" s="56">
        <v>4.3</v>
      </c>
      <c r="AK10" s="57">
        <v>1.1000000000000001</v>
      </c>
      <c r="AL10" s="57">
        <v>4.2</v>
      </c>
      <c r="AM10" s="60">
        <f t="shared" si="12"/>
        <v>4.3</v>
      </c>
      <c r="AN10" s="61">
        <f t="shared" si="6"/>
        <v>36.322525597269625</v>
      </c>
      <c r="AO10" s="62">
        <v>7</v>
      </c>
      <c r="AP10" s="63">
        <f t="shared" si="13"/>
        <v>23.1</v>
      </c>
      <c r="AQ10" s="62">
        <v>0</v>
      </c>
      <c r="AR10" s="59">
        <f t="shared" si="14"/>
        <v>0</v>
      </c>
      <c r="AS10" s="64"/>
      <c r="AT10" s="65"/>
      <c r="AU10" s="58">
        <f t="shared" si="7"/>
        <v>0</v>
      </c>
      <c r="AV10" s="63" t="str">
        <f t="shared" si="15"/>
        <v>0</v>
      </c>
    </row>
    <row r="11" spans="1:48" x14ac:dyDescent="0.2">
      <c r="A11" s="74"/>
      <c r="B11" s="67"/>
      <c r="C11" s="187"/>
      <c r="D11" s="188"/>
      <c r="E11" s="72"/>
      <c r="F11" s="73"/>
      <c r="G11" s="43"/>
      <c r="H11" s="43"/>
      <c r="I11" s="44">
        <f t="shared" si="8"/>
        <v>0</v>
      </c>
      <c r="J11" s="45"/>
      <c r="K11" s="46"/>
      <c r="L11" s="47"/>
      <c r="M11" s="48" t="str">
        <f t="shared" si="9"/>
        <v/>
      </c>
      <c r="N11" s="49"/>
      <c r="O11" s="47"/>
      <c r="P11" s="48" t="str">
        <f>IF((O11)&lt;1,"",(O11*15))</f>
        <v/>
      </c>
      <c r="Q11" s="50"/>
      <c r="R11" s="51"/>
      <c r="S11" s="52"/>
      <c r="T11" s="53">
        <f>MAX(M11,P11)</f>
        <v>0</v>
      </c>
      <c r="U11" s="46"/>
      <c r="V11" s="47"/>
      <c r="W11" s="48" t="str">
        <f t="shared" si="0"/>
        <v/>
      </c>
      <c r="X11" s="49"/>
      <c r="Y11" s="47"/>
      <c r="Z11" s="48" t="str">
        <f t="shared" si="1"/>
        <v/>
      </c>
      <c r="AA11" s="50"/>
      <c r="AB11" s="51"/>
      <c r="AC11" s="52" t="str">
        <f t="shared" si="16"/>
        <v/>
      </c>
      <c r="AD11" s="54">
        <f t="shared" si="2"/>
        <v>0</v>
      </c>
      <c r="AE11" s="55">
        <f t="shared" si="3"/>
        <v>0</v>
      </c>
      <c r="AF11" s="56"/>
      <c r="AG11" s="57"/>
      <c r="AH11" s="58">
        <f t="shared" si="4"/>
        <v>0</v>
      </c>
      <c r="AI11" s="59">
        <f t="shared" si="5"/>
        <v>0</v>
      </c>
      <c r="AJ11" s="56"/>
      <c r="AK11" s="57"/>
      <c r="AL11" s="57"/>
      <c r="AM11" s="60">
        <f t="shared" si="12"/>
        <v>0</v>
      </c>
      <c r="AN11" s="61">
        <f t="shared" si="6"/>
        <v>0</v>
      </c>
      <c r="AO11" s="62"/>
      <c r="AP11" s="63">
        <f t="shared" si="13"/>
        <v>0</v>
      </c>
      <c r="AQ11" s="62"/>
      <c r="AR11" s="59">
        <f t="shared" si="14"/>
        <v>0</v>
      </c>
      <c r="AS11" s="64"/>
      <c r="AT11" s="65"/>
      <c r="AU11" s="58">
        <f t="shared" si="7"/>
        <v>0</v>
      </c>
      <c r="AV11" s="63" t="str">
        <f t="shared" si="15"/>
        <v>0</v>
      </c>
    </row>
    <row r="12" spans="1:48" ht="13.5" hidden="1" customHeight="1" x14ac:dyDescent="0.2">
      <c r="A12" s="66"/>
      <c r="B12" s="67"/>
      <c r="C12" s="187"/>
      <c r="D12" s="188"/>
      <c r="E12" s="68"/>
      <c r="F12" s="69"/>
      <c r="G12" s="70"/>
      <c r="H12" s="70"/>
      <c r="I12" s="44">
        <f t="shared" si="8"/>
        <v>0</v>
      </c>
      <c r="J12" s="71"/>
      <c r="K12" s="46"/>
      <c r="L12" s="47"/>
      <c r="M12" s="48" t="str">
        <f t="shared" si="9"/>
        <v/>
      </c>
      <c r="N12" s="49"/>
      <c r="O12" s="47"/>
      <c r="P12" s="48" t="str">
        <f t="shared" si="10"/>
        <v/>
      </c>
      <c r="Q12" s="50"/>
      <c r="R12" s="51"/>
      <c r="S12" s="52"/>
      <c r="T12" s="53">
        <f t="shared" si="11"/>
        <v>0</v>
      </c>
      <c r="U12" s="46"/>
      <c r="V12" s="47"/>
      <c r="W12" s="48" t="str">
        <f t="shared" si="0"/>
        <v/>
      </c>
      <c r="X12" s="49"/>
      <c r="Y12" s="47"/>
      <c r="Z12" s="48" t="str">
        <f t="shared" si="1"/>
        <v/>
      </c>
      <c r="AA12" s="50"/>
      <c r="AB12" s="51"/>
      <c r="AC12" s="52" t="str">
        <f t="shared" si="16"/>
        <v/>
      </c>
      <c r="AD12" s="54">
        <f t="shared" si="2"/>
        <v>0</v>
      </c>
      <c r="AE12" s="55">
        <f t="shared" si="3"/>
        <v>0</v>
      </c>
      <c r="AF12" s="56"/>
      <c r="AG12" s="57"/>
      <c r="AH12" s="58">
        <f t="shared" si="4"/>
        <v>0</v>
      </c>
      <c r="AI12" s="59">
        <f t="shared" si="5"/>
        <v>0</v>
      </c>
      <c r="AJ12" s="56"/>
      <c r="AK12" s="57"/>
      <c r="AL12" s="57"/>
      <c r="AM12" s="60">
        <f t="shared" si="12"/>
        <v>0</v>
      </c>
      <c r="AN12" s="61">
        <f t="shared" si="6"/>
        <v>0</v>
      </c>
      <c r="AO12" s="62"/>
      <c r="AP12" s="63">
        <f t="shared" si="13"/>
        <v>0</v>
      </c>
      <c r="AQ12" s="62"/>
      <c r="AR12" s="59">
        <f t="shared" si="14"/>
        <v>0</v>
      </c>
      <c r="AS12" s="64"/>
      <c r="AT12" s="65"/>
      <c r="AU12" s="58">
        <f t="shared" si="7"/>
        <v>0</v>
      </c>
      <c r="AV12" s="63" t="str">
        <f t="shared" si="15"/>
        <v>0</v>
      </c>
    </row>
    <row r="13" spans="1:48" ht="13.5" hidden="1" customHeight="1" x14ac:dyDescent="0.2">
      <c r="A13" s="75"/>
      <c r="B13" s="67"/>
      <c r="C13" s="206"/>
      <c r="D13" s="207"/>
      <c r="E13" s="72"/>
      <c r="F13" s="73"/>
      <c r="G13" s="43"/>
      <c r="H13" s="43"/>
      <c r="I13" s="44">
        <f t="shared" si="8"/>
        <v>0</v>
      </c>
      <c r="J13" s="45"/>
      <c r="K13" s="46"/>
      <c r="L13" s="47"/>
      <c r="M13" s="48" t="str">
        <f t="shared" si="9"/>
        <v/>
      </c>
      <c r="N13" s="49"/>
      <c r="O13" s="47"/>
      <c r="P13" s="48" t="str">
        <f t="shared" si="10"/>
        <v/>
      </c>
      <c r="Q13" s="50"/>
      <c r="R13" s="51"/>
      <c r="S13" s="52"/>
      <c r="T13" s="53">
        <f t="shared" si="11"/>
        <v>0</v>
      </c>
      <c r="U13" s="46"/>
      <c r="V13" s="47"/>
      <c r="W13" s="48" t="str">
        <f t="shared" si="0"/>
        <v/>
      </c>
      <c r="X13" s="49"/>
      <c r="Y13" s="47"/>
      <c r="Z13" s="48" t="str">
        <f t="shared" si="1"/>
        <v/>
      </c>
      <c r="AA13" s="50"/>
      <c r="AB13" s="51"/>
      <c r="AC13" s="52" t="str">
        <f t="shared" si="16"/>
        <v/>
      </c>
      <c r="AD13" s="54">
        <f t="shared" si="2"/>
        <v>0</v>
      </c>
      <c r="AE13" s="55">
        <f t="shared" si="3"/>
        <v>0</v>
      </c>
      <c r="AF13" s="56"/>
      <c r="AG13" s="57"/>
      <c r="AH13" s="58">
        <f t="shared" si="4"/>
        <v>0</v>
      </c>
      <c r="AI13" s="59">
        <f t="shared" si="5"/>
        <v>0</v>
      </c>
      <c r="AJ13" s="56"/>
      <c r="AK13" s="57"/>
      <c r="AL13" s="57"/>
      <c r="AM13" s="60">
        <f t="shared" si="12"/>
        <v>0</v>
      </c>
      <c r="AN13" s="61">
        <f t="shared" si="6"/>
        <v>0</v>
      </c>
      <c r="AO13" s="62"/>
      <c r="AP13" s="63">
        <f t="shared" si="13"/>
        <v>0</v>
      </c>
      <c r="AQ13" s="62"/>
      <c r="AR13" s="59">
        <f t="shared" si="14"/>
        <v>0</v>
      </c>
      <c r="AS13" s="64"/>
      <c r="AT13" s="65"/>
      <c r="AU13" s="58">
        <f t="shared" si="7"/>
        <v>0</v>
      </c>
      <c r="AV13" s="63" t="str">
        <f t="shared" si="15"/>
        <v>0</v>
      </c>
    </row>
    <row r="14" spans="1:48" ht="13.5" hidden="1" customHeight="1" x14ac:dyDescent="0.2">
      <c r="A14" s="66"/>
      <c r="B14" s="67"/>
      <c r="C14" s="187"/>
      <c r="D14" s="188"/>
      <c r="E14" s="68"/>
      <c r="F14" s="69"/>
      <c r="G14" s="70"/>
      <c r="H14" s="70"/>
      <c r="I14" s="44">
        <f t="shared" si="8"/>
        <v>0</v>
      </c>
      <c r="J14" s="71"/>
      <c r="K14" s="46"/>
      <c r="L14" s="47"/>
      <c r="M14" s="48" t="str">
        <f t="shared" si="9"/>
        <v/>
      </c>
      <c r="N14" s="49"/>
      <c r="O14" s="47"/>
      <c r="P14" s="48" t="str">
        <f t="shared" si="10"/>
        <v/>
      </c>
      <c r="Q14" s="50"/>
      <c r="R14" s="51"/>
      <c r="S14" s="52"/>
      <c r="T14" s="53">
        <f t="shared" si="11"/>
        <v>0</v>
      </c>
      <c r="U14" s="46"/>
      <c r="V14" s="47"/>
      <c r="W14" s="48" t="str">
        <f t="shared" si="0"/>
        <v/>
      </c>
      <c r="X14" s="49"/>
      <c r="Y14" s="47"/>
      <c r="Z14" s="48" t="str">
        <f t="shared" si="1"/>
        <v/>
      </c>
      <c r="AA14" s="50"/>
      <c r="AB14" s="51"/>
      <c r="AC14" s="52" t="str">
        <f t="shared" si="16"/>
        <v/>
      </c>
      <c r="AD14" s="54">
        <f t="shared" si="2"/>
        <v>0</v>
      </c>
      <c r="AE14" s="55">
        <f t="shared" si="3"/>
        <v>0</v>
      </c>
      <c r="AF14" s="56"/>
      <c r="AG14" s="57"/>
      <c r="AH14" s="58">
        <f t="shared" si="4"/>
        <v>0</v>
      </c>
      <c r="AI14" s="59">
        <f t="shared" si="5"/>
        <v>0</v>
      </c>
      <c r="AJ14" s="56"/>
      <c r="AK14" s="57"/>
      <c r="AL14" s="57"/>
      <c r="AM14" s="60">
        <f t="shared" si="12"/>
        <v>0</v>
      </c>
      <c r="AN14" s="61">
        <f t="shared" si="6"/>
        <v>0</v>
      </c>
      <c r="AO14" s="62"/>
      <c r="AP14" s="63">
        <f t="shared" si="13"/>
        <v>0</v>
      </c>
      <c r="AQ14" s="62"/>
      <c r="AR14" s="59">
        <f t="shared" si="14"/>
        <v>0</v>
      </c>
      <c r="AS14" s="64"/>
      <c r="AT14" s="65"/>
      <c r="AU14" s="58">
        <f t="shared" si="7"/>
        <v>0</v>
      </c>
      <c r="AV14" s="63" t="str">
        <f t="shared" si="15"/>
        <v>0</v>
      </c>
    </row>
    <row r="15" spans="1:48" hidden="1" x14ac:dyDescent="0.2">
      <c r="A15" s="74"/>
      <c r="B15" s="67"/>
      <c r="C15" s="206"/>
      <c r="D15" s="207"/>
      <c r="E15" s="72"/>
      <c r="F15" s="73"/>
      <c r="G15" s="43"/>
      <c r="H15" s="43"/>
      <c r="I15" s="44">
        <f t="shared" si="8"/>
        <v>0</v>
      </c>
      <c r="J15" s="45"/>
      <c r="K15" s="46"/>
      <c r="L15" s="47"/>
      <c r="M15" s="48" t="str">
        <f t="shared" si="9"/>
        <v/>
      </c>
      <c r="N15" s="49"/>
      <c r="O15" s="47"/>
      <c r="P15" s="48" t="str">
        <f t="shared" si="10"/>
        <v/>
      </c>
      <c r="Q15" s="50"/>
      <c r="R15" s="51"/>
      <c r="S15" s="52"/>
      <c r="T15" s="53">
        <f t="shared" si="11"/>
        <v>0</v>
      </c>
      <c r="U15" s="46"/>
      <c r="V15" s="47"/>
      <c r="W15" s="48" t="str">
        <f t="shared" si="0"/>
        <v/>
      </c>
      <c r="X15" s="49"/>
      <c r="Y15" s="47"/>
      <c r="Z15" s="48" t="str">
        <f t="shared" si="1"/>
        <v/>
      </c>
      <c r="AA15" s="50"/>
      <c r="AB15" s="51"/>
      <c r="AC15" s="52" t="str">
        <f t="shared" si="16"/>
        <v/>
      </c>
      <c r="AD15" s="54">
        <f t="shared" si="2"/>
        <v>0</v>
      </c>
      <c r="AE15" s="55">
        <f t="shared" si="3"/>
        <v>0</v>
      </c>
      <c r="AF15" s="56"/>
      <c r="AG15" s="57"/>
      <c r="AH15" s="58">
        <f t="shared" si="4"/>
        <v>0</v>
      </c>
      <c r="AI15" s="59">
        <f t="shared" si="5"/>
        <v>0</v>
      </c>
      <c r="AJ15" s="56"/>
      <c r="AK15" s="57"/>
      <c r="AL15" s="57"/>
      <c r="AM15" s="60">
        <f t="shared" si="12"/>
        <v>0</v>
      </c>
      <c r="AN15" s="61">
        <f t="shared" si="6"/>
        <v>0</v>
      </c>
      <c r="AO15" s="62"/>
      <c r="AP15" s="63">
        <f t="shared" si="13"/>
        <v>0</v>
      </c>
      <c r="AQ15" s="62"/>
      <c r="AR15" s="59">
        <f t="shared" si="14"/>
        <v>0</v>
      </c>
      <c r="AS15" s="64"/>
      <c r="AT15" s="65"/>
      <c r="AU15" s="58">
        <f t="shared" si="7"/>
        <v>0</v>
      </c>
      <c r="AV15" s="63" t="str">
        <f t="shared" si="15"/>
        <v>0</v>
      </c>
    </row>
    <row r="16" spans="1:48" ht="13.5" thickBot="1" x14ac:dyDescent="0.25">
      <c r="A16" s="76"/>
      <c r="B16" s="77"/>
      <c r="C16" s="206"/>
      <c r="D16" s="207"/>
      <c r="E16" s="78"/>
      <c r="F16" s="79"/>
      <c r="G16" s="80"/>
      <c r="H16" s="80"/>
      <c r="I16" s="44">
        <f t="shared" si="8"/>
        <v>0</v>
      </c>
      <c r="J16" s="45"/>
      <c r="K16" s="46"/>
      <c r="L16" s="47"/>
      <c r="M16" s="48" t="str">
        <f t="shared" si="9"/>
        <v/>
      </c>
      <c r="N16" s="49"/>
      <c r="O16" s="47"/>
      <c r="P16" s="48" t="str">
        <f t="shared" si="10"/>
        <v/>
      </c>
      <c r="Q16" s="81"/>
      <c r="R16" s="82"/>
      <c r="S16" s="52"/>
      <c r="T16" s="53">
        <f t="shared" si="11"/>
        <v>0</v>
      </c>
      <c r="U16" s="46"/>
      <c r="V16" s="47"/>
      <c r="W16" s="48" t="str">
        <f t="shared" si="0"/>
        <v/>
      </c>
      <c r="X16" s="49"/>
      <c r="Y16" s="47"/>
      <c r="Z16" s="48" t="str">
        <f t="shared" si="1"/>
        <v/>
      </c>
      <c r="AA16" s="50"/>
      <c r="AB16" s="51"/>
      <c r="AC16" s="83" t="str">
        <f t="shared" si="16"/>
        <v/>
      </c>
      <c r="AD16" s="84">
        <f t="shared" si="2"/>
        <v>0</v>
      </c>
      <c r="AE16" s="55">
        <f t="shared" si="3"/>
        <v>0</v>
      </c>
      <c r="AF16" s="85"/>
      <c r="AG16" s="86"/>
      <c r="AH16" s="87">
        <f t="shared" si="4"/>
        <v>0</v>
      </c>
      <c r="AI16" s="59">
        <f t="shared" si="5"/>
        <v>0</v>
      </c>
      <c r="AJ16" s="85"/>
      <c r="AK16" s="86"/>
      <c r="AL16" s="86"/>
      <c r="AM16" s="60">
        <f t="shared" si="12"/>
        <v>0</v>
      </c>
      <c r="AN16" s="61">
        <f t="shared" si="6"/>
        <v>0</v>
      </c>
      <c r="AO16" s="88"/>
      <c r="AP16" s="63">
        <f t="shared" si="13"/>
        <v>0</v>
      </c>
      <c r="AQ16" s="88"/>
      <c r="AR16" s="59">
        <f t="shared" si="14"/>
        <v>0</v>
      </c>
      <c r="AS16" s="89"/>
      <c r="AT16" s="90"/>
      <c r="AU16" s="87">
        <f t="shared" si="7"/>
        <v>0</v>
      </c>
      <c r="AV16" s="63" t="str">
        <f t="shared" si="15"/>
        <v>0</v>
      </c>
    </row>
    <row r="17" spans="1:48" ht="4.5" customHeight="1" thickBot="1" x14ac:dyDescent="0.25">
      <c r="AQ17" s="91"/>
    </row>
    <row r="18" spans="1:48" s="9" customFormat="1" ht="14.25" customHeight="1" thickBot="1" x14ac:dyDescent="0.25">
      <c r="A18" s="6" t="s">
        <v>40</v>
      </c>
      <c r="B18" s="92" t="s">
        <v>41</v>
      </c>
      <c r="C18" s="7"/>
      <c r="D18" s="7"/>
      <c r="F18" s="10"/>
      <c r="G18" s="10"/>
      <c r="H18" s="10"/>
      <c r="K18" s="173" t="s">
        <v>7</v>
      </c>
      <c r="L18" s="208"/>
      <c r="M18" s="208"/>
      <c r="N18" s="208"/>
      <c r="O18" s="209"/>
      <c r="P18" s="11"/>
      <c r="Q18" s="12"/>
      <c r="R18" s="13"/>
      <c r="S18" s="11"/>
      <c r="T18" s="11"/>
      <c r="U18" s="173" t="s">
        <v>8</v>
      </c>
      <c r="V18" s="208"/>
      <c r="W18" s="208"/>
      <c r="X18" s="208"/>
      <c r="Y18" s="209"/>
      <c r="Z18" s="11"/>
      <c r="AA18" s="12"/>
      <c r="AB18" s="13"/>
      <c r="AF18" s="173" t="s">
        <v>9</v>
      </c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5"/>
    </row>
    <row r="19" spans="1:48" s="9" customFormat="1" ht="36" customHeight="1" x14ac:dyDescent="0.2">
      <c r="A19" s="15" t="s">
        <v>42</v>
      </c>
      <c r="B19" s="20" t="s">
        <v>43</v>
      </c>
      <c r="C19" s="93" t="s">
        <v>44</v>
      </c>
      <c r="D19" s="17" t="s">
        <v>45</v>
      </c>
      <c r="E19" s="17" t="s">
        <v>11</v>
      </c>
      <c r="F19" s="18" t="s">
        <v>12</v>
      </c>
      <c r="G19" s="19"/>
      <c r="H19" s="19"/>
      <c r="I19" s="211" t="s">
        <v>13</v>
      </c>
      <c r="J19" s="204" t="s">
        <v>14</v>
      </c>
      <c r="K19" s="170" t="s">
        <v>15</v>
      </c>
      <c r="L19" s="189"/>
      <c r="M19" s="20"/>
      <c r="N19" s="190" t="s">
        <v>16</v>
      </c>
      <c r="O19" s="191"/>
      <c r="P19" s="20"/>
      <c r="Q19" s="192"/>
      <c r="R19" s="193"/>
      <c r="S19" s="11"/>
      <c r="T19" s="11"/>
      <c r="U19" s="170" t="s">
        <v>15</v>
      </c>
      <c r="V19" s="189"/>
      <c r="W19" s="20"/>
      <c r="X19" s="190" t="s">
        <v>16</v>
      </c>
      <c r="Y19" s="191"/>
      <c r="Z19" s="20"/>
      <c r="AA19" s="192"/>
      <c r="AB19" s="193"/>
      <c r="AC19" s="11"/>
      <c r="AD19" s="11"/>
      <c r="AE19" s="194" t="s">
        <v>17</v>
      </c>
      <c r="AF19" s="176" t="s">
        <v>18</v>
      </c>
      <c r="AG19" s="196"/>
      <c r="AH19" s="197"/>
      <c r="AI19" s="197"/>
      <c r="AJ19" s="170"/>
      <c r="AK19" s="199"/>
      <c r="AL19" s="199"/>
      <c r="AM19" s="171"/>
      <c r="AN19" s="172"/>
      <c r="AO19" s="176" t="s">
        <v>19</v>
      </c>
      <c r="AP19" s="177"/>
      <c r="AQ19" s="178" t="s">
        <v>20</v>
      </c>
      <c r="AR19" s="179"/>
      <c r="AS19" s="210"/>
      <c r="AT19" s="181"/>
      <c r="AU19" s="181"/>
      <c r="AV19" s="182"/>
    </row>
    <row r="20" spans="1:48" s="9" customFormat="1" ht="11.25" customHeight="1" thickBot="1" x14ac:dyDescent="0.25">
      <c r="A20" s="21" t="s">
        <v>21</v>
      </c>
      <c r="B20" s="22" t="s">
        <v>22</v>
      </c>
      <c r="C20" s="94" t="s">
        <v>46</v>
      </c>
      <c r="D20" s="23"/>
      <c r="E20" s="23"/>
      <c r="F20" s="24" t="s">
        <v>24</v>
      </c>
      <c r="G20" s="25"/>
      <c r="H20" s="25"/>
      <c r="I20" s="214"/>
      <c r="J20" s="205" t="s">
        <v>14</v>
      </c>
      <c r="K20" s="26" t="s">
        <v>25</v>
      </c>
      <c r="L20" s="27" t="s">
        <v>26</v>
      </c>
      <c r="M20" s="28" t="s">
        <v>27</v>
      </c>
      <c r="N20" s="28" t="s">
        <v>25</v>
      </c>
      <c r="O20" s="29" t="s">
        <v>26</v>
      </c>
      <c r="P20" s="30" t="s">
        <v>27</v>
      </c>
      <c r="Q20" s="31"/>
      <c r="R20" s="32"/>
      <c r="S20" s="30"/>
      <c r="T20" s="33" t="s">
        <v>28</v>
      </c>
      <c r="U20" s="26" t="s">
        <v>25</v>
      </c>
      <c r="V20" s="27" t="s">
        <v>26</v>
      </c>
      <c r="W20" s="28" t="s">
        <v>27</v>
      </c>
      <c r="X20" s="28" t="s">
        <v>25</v>
      </c>
      <c r="Y20" s="29" t="s">
        <v>26</v>
      </c>
      <c r="Z20" s="30" t="s">
        <v>27</v>
      </c>
      <c r="AA20" s="31"/>
      <c r="AB20" s="32"/>
      <c r="AC20" s="30" t="s">
        <v>27</v>
      </c>
      <c r="AD20" s="33" t="s">
        <v>28</v>
      </c>
      <c r="AE20" s="195"/>
      <c r="AF20" s="34" t="s">
        <v>29</v>
      </c>
      <c r="AG20" s="35" t="s">
        <v>30</v>
      </c>
      <c r="AH20" s="35"/>
      <c r="AI20" s="95" t="s">
        <v>26</v>
      </c>
      <c r="AJ20" s="37" t="s">
        <v>29</v>
      </c>
      <c r="AK20" s="35" t="s">
        <v>30</v>
      </c>
      <c r="AL20" s="35" t="s">
        <v>31</v>
      </c>
      <c r="AM20" s="35"/>
      <c r="AN20" s="96" t="s">
        <v>26</v>
      </c>
      <c r="AO20" s="37" t="s">
        <v>32</v>
      </c>
      <c r="AP20" s="36" t="s">
        <v>26</v>
      </c>
      <c r="AQ20" s="37" t="s">
        <v>32</v>
      </c>
      <c r="AR20" s="36" t="s">
        <v>26</v>
      </c>
      <c r="AS20" s="97" t="s">
        <v>29</v>
      </c>
      <c r="AT20" s="35" t="s">
        <v>30</v>
      </c>
      <c r="AU20" s="35" t="s">
        <v>33</v>
      </c>
      <c r="AV20" s="36" t="s">
        <v>26</v>
      </c>
    </row>
    <row r="21" spans="1:48" s="9" customFormat="1" x14ac:dyDescent="0.2">
      <c r="A21" s="98"/>
      <c r="B21" s="40"/>
      <c r="C21" s="40"/>
      <c r="D21" s="99" t="str">
        <f t="shared" ref="D21:D41" si="17">IF(C21&lt;1,"",IF(C21&lt;140.9,-140,IF(C21&lt;148.9,-148,IF(C21&lt;158.9,-158,IF(C21&gt;158,"+158")))))</f>
        <v/>
      </c>
      <c r="E21" s="41"/>
      <c r="F21" s="42"/>
      <c r="G21" s="43"/>
      <c r="H21" s="43"/>
      <c r="I21" s="44">
        <f>SUM(AE21+AI21+AN21+AP21+AR21+AV21)</f>
        <v>0</v>
      </c>
      <c r="J21" s="45"/>
      <c r="K21" s="46"/>
      <c r="L21" s="100"/>
      <c r="M21" s="101" t="str">
        <f t="shared" ref="M21:M41" si="18">IF((L21)&lt;1,"",L21*15)</f>
        <v/>
      </c>
      <c r="N21" s="49"/>
      <c r="O21" s="100"/>
      <c r="P21" s="48" t="str">
        <f t="shared" ref="P21:P41" si="19">IF((O21)&lt;1,"",(O21*15))</f>
        <v/>
      </c>
      <c r="Q21" s="50"/>
      <c r="R21" s="51"/>
      <c r="S21" s="52"/>
      <c r="T21" s="53">
        <f t="shared" ref="T21:T41" si="20">MAX(M21,P21)</f>
        <v>0</v>
      </c>
      <c r="U21" s="46"/>
      <c r="V21" s="100"/>
      <c r="W21" s="101" t="str">
        <f t="shared" ref="W21:W41" si="21">IF((V21)&lt;1,"",(V21*15))</f>
        <v/>
      </c>
      <c r="X21" s="49"/>
      <c r="Y21" s="100"/>
      <c r="Z21" s="48" t="str">
        <f t="shared" ref="Z21:Z41" si="22">IF((Y21)&lt;1,"",(Y21*15))</f>
        <v/>
      </c>
      <c r="AA21" s="50"/>
      <c r="AB21" s="51"/>
      <c r="AC21" s="52" t="str">
        <f>IF((AB21)&lt;1,"",(AA21*45/F21)+(AB21*10))</f>
        <v/>
      </c>
      <c r="AD21" s="54">
        <f t="shared" ref="AD21:AD41" si="23">MAX(W21,Z21)</f>
        <v>0</v>
      </c>
      <c r="AE21" s="55">
        <f t="shared" ref="AE21:AE41" si="24">SUM(T21,AD21)</f>
        <v>0</v>
      </c>
      <c r="AF21" s="56"/>
      <c r="AG21" s="57"/>
      <c r="AH21" s="58">
        <f t="shared" ref="AH21:AH34" si="25">MAX(AF21:AG21)</f>
        <v>0</v>
      </c>
      <c r="AI21" s="61">
        <f t="shared" ref="AI21:AI41" si="26">(AH21*20)*0.66</f>
        <v>0</v>
      </c>
      <c r="AJ21" s="56"/>
      <c r="AK21" s="57"/>
      <c r="AL21" s="57"/>
      <c r="AM21" s="58">
        <f t="shared" ref="AM21:AM41" si="27">MAX(AJ21:AL21)</f>
        <v>0</v>
      </c>
      <c r="AN21" s="59">
        <f t="shared" ref="AN21:AN41" si="28">IF((AM21)=0,"0",(AM21*750/F21))*0.66</f>
        <v>0</v>
      </c>
      <c r="AO21" s="62"/>
      <c r="AP21" s="63">
        <f>(AO21*4.5)*0.66</f>
        <v>0</v>
      </c>
      <c r="AQ21" s="62"/>
      <c r="AR21" s="59">
        <f>AQ21</f>
        <v>0</v>
      </c>
      <c r="AS21" s="102"/>
      <c r="AT21" s="65"/>
      <c r="AU21" s="58">
        <f t="shared" ref="AU21:AU41" si="29">MIN(AS21:AT21)</f>
        <v>0</v>
      </c>
      <c r="AV21" s="63" t="str">
        <f t="shared" ref="AV21:AV41" si="30">IF((AU21)=0,"0",((13-AU21)*20+100)*0.66)</f>
        <v>0</v>
      </c>
    </row>
    <row r="22" spans="1:48" x14ac:dyDescent="0.2">
      <c r="A22" s="103"/>
      <c r="B22" s="67"/>
      <c r="C22" s="104"/>
      <c r="D22" s="105" t="str">
        <f t="shared" si="17"/>
        <v/>
      </c>
      <c r="E22" s="72"/>
      <c r="F22" s="73"/>
      <c r="G22" s="43"/>
      <c r="H22" s="43"/>
      <c r="I22" s="44">
        <f t="shared" ref="I22:I41" si="31">SUM(AE22+AI22+AN22+AP22+AR22+AV22)</f>
        <v>0</v>
      </c>
      <c r="J22" s="45"/>
      <c r="K22" s="46"/>
      <c r="L22" s="100"/>
      <c r="M22" s="101" t="str">
        <f t="shared" si="18"/>
        <v/>
      </c>
      <c r="N22" s="49"/>
      <c r="O22" s="100"/>
      <c r="P22" s="48" t="str">
        <f t="shared" si="19"/>
        <v/>
      </c>
      <c r="Q22" s="50"/>
      <c r="R22" s="51"/>
      <c r="S22" s="52"/>
      <c r="T22" s="53">
        <f t="shared" si="20"/>
        <v>0</v>
      </c>
      <c r="U22" s="46"/>
      <c r="V22" s="100"/>
      <c r="W22" s="101" t="str">
        <f t="shared" si="21"/>
        <v/>
      </c>
      <c r="X22" s="49"/>
      <c r="Y22" s="100"/>
      <c r="Z22" s="48" t="str">
        <f t="shared" si="22"/>
        <v/>
      </c>
      <c r="AA22" s="50"/>
      <c r="AB22" s="51"/>
      <c r="AC22" s="52"/>
      <c r="AD22" s="54">
        <f t="shared" si="23"/>
        <v>0</v>
      </c>
      <c r="AE22" s="55">
        <f t="shared" si="24"/>
        <v>0</v>
      </c>
      <c r="AF22" s="56"/>
      <c r="AG22" s="57"/>
      <c r="AH22" s="58">
        <f t="shared" si="25"/>
        <v>0</v>
      </c>
      <c r="AI22" s="61">
        <f t="shared" si="26"/>
        <v>0</v>
      </c>
      <c r="AJ22" s="56"/>
      <c r="AK22" s="57"/>
      <c r="AL22" s="57"/>
      <c r="AM22" s="58">
        <f t="shared" si="27"/>
        <v>0</v>
      </c>
      <c r="AN22" s="59">
        <f t="shared" si="28"/>
        <v>0</v>
      </c>
      <c r="AO22" s="62"/>
      <c r="AP22" s="63">
        <f t="shared" ref="AP22:AP41" si="32">(AO22*4.5)*0.66</f>
        <v>0</v>
      </c>
      <c r="AQ22" s="62"/>
      <c r="AR22" s="59">
        <f t="shared" ref="AR22:AR41" si="33">AQ22</f>
        <v>0</v>
      </c>
      <c r="AS22" s="102"/>
      <c r="AT22" s="65"/>
      <c r="AU22" s="58">
        <f t="shared" si="29"/>
        <v>0</v>
      </c>
      <c r="AV22" s="63" t="str">
        <f t="shared" si="30"/>
        <v>0</v>
      </c>
    </row>
    <row r="23" spans="1:48" x14ac:dyDescent="0.2">
      <c r="A23" s="103" t="s">
        <v>50</v>
      </c>
      <c r="B23" s="67" t="s">
        <v>38</v>
      </c>
      <c r="C23" s="104">
        <v>147</v>
      </c>
      <c r="D23" s="105">
        <f>IF(C23&lt;1,"",IF(C23&lt;140.9,-140,IF(C23&lt;148.9,-148,IF(C23&lt;158.9,-158,IF(C23&gt;158,"+158")))))</f>
        <v>-148</v>
      </c>
      <c r="E23" s="72" t="s">
        <v>47</v>
      </c>
      <c r="F23" s="73">
        <v>49.6</v>
      </c>
      <c r="G23" s="43"/>
      <c r="H23" s="43"/>
      <c r="I23" s="44">
        <f>SUM(AE23+AI23+AN23+AP23+AR23+AV23)</f>
        <v>386.21701612903223</v>
      </c>
      <c r="J23" s="45">
        <v>1</v>
      </c>
      <c r="K23" s="46">
        <v>16</v>
      </c>
      <c r="L23" s="100">
        <v>6</v>
      </c>
      <c r="M23" s="101">
        <f>IF((L23)&lt;1,"",L23*15)</f>
        <v>90</v>
      </c>
      <c r="N23" s="49">
        <v>18</v>
      </c>
      <c r="O23" s="100">
        <v>6</v>
      </c>
      <c r="P23" s="48">
        <f>IF((O23)&lt;1,"",(O23*15))</f>
        <v>90</v>
      </c>
      <c r="Q23" s="50"/>
      <c r="R23" s="51"/>
      <c r="S23" s="52"/>
      <c r="T23" s="53">
        <f>MAX(M23,P23)</f>
        <v>90</v>
      </c>
      <c r="U23" s="46">
        <v>21</v>
      </c>
      <c r="V23" s="100">
        <v>6</v>
      </c>
      <c r="W23" s="101">
        <f>IF((V23)&lt;1,"",(V23*15))</f>
        <v>90</v>
      </c>
      <c r="X23" s="49">
        <v>25</v>
      </c>
      <c r="Y23" s="100">
        <v>6</v>
      </c>
      <c r="Z23" s="48">
        <f>IF((Y23)&lt;1,"",(Y23*15))</f>
        <v>90</v>
      </c>
      <c r="AA23" s="50"/>
      <c r="AB23" s="51"/>
      <c r="AC23" s="52" t="str">
        <f>IF((AB23)&lt;1,"",(AA23*45/F23)+(AB23*10))</f>
        <v/>
      </c>
      <c r="AD23" s="54">
        <f>MAX(W23,Z23)</f>
        <v>90</v>
      </c>
      <c r="AE23" s="55">
        <f>SUM(T23,AD23)</f>
        <v>180</v>
      </c>
      <c r="AF23" s="56">
        <v>4.9000000000000004</v>
      </c>
      <c r="AG23" s="57">
        <v>5</v>
      </c>
      <c r="AH23" s="58">
        <f>MAX(AF23:AG23)</f>
        <v>5</v>
      </c>
      <c r="AI23" s="61">
        <f>(AH23*20)*0.66</f>
        <v>66</v>
      </c>
      <c r="AJ23" s="56">
        <v>6.1</v>
      </c>
      <c r="AK23" s="57">
        <v>5.7</v>
      </c>
      <c r="AL23" s="57">
        <v>5.5</v>
      </c>
      <c r="AM23" s="58">
        <f>MAX(AJ23:AL23)</f>
        <v>6.1</v>
      </c>
      <c r="AN23" s="59">
        <f>IF((AM23)=0,"0",(AM23*750/F23))*0.66</f>
        <v>60.877016129032256</v>
      </c>
      <c r="AO23" s="62">
        <v>22</v>
      </c>
      <c r="AP23" s="63">
        <f>(AO23*4.5)*0.66</f>
        <v>65.34</v>
      </c>
      <c r="AQ23" s="62">
        <v>14</v>
      </c>
      <c r="AR23" s="59">
        <f>AQ23</f>
        <v>14</v>
      </c>
      <c r="AS23" s="102"/>
      <c r="AT23" s="65"/>
      <c r="AU23" s="58">
        <f>MIN(AS23:AT23)</f>
        <v>0</v>
      </c>
      <c r="AV23" s="63" t="str">
        <f>IF((AU23)=0,"0",((13-AU23)*20+100)*0.66)</f>
        <v>0</v>
      </c>
    </row>
    <row r="24" spans="1:48" x14ac:dyDescent="0.2">
      <c r="A24" s="103" t="s">
        <v>51</v>
      </c>
      <c r="B24" s="67" t="s">
        <v>38</v>
      </c>
      <c r="C24" s="104">
        <v>154</v>
      </c>
      <c r="D24" s="105">
        <f>IF(C24&lt;1,"",IF(C24&lt;140.9,-140,IF(C24&lt;148.9,-148,IF(C24&lt;158.9,-158,IF(C24&gt;158,"+158")))))</f>
        <v>-158</v>
      </c>
      <c r="E24" s="72" t="s">
        <v>47</v>
      </c>
      <c r="F24" s="73">
        <v>41.9</v>
      </c>
      <c r="G24" s="43"/>
      <c r="H24" s="43"/>
      <c r="I24" s="44">
        <f>SUM(AE24+AI24+AN24+AP24+AR24+AV24)</f>
        <v>410.47059665871126</v>
      </c>
      <c r="J24" s="45">
        <v>1</v>
      </c>
      <c r="K24" s="46">
        <v>13</v>
      </c>
      <c r="L24" s="100">
        <v>5.5</v>
      </c>
      <c r="M24" s="101">
        <f>IF((L24)&lt;1,"",L24*15)</f>
        <v>82.5</v>
      </c>
      <c r="N24" s="49">
        <v>14</v>
      </c>
      <c r="O24" s="100">
        <v>6</v>
      </c>
      <c r="P24" s="48">
        <f>IF((O24)&lt;1,"",(O24*15))</f>
        <v>90</v>
      </c>
      <c r="Q24" s="50"/>
      <c r="R24" s="51"/>
      <c r="S24" s="52"/>
      <c r="T24" s="53">
        <f>MAX(M24,P24)</f>
        <v>90</v>
      </c>
      <c r="U24" s="46">
        <v>15</v>
      </c>
      <c r="V24" s="100">
        <v>5</v>
      </c>
      <c r="W24" s="101">
        <f>IF((V24)&lt;1,"",(V24*15))</f>
        <v>75</v>
      </c>
      <c r="X24" s="49">
        <v>17</v>
      </c>
      <c r="Y24" s="100">
        <v>5.5</v>
      </c>
      <c r="Z24" s="48">
        <f>IF((Y24)&lt;1,"",(Y24*15))</f>
        <v>82.5</v>
      </c>
      <c r="AA24" s="50"/>
      <c r="AB24" s="51"/>
      <c r="AC24" s="52" t="str">
        <f>IF((AB24)&lt;1,"",(AA24*45/F24)+(AB24*10))</f>
        <v/>
      </c>
      <c r="AD24" s="54">
        <f>MAX(W24,Z24)</f>
        <v>82.5</v>
      </c>
      <c r="AE24" s="55">
        <f>SUM(T24,AD24)</f>
        <v>172.5</v>
      </c>
      <c r="AF24" s="56">
        <v>5.7</v>
      </c>
      <c r="AG24" s="57">
        <v>5.8</v>
      </c>
      <c r="AH24" s="58">
        <f>MAX(AF24:AG24)</f>
        <v>5.8</v>
      </c>
      <c r="AI24" s="61">
        <f>(AH24*20)*0.66</f>
        <v>76.56</v>
      </c>
      <c r="AJ24" s="56">
        <v>5.0999999999999996</v>
      </c>
      <c r="AK24" s="57">
        <v>4.5</v>
      </c>
      <c r="AL24" s="57">
        <v>4.5999999999999996</v>
      </c>
      <c r="AM24" s="58">
        <f>MAX(AJ24:AL24)</f>
        <v>5.0999999999999996</v>
      </c>
      <c r="AN24" s="59">
        <f>IF((AM24)=0,"0",(AM24*750/F24))*0.66</f>
        <v>60.250596658711217</v>
      </c>
      <c r="AO24" s="62">
        <v>28</v>
      </c>
      <c r="AP24" s="63">
        <f>(AO24*4.5)*0.66</f>
        <v>83.160000000000011</v>
      </c>
      <c r="AQ24" s="62">
        <v>18</v>
      </c>
      <c r="AR24" s="59">
        <f>AQ24</f>
        <v>18</v>
      </c>
      <c r="AS24" s="102"/>
      <c r="AT24" s="65"/>
      <c r="AU24" s="58">
        <f>MIN(AS24:AT24)</f>
        <v>0</v>
      </c>
      <c r="AV24" s="63" t="str">
        <f>IF((AU24)=0,"0",((13-AU24)*20+100)*0.66)</f>
        <v>0</v>
      </c>
    </row>
    <row r="25" spans="1:48" x14ac:dyDescent="0.2">
      <c r="A25" s="103" t="s">
        <v>48</v>
      </c>
      <c r="B25" s="67" t="s">
        <v>49</v>
      </c>
      <c r="C25" s="104">
        <v>160</v>
      </c>
      <c r="D25" s="105" t="str">
        <f>IF(C25&lt;1,"",IF(C25&lt;140.9,-140,IF(C25&lt;148.9,-148,IF(C25&lt;158.9,-158,IF(C25&gt;158,"+158")))))</f>
        <v>+158</v>
      </c>
      <c r="E25" s="72" t="s">
        <v>47</v>
      </c>
      <c r="F25" s="73">
        <v>52.3</v>
      </c>
      <c r="G25" s="43"/>
      <c r="H25" s="43"/>
      <c r="I25" s="44">
        <f>SUM(AE25+AI25+AN25+AP25+AR25+AV25)</f>
        <v>423.02749521988534</v>
      </c>
      <c r="J25" s="45">
        <v>1</v>
      </c>
      <c r="K25" s="46">
        <v>30</v>
      </c>
      <c r="L25" s="100">
        <v>5</v>
      </c>
      <c r="M25" s="101">
        <f>IF((L25)&lt;1,"",L25*15)</f>
        <v>75</v>
      </c>
      <c r="N25" s="49">
        <v>35</v>
      </c>
      <c r="O25" s="100">
        <v>4.5</v>
      </c>
      <c r="P25" s="48">
        <f>IF((O25)&lt;1,"",(O25*15))</f>
        <v>67.5</v>
      </c>
      <c r="Q25" s="50"/>
      <c r="R25" s="51"/>
      <c r="S25" s="52"/>
      <c r="T25" s="53">
        <f>MAX(M25,P25)</f>
        <v>75</v>
      </c>
      <c r="U25" s="46">
        <v>40</v>
      </c>
      <c r="V25" s="100">
        <v>4.5</v>
      </c>
      <c r="W25" s="101">
        <f>IF((V25)&lt;1,"",(V25*15))</f>
        <v>67.5</v>
      </c>
      <c r="X25" s="49">
        <v>45</v>
      </c>
      <c r="Y25" s="100">
        <v>4</v>
      </c>
      <c r="Z25" s="48">
        <f>IF((Y25)&lt;1,"",(Y25*15))</f>
        <v>60</v>
      </c>
      <c r="AA25" s="50"/>
      <c r="AB25" s="51"/>
      <c r="AC25" s="52" t="str">
        <f>IF((AB25)&lt;1,"",(AA25*45/F25)+(AB25*10))</f>
        <v/>
      </c>
      <c r="AD25" s="54">
        <f>MAX(W25,Z25)</f>
        <v>67.5</v>
      </c>
      <c r="AE25" s="55">
        <f>SUM(T25,AD25)</f>
        <v>142.5</v>
      </c>
      <c r="AF25" s="56">
        <v>6.1</v>
      </c>
      <c r="AG25" s="57">
        <v>6</v>
      </c>
      <c r="AH25" s="58">
        <f>MAX(AF25:AG25)</f>
        <v>6.1</v>
      </c>
      <c r="AI25" s="61">
        <f>(AH25*20)*0.66</f>
        <v>80.52000000000001</v>
      </c>
      <c r="AJ25" s="56">
        <v>9.4</v>
      </c>
      <c r="AK25" s="57">
        <v>8.4</v>
      </c>
      <c r="AL25" s="57">
        <v>8</v>
      </c>
      <c r="AM25" s="58">
        <f>MAX(AJ25:AL25)</f>
        <v>9.4</v>
      </c>
      <c r="AN25" s="59">
        <f>IF((AM25)=0,"0",(AM25*750/F25))*0.66</f>
        <v>88.967495219885294</v>
      </c>
      <c r="AO25" s="62">
        <v>32</v>
      </c>
      <c r="AP25" s="63">
        <f>(AO25*4.5)*0.66</f>
        <v>95.04</v>
      </c>
      <c r="AQ25" s="62">
        <v>16</v>
      </c>
      <c r="AR25" s="59">
        <f>AQ25</f>
        <v>16</v>
      </c>
      <c r="AS25" s="102"/>
      <c r="AT25" s="65"/>
      <c r="AU25" s="58">
        <f>MIN(AS25:AT25)</f>
        <v>0</v>
      </c>
      <c r="AV25" s="63" t="str">
        <f>IF((AU25)=0,"0",((13-AU25)*20+100)*0.66)</f>
        <v>0</v>
      </c>
    </row>
    <row r="26" spans="1:48" x14ac:dyDescent="0.2">
      <c r="A26" s="103" t="s">
        <v>52</v>
      </c>
      <c r="B26" s="67" t="s">
        <v>38</v>
      </c>
      <c r="C26" s="104">
        <v>160</v>
      </c>
      <c r="D26" s="105" t="str">
        <f>IF(C26&lt;1,"",IF(C26&lt;140.9,-140,IF(C26&lt;148.9,-148,IF(C26&lt;158.9,-158,IF(C26&gt;158,"+158")))))</f>
        <v>+158</v>
      </c>
      <c r="E26" s="72" t="s">
        <v>47</v>
      </c>
      <c r="F26" s="73">
        <v>56.5</v>
      </c>
      <c r="G26" s="43"/>
      <c r="H26" s="43"/>
      <c r="I26" s="44">
        <f>SUM(AE26+AI26+AN26+AP26+AR26+AV26)</f>
        <v>328.33300884955753</v>
      </c>
      <c r="J26" s="45">
        <v>2</v>
      </c>
      <c r="K26" s="46">
        <v>12</v>
      </c>
      <c r="L26" s="100">
        <v>5.5</v>
      </c>
      <c r="M26" s="101">
        <f>IF((L26)&lt;1,"",L26*15)</f>
        <v>82.5</v>
      </c>
      <c r="N26" s="49">
        <v>14</v>
      </c>
      <c r="O26" s="100">
        <v>5.5</v>
      </c>
      <c r="P26" s="48">
        <f>IF((O26)&lt;1,"",(O26*15))</f>
        <v>82.5</v>
      </c>
      <c r="Q26" s="50"/>
      <c r="R26" s="51"/>
      <c r="S26" s="52"/>
      <c r="T26" s="53">
        <f>MAX(M26,P26)</f>
        <v>82.5</v>
      </c>
      <c r="U26" s="46">
        <v>20</v>
      </c>
      <c r="V26" s="100">
        <v>4.5</v>
      </c>
      <c r="W26" s="101">
        <f>IF((V26)&lt;1,"",(V26*15))</f>
        <v>67.5</v>
      </c>
      <c r="X26" s="49">
        <v>23</v>
      </c>
      <c r="Y26" s="100">
        <v>4.5</v>
      </c>
      <c r="Z26" s="48">
        <f>IF((Y26)&lt;1,"",(Y26*15))</f>
        <v>67.5</v>
      </c>
      <c r="AA26" s="50"/>
      <c r="AB26" s="51"/>
      <c r="AC26" s="52" t="str">
        <f>IF((AB26)&lt;1,"",(AA26*45/F26)+(AB26*10))</f>
        <v/>
      </c>
      <c r="AD26" s="54">
        <f>MAX(W26,Z26)</f>
        <v>67.5</v>
      </c>
      <c r="AE26" s="55">
        <f>SUM(T26,AD26)</f>
        <v>150</v>
      </c>
      <c r="AF26" s="56">
        <v>5.3</v>
      </c>
      <c r="AG26" s="57">
        <v>5.0999999999999996</v>
      </c>
      <c r="AH26" s="58">
        <f>MAX(AF26:AG26)</f>
        <v>5.3</v>
      </c>
      <c r="AI26" s="61">
        <f>(AH26*20)*0.66</f>
        <v>69.960000000000008</v>
      </c>
      <c r="AJ26" s="56">
        <v>6.4</v>
      </c>
      <c r="AK26" s="57">
        <v>6.6</v>
      </c>
      <c r="AL26" s="57">
        <v>6.6</v>
      </c>
      <c r="AM26" s="58">
        <f>MAX(AJ26:AL26)</f>
        <v>6.6</v>
      </c>
      <c r="AN26" s="59">
        <f>IF((AM26)=0,"0",(AM26*750/F26))*0.66</f>
        <v>57.823008849557525</v>
      </c>
      <c r="AO26" s="62">
        <v>15</v>
      </c>
      <c r="AP26" s="63">
        <f>(AO26*4.5)*0.66</f>
        <v>44.550000000000004</v>
      </c>
      <c r="AQ26" s="62">
        <v>6</v>
      </c>
      <c r="AR26" s="59">
        <f>AQ26</f>
        <v>6</v>
      </c>
      <c r="AS26" s="102"/>
      <c r="AT26" s="65"/>
      <c r="AU26" s="58">
        <f>MIN(AS26:AT26)</f>
        <v>0</v>
      </c>
      <c r="AV26" s="63" t="str">
        <f>IF((AU26)=0,"0",((13-AU26)*20+100)*0.66)</f>
        <v>0</v>
      </c>
    </row>
    <row r="27" spans="1:48" x14ac:dyDescent="0.2">
      <c r="A27" s="103"/>
      <c r="B27" s="67"/>
      <c r="C27" s="104"/>
      <c r="D27" s="105" t="str">
        <f t="shared" si="17"/>
        <v/>
      </c>
      <c r="E27" s="72"/>
      <c r="F27" s="73"/>
      <c r="G27" s="43"/>
      <c r="H27" s="43"/>
      <c r="I27" s="44">
        <f t="shared" si="31"/>
        <v>0</v>
      </c>
      <c r="J27" s="45"/>
      <c r="K27" s="46"/>
      <c r="L27" s="100"/>
      <c r="M27" s="101" t="str">
        <f t="shared" si="18"/>
        <v/>
      </c>
      <c r="N27" s="49"/>
      <c r="O27" s="100"/>
      <c r="P27" s="48" t="str">
        <f t="shared" si="19"/>
        <v/>
      </c>
      <c r="Q27" s="50"/>
      <c r="R27" s="51"/>
      <c r="S27" s="52"/>
      <c r="T27" s="53">
        <f t="shared" si="20"/>
        <v>0</v>
      </c>
      <c r="U27" s="46"/>
      <c r="V27" s="100"/>
      <c r="W27" s="101" t="str">
        <f t="shared" si="21"/>
        <v/>
      </c>
      <c r="X27" s="49"/>
      <c r="Y27" s="100"/>
      <c r="Z27" s="48" t="str">
        <f t="shared" si="22"/>
        <v/>
      </c>
      <c r="AA27" s="50"/>
      <c r="AB27" s="51"/>
      <c r="AC27" s="52" t="str">
        <f t="shared" ref="AC27:AC38" si="34">IF((AB27)&lt;1,"",(AA27*45/F27)+(AB27*10))</f>
        <v/>
      </c>
      <c r="AD27" s="54">
        <f t="shared" si="23"/>
        <v>0</v>
      </c>
      <c r="AE27" s="55">
        <f t="shared" si="24"/>
        <v>0</v>
      </c>
      <c r="AF27" s="56"/>
      <c r="AG27" s="57"/>
      <c r="AH27" s="58">
        <f t="shared" si="25"/>
        <v>0</v>
      </c>
      <c r="AI27" s="61">
        <f t="shared" si="26"/>
        <v>0</v>
      </c>
      <c r="AJ27" s="56"/>
      <c r="AK27" s="57"/>
      <c r="AL27" s="57"/>
      <c r="AM27" s="58">
        <f t="shared" si="27"/>
        <v>0</v>
      </c>
      <c r="AN27" s="59">
        <f t="shared" si="28"/>
        <v>0</v>
      </c>
      <c r="AO27" s="62"/>
      <c r="AP27" s="63">
        <f t="shared" si="32"/>
        <v>0</v>
      </c>
      <c r="AQ27" s="62"/>
      <c r="AR27" s="59">
        <f t="shared" si="33"/>
        <v>0</v>
      </c>
      <c r="AS27" s="102"/>
      <c r="AT27" s="65"/>
      <c r="AU27" s="58">
        <f t="shared" si="29"/>
        <v>0</v>
      </c>
      <c r="AV27" s="63" t="str">
        <f t="shared" si="30"/>
        <v>0</v>
      </c>
    </row>
    <row r="28" spans="1:48" x14ac:dyDescent="0.2">
      <c r="A28" s="103" t="s">
        <v>55</v>
      </c>
      <c r="B28" s="67" t="s">
        <v>38</v>
      </c>
      <c r="C28" s="104">
        <v>143</v>
      </c>
      <c r="D28" s="105">
        <f>IF(C28&lt;1,"",IF(C28&lt;140.9,-140,IF(C28&lt;148.9,-148,IF(C28&lt;158.9,-158,IF(C28&gt;158,"+158")))))</f>
        <v>-148</v>
      </c>
      <c r="E28" s="72" t="s">
        <v>36</v>
      </c>
      <c r="F28" s="73">
        <v>35.4</v>
      </c>
      <c r="G28" s="43"/>
      <c r="H28" s="43"/>
      <c r="I28" s="44">
        <f>SUM(AE28+AI28+AN28+AP28+AR28+AV28)</f>
        <v>467.69322033898305</v>
      </c>
      <c r="J28" s="45">
        <v>1</v>
      </c>
      <c r="K28" s="46">
        <v>17</v>
      </c>
      <c r="L28" s="100">
        <v>6</v>
      </c>
      <c r="M28" s="101">
        <f>IF((L28)&lt;1,"",L28*15)</f>
        <v>90</v>
      </c>
      <c r="N28" s="49">
        <v>19</v>
      </c>
      <c r="O28" s="100">
        <v>6</v>
      </c>
      <c r="P28" s="48">
        <f>IF((O28)&lt;1,"",(O28*15))</f>
        <v>90</v>
      </c>
      <c r="Q28" s="50"/>
      <c r="R28" s="51"/>
      <c r="S28" s="52"/>
      <c r="T28" s="53">
        <f>MAX(M28,P28)</f>
        <v>90</v>
      </c>
      <c r="U28" s="46">
        <v>21</v>
      </c>
      <c r="V28" s="100">
        <v>5.5</v>
      </c>
      <c r="W28" s="101">
        <f>IF((V28)&lt;1,"",(V28*15))</f>
        <v>82.5</v>
      </c>
      <c r="X28" s="49">
        <v>24</v>
      </c>
      <c r="Y28" s="100">
        <v>4.5</v>
      </c>
      <c r="Z28" s="48">
        <f>IF((Y28)&lt;1,"",(Y28*15))</f>
        <v>67.5</v>
      </c>
      <c r="AA28" s="50"/>
      <c r="AB28" s="51"/>
      <c r="AC28" s="52" t="str">
        <f>IF((AB28)&lt;1,"",(AA28*45/F28)+(AB28*10))</f>
        <v/>
      </c>
      <c r="AD28" s="54">
        <f>MAX(W28,Z28)</f>
        <v>82.5</v>
      </c>
      <c r="AE28" s="55">
        <f>SUM(T28,AD28)</f>
        <v>172.5</v>
      </c>
      <c r="AF28" s="56">
        <v>5.4</v>
      </c>
      <c r="AG28" s="57">
        <v>5.7</v>
      </c>
      <c r="AH28" s="58">
        <f>MAX(AF28:AG28)</f>
        <v>5.7</v>
      </c>
      <c r="AI28" s="61">
        <f>(AH28*20)*0.66</f>
        <v>75.240000000000009</v>
      </c>
      <c r="AJ28" s="56">
        <v>4.9000000000000004</v>
      </c>
      <c r="AK28" s="57">
        <v>5.7</v>
      </c>
      <c r="AL28" s="57">
        <v>6.3</v>
      </c>
      <c r="AM28" s="58">
        <f>MAX(AJ28:AL28)</f>
        <v>6.3</v>
      </c>
      <c r="AN28" s="59">
        <f>IF((AM28)=0,"0",(AM28*750/F28))*0.66</f>
        <v>88.093220338983045</v>
      </c>
      <c r="AO28" s="62">
        <v>38</v>
      </c>
      <c r="AP28" s="63">
        <f>(AO28*4.5)*0.66</f>
        <v>112.86</v>
      </c>
      <c r="AQ28" s="62">
        <v>19</v>
      </c>
      <c r="AR28" s="59">
        <f>AQ28</f>
        <v>19</v>
      </c>
      <c r="AS28" s="102"/>
      <c r="AT28" s="65"/>
      <c r="AU28" s="58">
        <f>MIN(AS28:AT28)</f>
        <v>0</v>
      </c>
      <c r="AV28" s="63" t="str">
        <f>IF((AU28)=0,"0",((13-AU28)*20+100)*0.66)</f>
        <v>0</v>
      </c>
    </row>
    <row r="29" spans="1:48" x14ac:dyDescent="0.2">
      <c r="A29" s="103" t="s">
        <v>56</v>
      </c>
      <c r="B29" s="67" t="s">
        <v>38</v>
      </c>
      <c r="C29" s="104">
        <v>148</v>
      </c>
      <c r="D29" s="105">
        <f>IF(C29&lt;1,"",IF(C29&lt;140.9,-140,IF(C29&lt;148.9,-148,IF(C29&lt;158.9,-158,IF(C29&gt;158,"+158")))))</f>
        <v>-148</v>
      </c>
      <c r="E29" s="72" t="s">
        <v>36</v>
      </c>
      <c r="F29" s="73">
        <v>35.4</v>
      </c>
      <c r="G29" s="43"/>
      <c r="H29" s="43"/>
      <c r="I29" s="44">
        <f>SUM(AE29+AI29+AN29+AP29+AR29+AV29)</f>
        <v>416.19847457627117</v>
      </c>
      <c r="J29" s="45">
        <v>2</v>
      </c>
      <c r="K29" s="46">
        <v>10</v>
      </c>
      <c r="L29" s="100">
        <v>5.5</v>
      </c>
      <c r="M29" s="101">
        <f>IF((L29)&lt;1,"",L29*15)</f>
        <v>82.5</v>
      </c>
      <c r="N29" s="49">
        <v>11</v>
      </c>
      <c r="O29" s="100">
        <v>0</v>
      </c>
      <c r="P29" s="48" t="str">
        <f>IF((O29)&lt;1,"",(O29*15))</f>
        <v/>
      </c>
      <c r="Q29" s="50"/>
      <c r="R29" s="51"/>
      <c r="S29" s="52"/>
      <c r="T29" s="53">
        <f>MAX(M29,P29)</f>
        <v>82.5</v>
      </c>
      <c r="U29" s="46">
        <v>13</v>
      </c>
      <c r="V29" s="100">
        <v>4</v>
      </c>
      <c r="W29" s="101">
        <f>IF((V29)&lt;1,"",(V29*15))</f>
        <v>60</v>
      </c>
      <c r="X29" s="49">
        <v>15</v>
      </c>
      <c r="Y29" s="100">
        <v>3.5</v>
      </c>
      <c r="Z29" s="48">
        <f>IF((Y29)&lt;1,"",(Y29*15))</f>
        <v>52.5</v>
      </c>
      <c r="AA29" s="50"/>
      <c r="AB29" s="51"/>
      <c r="AC29" s="52" t="str">
        <f>IF((AB29)&lt;1,"",(AA29*45/F29)+(AB29*10))</f>
        <v/>
      </c>
      <c r="AD29" s="54">
        <f>MAX(W29,Z29)</f>
        <v>60</v>
      </c>
      <c r="AE29" s="55">
        <f>SUM(T29,AD29)</f>
        <v>142.5</v>
      </c>
      <c r="AF29" s="56">
        <v>5.6</v>
      </c>
      <c r="AG29" s="57">
        <v>5.7</v>
      </c>
      <c r="AH29" s="58">
        <f>MAX(AF29:AG29)</f>
        <v>5.7</v>
      </c>
      <c r="AI29" s="61">
        <f>(AH29*20)*0.66</f>
        <v>75.240000000000009</v>
      </c>
      <c r="AJ29" s="56">
        <v>5.4</v>
      </c>
      <c r="AK29" s="57">
        <v>5.3</v>
      </c>
      <c r="AL29" s="57">
        <v>4.9000000000000004</v>
      </c>
      <c r="AM29" s="58">
        <f>MAX(AJ29:AL29)</f>
        <v>5.4</v>
      </c>
      <c r="AN29" s="59">
        <f>IF((AM29)=0,"0",(AM29*750/F29))*0.66</f>
        <v>75.508474576271198</v>
      </c>
      <c r="AO29" s="62">
        <v>35</v>
      </c>
      <c r="AP29" s="63">
        <f>(AO29*4.5)*0.66</f>
        <v>103.95</v>
      </c>
      <c r="AQ29" s="62">
        <v>19</v>
      </c>
      <c r="AR29" s="59">
        <f>AQ29</f>
        <v>19</v>
      </c>
      <c r="AS29" s="102"/>
      <c r="AT29" s="65"/>
      <c r="AU29" s="58">
        <f>MIN(AS29:AT29)</f>
        <v>0</v>
      </c>
      <c r="AV29" s="63" t="str">
        <f>IF((AU29)=0,"0",((13-AU29)*20+100)*0.66)</f>
        <v>0</v>
      </c>
    </row>
    <row r="30" spans="1:48" x14ac:dyDescent="0.2">
      <c r="A30" s="103" t="s">
        <v>53</v>
      </c>
      <c r="B30" s="67" t="s">
        <v>54</v>
      </c>
      <c r="C30" s="104">
        <v>149</v>
      </c>
      <c r="D30" s="105">
        <f>IF(C30&lt;1,"",IF(C30&lt;140.9,-140,IF(C30&lt;148.9,-148,IF(C30&lt;158.9,-158,IF(C30&gt;158,"+158")))))</f>
        <v>-158</v>
      </c>
      <c r="E30" s="72" t="s">
        <v>36</v>
      </c>
      <c r="F30" s="73">
        <v>35.1</v>
      </c>
      <c r="G30" s="43"/>
      <c r="H30" s="43"/>
      <c r="I30" s="44">
        <f>SUM(AE30+AI30+AN30+AP30+AR30+AV30)</f>
        <v>323.90025641025642</v>
      </c>
      <c r="J30" s="45">
        <v>1</v>
      </c>
      <c r="K30" s="46">
        <v>20</v>
      </c>
      <c r="L30" s="100">
        <v>5</v>
      </c>
      <c r="M30" s="101">
        <f>IF((L30)&lt;1,"",L30*15)</f>
        <v>75</v>
      </c>
      <c r="N30" s="49">
        <v>22</v>
      </c>
      <c r="O30" s="100">
        <v>4.5</v>
      </c>
      <c r="P30" s="48">
        <f>IF((O30)&lt;1,"",(O30*15))</f>
        <v>67.5</v>
      </c>
      <c r="Q30" s="50"/>
      <c r="R30" s="51"/>
      <c r="S30" s="52"/>
      <c r="T30" s="53">
        <f>MAX(M30,P30)</f>
        <v>75</v>
      </c>
      <c r="U30" s="46">
        <v>23</v>
      </c>
      <c r="V30" s="100">
        <v>4</v>
      </c>
      <c r="W30" s="101">
        <f>IF((V30)&lt;1,"",(V30*15))</f>
        <v>60</v>
      </c>
      <c r="X30" s="49">
        <v>25</v>
      </c>
      <c r="Y30" s="100">
        <v>4</v>
      </c>
      <c r="Z30" s="48">
        <f>IF((Y30)&lt;1,"",(Y30*15))</f>
        <v>60</v>
      </c>
      <c r="AA30" s="50"/>
      <c r="AB30" s="51"/>
      <c r="AC30" s="52" t="str">
        <f>IF((AB30)&lt;1,"",(AA30*45/F30)+(AB30*10))</f>
        <v/>
      </c>
      <c r="AD30" s="54">
        <f>MAX(W30,Z30)</f>
        <v>60</v>
      </c>
      <c r="AE30" s="55">
        <f>SUM(T30,AD30)</f>
        <v>135</v>
      </c>
      <c r="AF30" s="56">
        <v>4.9000000000000004</v>
      </c>
      <c r="AG30" s="57">
        <v>5</v>
      </c>
      <c r="AH30" s="58">
        <f>MAX(AF30:AG30)</f>
        <v>5</v>
      </c>
      <c r="AI30" s="61">
        <f>(AH30*20)*0.66</f>
        <v>66</v>
      </c>
      <c r="AJ30" s="56">
        <v>4</v>
      </c>
      <c r="AK30" s="57">
        <v>3.3</v>
      </c>
      <c r="AL30" s="57">
        <v>3</v>
      </c>
      <c r="AM30" s="58">
        <f>MAX(AJ30:AL30)</f>
        <v>4</v>
      </c>
      <c r="AN30" s="59">
        <f>IF((AM30)=0,"0",(AM30*750/F30))*0.66</f>
        <v>56.410256410256409</v>
      </c>
      <c r="AO30" s="62">
        <v>17</v>
      </c>
      <c r="AP30" s="63">
        <f>(AO30*4.5)*0.66</f>
        <v>50.49</v>
      </c>
      <c r="AQ30" s="62">
        <v>16</v>
      </c>
      <c r="AR30" s="59">
        <f>AQ30</f>
        <v>16</v>
      </c>
      <c r="AS30" s="102"/>
      <c r="AT30" s="65"/>
      <c r="AU30" s="58">
        <f>MIN(AS30:AT30)</f>
        <v>0</v>
      </c>
      <c r="AV30" s="63" t="str">
        <f>IF((AU30)=0,"0",((13-AU30)*20+100)*0.66)</f>
        <v>0</v>
      </c>
    </row>
    <row r="31" spans="1:48" x14ac:dyDescent="0.2">
      <c r="A31" s="103" t="s">
        <v>57</v>
      </c>
      <c r="B31" s="67" t="s">
        <v>38</v>
      </c>
      <c r="C31" s="104">
        <v>154</v>
      </c>
      <c r="D31" s="105">
        <f>IF(C31&lt;1,"",IF(C31&lt;140.9,-140,IF(C31&lt;148.9,-148,IF(C31&lt;158.9,-158,IF(C31&gt;158,"+158")))))</f>
        <v>-158</v>
      </c>
      <c r="E31" s="72" t="s">
        <v>36</v>
      </c>
      <c r="F31" s="73">
        <v>57.2</v>
      </c>
      <c r="G31" s="43"/>
      <c r="H31" s="43"/>
      <c r="I31" s="44">
        <f>SUM(AE31+AI31+AN31+AP31+AR31+AV31)</f>
        <v>315.88</v>
      </c>
      <c r="J31" s="45">
        <v>2</v>
      </c>
      <c r="K31" s="46">
        <v>15</v>
      </c>
      <c r="L31" s="100">
        <v>4.5</v>
      </c>
      <c r="M31" s="101">
        <f>IF((L31)&lt;1,"",L31*15)</f>
        <v>67.5</v>
      </c>
      <c r="N31" s="49">
        <v>17</v>
      </c>
      <c r="O31" s="100">
        <v>4.5</v>
      </c>
      <c r="P31" s="48">
        <f>IF((O31)&lt;1,"",(O31*15))</f>
        <v>67.5</v>
      </c>
      <c r="Q31" s="50"/>
      <c r="R31" s="51"/>
      <c r="S31" s="52"/>
      <c r="T31" s="53">
        <f>MAX(M31,P31)</f>
        <v>67.5</v>
      </c>
      <c r="U31" s="46">
        <v>20</v>
      </c>
      <c r="V31" s="100">
        <v>4</v>
      </c>
      <c r="W31" s="101">
        <f>IF((V31)&lt;1,"",(V31*15))</f>
        <v>60</v>
      </c>
      <c r="X31" s="49">
        <v>24</v>
      </c>
      <c r="Y31" s="100">
        <v>4</v>
      </c>
      <c r="Z31" s="48">
        <f>IF((Y31)&lt;1,"",(Y31*15))</f>
        <v>60</v>
      </c>
      <c r="AA31" s="50"/>
      <c r="AB31" s="51"/>
      <c r="AC31" s="52" t="str">
        <f>IF((AB31)&lt;1,"",(AA31*45/F31)+(AB31*10))</f>
        <v/>
      </c>
      <c r="AD31" s="54">
        <f>MAX(W31,Z31)</f>
        <v>60</v>
      </c>
      <c r="AE31" s="55">
        <f>SUM(T31,AD31)</f>
        <v>127.5</v>
      </c>
      <c r="AF31" s="56">
        <v>5</v>
      </c>
      <c r="AG31" s="57">
        <v>5.2</v>
      </c>
      <c r="AH31" s="58">
        <f>MAX(AF31:AG31)</f>
        <v>5.2</v>
      </c>
      <c r="AI31" s="61">
        <f>(AH31*20)*0.66</f>
        <v>68.64</v>
      </c>
      <c r="AJ31" s="56">
        <v>6.5</v>
      </c>
      <c r="AK31" s="57">
        <v>6.5</v>
      </c>
      <c r="AL31" s="57">
        <v>6.5</v>
      </c>
      <c r="AM31" s="58">
        <f>MAX(AJ31:AL31)</f>
        <v>6.5</v>
      </c>
      <c r="AN31" s="59">
        <f>IF((AM31)=0,"0",(AM31*750/F31))*0.66</f>
        <v>56.25</v>
      </c>
      <c r="AO31" s="62">
        <v>17</v>
      </c>
      <c r="AP31" s="63">
        <f>(AO31*4.5)*0.66</f>
        <v>50.49</v>
      </c>
      <c r="AQ31" s="62">
        <v>13</v>
      </c>
      <c r="AR31" s="59">
        <f>AQ31</f>
        <v>13</v>
      </c>
      <c r="AS31" s="102"/>
      <c r="AT31" s="65"/>
      <c r="AU31" s="58">
        <f>MIN(AS31:AT31)</f>
        <v>0</v>
      </c>
      <c r="AV31" s="63" t="str">
        <f>IF((AU31)=0,"0",((13-AU31)*20+100)*0.66)</f>
        <v>0</v>
      </c>
    </row>
    <row r="32" spans="1:48" x14ac:dyDescent="0.2">
      <c r="A32" s="103"/>
      <c r="B32" s="67"/>
      <c r="C32" s="104"/>
      <c r="D32" s="105" t="str">
        <f t="shared" si="17"/>
        <v/>
      </c>
      <c r="E32" s="72"/>
      <c r="F32" s="73"/>
      <c r="G32" s="43"/>
      <c r="H32" s="43"/>
      <c r="I32" s="44">
        <f t="shared" si="31"/>
        <v>0</v>
      </c>
      <c r="J32" s="45"/>
      <c r="K32" s="46"/>
      <c r="L32" s="100"/>
      <c r="M32" s="101" t="str">
        <f t="shared" si="18"/>
        <v/>
      </c>
      <c r="N32" s="49"/>
      <c r="O32" s="100"/>
      <c r="P32" s="48" t="str">
        <f t="shared" si="19"/>
        <v/>
      </c>
      <c r="Q32" s="50"/>
      <c r="R32" s="51"/>
      <c r="S32" s="52"/>
      <c r="T32" s="53">
        <f t="shared" si="20"/>
        <v>0</v>
      </c>
      <c r="U32" s="46"/>
      <c r="V32" s="100"/>
      <c r="W32" s="101" t="str">
        <f t="shared" si="21"/>
        <v/>
      </c>
      <c r="X32" s="49"/>
      <c r="Y32" s="100"/>
      <c r="Z32" s="48" t="str">
        <f t="shared" si="22"/>
        <v/>
      </c>
      <c r="AA32" s="50"/>
      <c r="AB32" s="51"/>
      <c r="AC32" s="52" t="str">
        <f t="shared" si="34"/>
        <v/>
      </c>
      <c r="AD32" s="54">
        <f t="shared" si="23"/>
        <v>0</v>
      </c>
      <c r="AE32" s="55">
        <f t="shared" si="24"/>
        <v>0</v>
      </c>
      <c r="AF32" s="56"/>
      <c r="AG32" s="57"/>
      <c r="AH32" s="58">
        <f t="shared" si="25"/>
        <v>0</v>
      </c>
      <c r="AI32" s="61">
        <f t="shared" si="26"/>
        <v>0</v>
      </c>
      <c r="AJ32" s="56"/>
      <c r="AK32" s="57"/>
      <c r="AL32" s="57"/>
      <c r="AM32" s="58">
        <f t="shared" si="27"/>
        <v>0</v>
      </c>
      <c r="AN32" s="59">
        <f t="shared" si="28"/>
        <v>0</v>
      </c>
      <c r="AO32" s="62"/>
      <c r="AP32" s="63">
        <f t="shared" si="32"/>
        <v>0</v>
      </c>
      <c r="AQ32" s="62"/>
      <c r="AR32" s="59">
        <f t="shared" si="33"/>
        <v>0</v>
      </c>
      <c r="AS32" s="102"/>
      <c r="AT32" s="65"/>
      <c r="AU32" s="58">
        <f t="shared" si="29"/>
        <v>0</v>
      </c>
      <c r="AV32" s="63" t="str">
        <f t="shared" si="30"/>
        <v>0</v>
      </c>
    </row>
    <row r="33" spans="1:48" hidden="1" x14ac:dyDescent="0.2">
      <c r="A33" s="103"/>
      <c r="B33" s="67"/>
      <c r="C33" s="104"/>
      <c r="D33" s="105" t="str">
        <f t="shared" si="17"/>
        <v/>
      </c>
      <c r="E33" s="72"/>
      <c r="F33" s="73"/>
      <c r="G33" s="43"/>
      <c r="H33" s="43"/>
      <c r="I33" s="44">
        <f t="shared" si="31"/>
        <v>0</v>
      </c>
      <c r="J33" s="45"/>
      <c r="K33" s="46"/>
      <c r="L33" s="100"/>
      <c r="M33" s="101" t="str">
        <f t="shared" si="18"/>
        <v/>
      </c>
      <c r="N33" s="49"/>
      <c r="O33" s="100"/>
      <c r="P33" s="48" t="str">
        <f t="shared" si="19"/>
        <v/>
      </c>
      <c r="Q33" s="50"/>
      <c r="R33" s="51"/>
      <c r="S33" s="52"/>
      <c r="T33" s="53">
        <f t="shared" si="20"/>
        <v>0</v>
      </c>
      <c r="U33" s="46"/>
      <c r="V33" s="100"/>
      <c r="W33" s="101" t="str">
        <f t="shared" si="21"/>
        <v/>
      </c>
      <c r="X33" s="49"/>
      <c r="Y33" s="100"/>
      <c r="Z33" s="48" t="str">
        <f t="shared" si="22"/>
        <v/>
      </c>
      <c r="AA33" s="50"/>
      <c r="AB33" s="51"/>
      <c r="AC33" s="52" t="str">
        <f t="shared" si="34"/>
        <v/>
      </c>
      <c r="AD33" s="54">
        <f t="shared" si="23"/>
        <v>0</v>
      </c>
      <c r="AE33" s="55">
        <f t="shared" si="24"/>
        <v>0</v>
      </c>
      <c r="AF33" s="56"/>
      <c r="AG33" s="57"/>
      <c r="AH33" s="58">
        <f t="shared" si="25"/>
        <v>0</v>
      </c>
      <c r="AI33" s="61">
        <f t="shared" si="26"/>
        <v>0</v>
      </c>
      <c r="AJ33" s="56"/>
      <c r="AK33" s="57"/>
      <c r="AL33" s="57"/>
      <c r="AM33" s="58">
        <f t="shared" si="27"/>
        <v>0</v>
      </c>
      <c r="AN33" s="59">
        <f t="shared" si="28"/>
        <v>0</v>
      </c>
      <c r="AO33" s="62"/>
      <c r="AP33" s="63">
        <f t="shared" si="32"/>
        <v>0</v>
      </c>
      <c r="AQ33" s="62"/>
      <c r="AR33" s="59">
        <f t="shared" si="33"/>
        <v>0</v>
      </c>
      <c r="AS33" s="102"/>
      <c r="AT33" s="65"/>
      <c r="AU33" s="58">
        <f t="shared" si="29"/>
        <v>0</v>
      </c>
      <c r="AV33" s="63" t="str">
        <f t="shared" si="30"/>
        <v>0</v>
      </c>
    </row>
    <row r="34" spans="1:48" hidden="1" x14ac:dyDescent="0.2">
      <c r="A34" s="103"/>
      <c r="B34" s="67"/>
      <c r="C34" s="104"/>
      <c r="D34" s="105" t="str">
        <f t="shared" si="17"/>
        <v/>
      </c>
      <c r="E34" s="72"/>
      <c r="F34" s="73"/>
      <c r="G34" s="43"/>
      <c r="H34" s="43"/>
      <c r="I34" s="44">
        <f t="shared" si="31"/>
        <v>0</v>
      </c>
      <c r="J34" s="45"/>
      <c r="K34" s="46"/>
      <c r="L34" s="100"/>
      <c r="M34" s="101" t="str">
        <f t="shared" si="18"/>
        <v/>
      </c>
      <c r="N34" s="49"/>
      <c r="O34" s="100"/>
      <c r="P34" s="48" t="str">
        <f t="shared" si="19"/>
        <v/>
      </c>
      <c r="Q34" s="50"/>
      <c r="R34" s="51"/>
      <c r="S34" s="52"/>
      <c r="T34" s="53">
        <f t="shared" si="20"/>
        <v>0</v>
      </c>
      <c r="U34" s="46"/>
      <c r="V34" s="100"/>
      <c r="W34" s="101" t="str">
        <f t="shared" si="21"/>
        <v/>
      </c>
      <c r="X34" s="49"/>
      <c r="Y34" s="100"/>
      <c r="Z34" s="48" t="str">
        <f t="shared" si="22"/>
        <v/>
      </c>
      <c r="AA34" s="50"/>
      <c r="AB34" s="51"/>
      <c r="AC34" s="52" t="str">
        <f t="shared" si="34"/>
        <v/>
      </c>
      <c r="AD34" s="54">
        <f t="shared" si="23"/>
        <v>0</v>
      </c>
      <c r="AE34" s="55">
        <f t="shared" si="24"/>
        <v>0</v>
      </c>
      <c r="AF34" s="56"/>
      <c r="AG34" s="57"/>
      <c r="AH34" s="58">
        <f t="shared" si="25"/>
        <v>0</v>
      </c>
      <c r="AI34" s="61">
        <f t="shared" si="26"/>
        <v>0</v>
      </c>
      <c r="AJ34" s="56"/>
      <c r="AK34" s="57"/>
      <c r="AL34" s="57"/>
      <c r="AM34" s="58">
        <f t="shared" si="27"/>
        <v>0</v>
      </c>
      <c r="AN34" s="59">
        <f t="shared" si="28"/>
        <v>0</v>
      </c>
      <c r="AO34" s="62"/>
      <c r="AP34" s="63">
        <f t="shared" si="32"/>
        <v>0</v>
      </c>
      <c r="AQ34" s="62"/>
      <c r="AR34" s="59">
        <f t="shared" si="33"/>
        <v>0</v>
      </c>
      <c r="AS34" s="102"/>
      <c r="AT34" s="65"/>
      <c r="AU34" s="58">
        <f t="shared" si="29"/>
        <v>0</v>
      </c>
      <c r="AV34" s="63" t="str">
        <f t="shared" si="30"/>
        <v>0</v>
      </c>
    </row>
    <row r="35" spans="1:48" hidden="1" x14ac:dyDescent="0.2">
      <c r="A35" s="103"/>
      <c r="B35" s="67"/>
      <c r="C35" s="104"/>
      <c r="D35" s="105" t="str">
        <f t="shared" si="17"/>
        <v/>
      </c>
      <c r="E35" s="72"/>
      <c r="F35" s="73"/>
      <c r="G35" s="43"/>
      <c r="H35" s="43"/>
      <c r="I35" s="44">
        <f t="shared" si="31"/>
        <v>0</v>
      </c>
      <c r="J35" s="45"/>
      <c r="K35" s="46"/>
      <c r="L35" s="100"/>
      <c r="M35" s="101" t="str">
        <f t="shared" si="18"/>
        <v/>
      </c>
      <c r="N35" s="49"/>
      <c r="O35" s="100"/>
      <c r="P35" s="48" t="str">
        <f t="shared" si="19"/>
        <v/>
      </c>
      <c r="Q35" s="50"/>
      <c r="R35" s="51"/>
      <c r="S35" s="52"/>
      <c r="T35" s="53">
        <f t="shared" si="20"/>
        <v>0</v>
      </c>
      <c r="U35" s="46"/>
      <c r="V35" s="100"/>
      <c r="W35" s="101" t="str">
        <f t="shared" si="21"/>
        <v/>
      </c>
      <c r="X35" s="49"/>
      <c r="Y35" s="100"/>
      <c r="Z35" s="48" t="str">
        <f t="shared" si="22"/>
        <v/>
      </c>
      <c r="AA35" s="50"/>
      <c r="AB35" s="51"/>
      <c r="AC35" s="52" t="str">
        <f t="shared" si="34"/>
        <v/>
      </c>
      <c r="AD35" s="54">
        <f t="shared" si="23"/>
        <v>0</v>
      </c>
      <c r="AE35" s="55">
        <f t="shared" si="24"/>
        <v>0</v>
      </c>
      <c r="AF35" s="56"/>
      <c r="AG35" s="57"/>
      <c r="AH35" s="58">
        <f>MAX(AF35:AG35)</f>
        <v>0</v>
      </c>
      <c r="AI35" s="61">
        <f t="shared" si="26"/>
        <v>0</v>
      </c>
      <c r="AJ35" s="56"/>
      <c r="AK35" s="57"/>
      <c r="AL35" s="57"/>
      <c r="AM35" s="58">
        <f t="shared" si="27"/>
        <v>0</v>
      </c>
      <c r="AN35" s="59">
        <f t="shared" si="28"/>
        <v>0</v>
      </c>
      <c r="AO35" s="62"/>
      <c r="AP35" s="63">
        <f t="shared" si="32"/>
        <v>0</v>
      </c>
      <c r="AQ35" s="62"/>
      <c r="AR35" s="59">
        <f t="shared" si="33"/>
        <v>0</v>
      </c>
      <c r="AS35" s="102"/>
      <c r="AT35" s="65"/>
      <c r="AU35" s="58">
        <f t="shared" si="29"/>
        <v>0</v>
      </c>
      <c r="AV35" s="63" t="str">
        <f t="shared" si="30"/>
        <v>0</v>
      </c>
    </row>
    <row r="36" spans="1:48" hidden="1" x14ac:dyDescent="0.2">
      <c r="A36" s="103"/>
      <c r="B36" s="67"/>
      <c r="C36" s="104"/>
      <c r="D36" s="105" t="str">
        <f t="shared" si="17"/>
        <v/>
      </c>
      <c r="E36" s="72"/>
      <c r="F36" s="73"/>
      <c r="G36" s="43"/>
      <c r="H36" s="43"/>
      <c r="I36" s="44">
        <f t="shared" si="31"/>
        <v>0</v>
      </c>
      <c r="J36" s="45"/>
      <c r="K36" s="46"/>
      <c r="L36" s="100"/>
      <c r="M36" s="101" t="str">
        <f t="shared" si="18"/>
        <v/>
      </c>
      <c r="N36" s="49"/>
      <c r="O36" s="100"/>
      <c r="P36" s="48" t="str">
        <f t="shared" si="19"/>
        <v/>
      </c>
      <c r="Q36" s="50"/>
      <c r="R36" s="51"/>
      <c r="S36" s="52"/>
      <c r="T36" s="53">
        <f t="shared" si="20"/>
        <v>0</v>
      </c>
      <c r="U36" s="46"/>
      <c r="V36" s="100"/>
      <c r="W36" s="101" t="str">
        <f t="shared" si="21"/>
        <v/>
      </c>
      <c r="X36" s="49"/>
      <c r="Y36" s="100"/>
      <c r="Z36" s="48" t="str">
        <f t="shared" si="22"/>
        <v/>
      </c>
      <c r="AA36" s="50"/>
      <c r="AB36" s="51"/>
      <c r="AC36" s="52" t="str">
        <f t="shared" si="34"/>
        <v/>
      </c>
      <c r="AD36" s="54">
        <f t="shared" si="23"/>
        <v>0</v>
      </c>
      <c r="AE36" s="55">
        <f t="shared" si="24"/>
        <v>0</v>
      </c>
      <c r="AF36" s="56"/>
      <c r="AG36" s="57"/>
      <c r="AH36" s="58">
        <f t="shared" ref="AH36:AH41" si="35">MAX(AF36:AG36)</f>
        <v>0</v>
      </c>
      <c r="AI36" s="61">
        <f t="shared" si="26"/>
        <v>0</v>
      </c>
      <c r="AJ36" s="56"/>
      <c r="AK36" s="57"/>
      <c r="AL36" s="57"/>
      <c r="AM36" s="58">
        <f t="shared" si="27"/>
        <v>0</v>
      </c>
      <c r="AN36" s="59">
        <f t="shared" si="28"/>
        <v>0</v>
      </c>
      <c r="AO36" s="62"/>
      <c r="AP36" s="63">
        <f t="shared" si="32"/>
        <v>0</v>
      </c>
      <c r="AQ36" s="62"/>
      <c r="AR36" s="59">
        <f t="shared" si="33"/>
        <v>0</v>
      </c>
      <c r="AS36" s="102"/>
      <c r="AT36" s="65"/>
      <c r="AU36" s="58">
        <f t="shared" si="29"/>
        <v>0</v>
      </c>
      <c r="AV36" s="63" t="str">
        <f t="shared" si="30"/>
        <v>0</v>
      </c>
    </row>
    <row r="37" spans="1:48" hidden="1" x14ac:dyDescent="0.2">
      <c r="A37" s="103"/>
      <c r="B37" s="67"/>
      <c r="C37" s="104"/>
      <c r="D37" s="105" t="str">
        <f t="shared" si="17"/>
        <v/>
      </c>
      <c r="E37" s="72"/>
      <c r="F37" s="73"/>
      <c r="G37" s="43"/>
      <c r="H37" s="43"/>
      <c r="I37" s="44">
        <f t="shared" si="31"/>
        <v>0</v>
      </c>
      <c r="J37" s="45"/>
      <c r="K37" s="46"/>
      <c r="L37" s="100"/>
      <c r="M37" s="101" t="str">
        <f t="shared" si="18"/>
        <v/>
      </c>
      <c r="N37" s="49"/>
      <c r="O37" s="100"/>
      <c r="P37" s="48" t="str">
        <f t="shared" si="19"/>
        <v/>
      </c>
      <c r="Q37" s="50"/>
      <c r="R37" s="51"/>
      <c r="S37" s="52"/>
      <c r="T37" s="53">
        <f t="shared" si="20"/>
        <v>0</v>
      </c>
      <c r="U37" s="46"/>
      <c r="V37" s="100"/>
      <c r="W37" s="101" t="str">
        <f t="shared" si="21"/>
        <v/>
      </c>
      <c r="X37" s="49"/>
      <c r="Y37" s="100"/>
      <c r="Z37" s="48" t="str">
        <f t="shared" si="22"/>
        <v/>
      </c>
      <c r="AA37" s="50"/>
      <c r="AB37" s="51"/>
      <c r="AC37" s="52" t="str">
        <f t="shared" si="34"/>
        <v/>
      </c>
      <c r="AD37" s="54">
        <f t="shared" si="23"/>
        <v>0</v>
      </c>
      <c r="AE37" s="55">
        <f t="shared" si="24"/>
        <v>0</v>
      </c>
      <c r="AF37" s="56"/>
      <c r="AG37" s="57"/>
      <c r="AH37" s="58">
        <f t="shared" si="35"/>
        <v>0</v>
      </c>
      <c r="AI37" s="61">
        <f t="shared" si="26"/>
        <v>0</v>
      </c>
      <c r="AJ37" s="56"/>
      <c r="AK37" s="57"/>
      <c r="AL37" s="57"/>
      <c r="AM37" s="58">
        <f t="shared" si="27"/>
        <v>0</v>
      </c>
      <c r="AN37" s="59">
        <f t="shared" si="28"/>
        <v>0</v>
      </c>
      <c r="AO37" s="62"/>
      <c r="AP37" s="63">
        <f t="shared" si="32"/>
        <v>0</v>
      </c>
      <c r="AQ37" s="62"/>
      <c r="AR37" s="59">
        <f t="shared" si="33"/>
        <v>0</v>
      </c>
      <c r="AS37" s="102"/>
      <c r="AT37" s="65"/>
      <c r="AU37" s="58">
        <f t="shared" si="29"/>
        <v>0</v>
      </c>
      <c r="AV37" s="63" t="str">
        <f t="shared" si="30"/>
        <v>0</v>
      </c>
    </row>
    <row r="38" spans="1:48" hidden="1" x14ac:dyDescent="0.2">
      <c r="A38" s="103"/>
      <c r="B38" s="67"/>
      <c r="C38" s="104"/>
      <c r="D38" s="105" t="str">
        <f t="shared" si="17"/>
        <v/>
      </c>
      <c r="E38" s="72"/>
      <c r="F38" s="73"/>
      <c r="G38" s="43"/>
      <c r="H38" s="43"/>
      <c r="I38" s="44">
        <f t="shared" si="31"/>
        <v>0</v>
      </c>
      <c r="J38" s="45"/>
      <c r="K38" s="46"/>
      <c r="L38" s="100"/>
      <c r="M38" s="101" t="str">
        <f t="shared" si="18"/>
        <v/>
      </c>
      <c r="N38" s="49"/>
      <c r="O38" s="100"/>
      <c r="P38" s="48" t="str">
        <f t="shared" si="19"/>
        <v/>
      </c>
      <c r="Q38" s="50"/>
      <c r="R38" s="51"/>
      <c r="S38" s="52"/>
      <c r="T38" s="53">
        <f t="shared" si="20"/>
        <v>0</v>
      </c>
      <c r="U38" s="46"/>
      <c r="V38" s="100"/>
      <c r="W38" s="101" t="str">
        <f t="shared" si="21"/>
        <v/>
      </c>
      <c r="X38" s="49"/>
      <c r="Y38" s="100"/>
      <c r="Z38" s="48" t="str">
        <f t="shared" si="22"/>
        <v/>
      </c>
      <c r="AA38" s="50"/>
      <c r="AB38" s="51"/>
      <c r="AC38" s="52" t="str">
        <f t="shared" si="34"/>
        <v/>
      </c>
      <c r="AD38" s="54">
        <f t="shared" si="23"/>
        <v>0</v>
      </c>
      <c r="AE38" s="55">
        <f t="shared" si="24"/>
        <v>0</v>
      </c>
      <c r="AF38" s="56"/>
      <c r="AG38" s="57"/>
      <c r="AH38" s="58">
        <f t="shared" si="35"/>
        <v>0</v>
      </c>
      <c r="AI38" s="61">
        <f t="shared" si="26"/>
        <v>0</v>
      </c>
      <c r="AJ38" s="56"/>
      <c r="AK38" s="57"/>
      <c r="AL38" s="57"/>
      <c r="AM38" s="58">
        <f t="shared" si="27"/>
        <v>0</v>
      </c>
      <c r="AN38" s="59">
        <f t="shared" si="28"/>
        <v>0</v>
      </c>
      <c r="AO38" s="62"/>
      <c r="AP38" s="63">
        <f t="shared" si="32"/>
        <v>0</v>
      </c>
      <c r="AQ38" s="62"/>
      <c r="AR38" s="59">
        <f t="shared" si="33"/>
        <v>0</v>
      </c>
      <c r="AS38" s="102"/>
      <c r="AT38" s="65"/>
      <c r="AU38" s="58">
        <f t="shared" si="29"/>
        <v>0</v>
      </c>
      <c r="AV38" s="63" t="str">
        <f t="shared" si="30"/>
        <v>0</v>
      </c>
    </row>
    <row r="39" spans="1:48" hidden="1" x14ac:dyDescent="0.2">
      <c r="A39" s="106"/>
      <c r="B39" s="67"/>
      <c r="C39" s="104"/>
      <c r="D39" s="105" t="str">
        <f t="shared" si="17"/>
        <v/>
      </c>
      <c r="E39" s="72"/>
      <c r="F39" s="73"/>
      <c r="G39" s="43"/>
      <c r="H39" s="43"/>
      <c r="I39" s="44">
        <f t="shared" si="31"/>
        <v>0</v>
      </c>
      <c r="J39" s="45"/>
      <c r="K39" s="46"/>
      <c r="L39" s="100"/>
      <c r="M39" s="101" t="str">
        <f t="shared" si="18"/>
        <v/>
      </c>
      <c r="N39" s="49"/>
      <c r="O39" s="100"/>
      <c r="P39" s="48" t="str">
        <f t="shared" si="19"/>
        <v/>
      </c>
      <c r="Q39" s="50"/>
      <c r="R39" s="51"/>
      <c r="S39" s="52"/>
      <c r="T39" s="53">
        <f t="shared" si="20"/>
        <v>0</v>
      </c>
      <c r="U39" s="46"/>
      <c r="V39" s="100"/>
      <c r="W39" s="101" t="str">
        <f t="shared" si="21"/>
        <v/>
      </c>
      <c r="X39" s="49"/>
      <c r="Y39" s="100"/>
      <c r="Z39" s="48" t="str">
        <f t="shared" si="22"/>
        <v/>
      </c>
      <c r="AA39" s="50"/>
      <c r="AB39" s="51"/>
      <c r="AC39" s="52"/>
      <c r="AD39" s="54">
        <f t="shared" si="23"/>
        <v>0</v>
      </c>
      <c r="AE39" s="55">
        <f t="shared" si="24"/>
        <v>0</v>
      </c>
      <c r="AF39" s="56"/>
      <c r="AG39" s="57"/>
      <c r="AH39" s="58">
        <f t="shared" si="35"/>
        <v>0</v>
      </c>
      <c r="AI39" s="61">
        <f t="shared" si="26"/>
        <v>0</v>
      </c>
      <c r="AJ39" s="56"/>
      <c r="AK39" s="57"/>
      <c r="AL39" s="57"/>
      <c r="AM39" s="58">
        <f t="shared" si="27"/>
        <v>0</v>
      </c>
      <c r="AN39" s="59">
        <f t="shared" si="28"/>
        <v>0</v>
      </c>
      <c r="AO39" s="62"/>
      <c r="AP39" s="63">
        <f t="shared" si="32"/>
        <v>0</v>
      </c>
      <c r="AQ39" s="62"/>
      <c r="AR39" s="59">
        <f t="shared" si="33"/>
        <v>0</v>
      </c>
      <c r="AS39" s="102"/>
      <c r="AT39" s="65"/>
      <c r="AU39" s="58">
        <f t="shared" si="29"/>
        <v>0</v>
      </c>
      <c r="AV39" s="63" t="str">
        <f t="shared" si="30"/>
        <v>0</v>
      </c>
    </row>
    <row r="40" spans="1:48" x14ac:dyDescent="0.2">
      <c r="A40" s="103"/>
      <c r="B40" s="67"/>
      <c r="C40" s="104"/>
      <c r="D40" s="107" t="str">
        <f t="shared" si="17"/>
        <v/>
      </c>
      <c r="E40" s="72"/>
      <c r="F40" s="73"/>
      <c r="G40" s="43"/>
      <c r="H40" s="43"/>
      <c r="I40" s="44">
        <f t="shared" si="31"/>
        <v>0</v>
      </c>
      <c r="J40" s="45"/>
      <c r="K40" s="46"/>
      <c r="L40" s="100"/>
      <c r="M40" s="101" t="str">
        <f t="shared" si="18"/>
        <v/>
      </c>
      <c r="N40" s="49"/>
      <c r="O40" s="100"/>
      <c r="P40" s="48" t="str">
        <f t="shared" si="19"/>
        <v/>
      </c>
      <c r="Q40" s="50"/>
      <c r="R40" s="51"/>
      <c r="S40" s="52"/>
      <c r="T40" s="53">
        <f t="shared" si="20"/>
        <v>0</v>
      </c>
      <c r="U40" s="46"/>
      <c r="V40" s="100"/>
      <c r="W40" s="101" t="str">
        <f t="shared" si="21"/>
        <v/>
      </c>
      <c r="X40" s="49"/>
      <c r="Y40" s="100"/>
      <c r="Z40" s="48" t="str">
        <f t="shared" si="22"/>
        <v/>
      </c>
      <c r="AA40" s="50"/>
      <c r="AB40" s="51"/>
      <c r="AC40" s="52" t="str">
        <f>IF((AB40)&lt;1,"",(AA40*45/F40)+(AB40*10))</f>
        <v/>
      </c>
      <c r="AD40" s="54">
        <f t="shared" si="23"/>
        <v>0</v>
      </c>
      <c r="AE40" s="55">
        <f t="shared" si="24"/>
        <v>0</v>
      </c>
      <c r="AF40" s="56"/>
      <c r="AG40" s="57"/>
      <c r="AH40" s="58">
        <f t="shared" si="35"/>
        <v>0</v>
      </c>
      <c r="AI40" s="61">
        <f t="shared" si="26"/>
        <v>0</v>
      </c>
      <c r="AJ40" s="56"/>
      <c r="AK40" s="57"/>
      <c r="AL40" s="57"/>
      <c r="AM40" s="58">
        <f t="shared" si="27"/>
        <v>0</v>
      </c>
      <c r="AN40" s="59">
        <f t="shared" si="28"/>
        <v>0</v>
      </c>
      <c r="AO40" s="62"/>
      <c r="AP40" s="63">
        <f t="shared" si="32"/>
        <v>0</v>
      </c>
      <c r="AQ40" s="62"/>
      <c r="AR40" s="59">
        <f t="shared" si="33"/>
        <v>0</v>
      </c>
      <c r="AS40" s="102"/>
      <c r="AT40" s="65"/>
      <c r="AU40" s="58">
        <f t="shared" si="29"/>
        <v>0</v>
      </c>
      <c r="AV40" s="63" t="str">
        <f t="shared" si="30"/>
        <v>0</v>
      </c>
    </row>
    <row r="41" spans="1:48" ht="13.5" thickBot="1" x14ac:dyDescent="0.25">
      <c r="A41" s="108"/>
      <c r="B41" s="77"/>
      <c r="C41" s="109"/>
      <c r="D41" s="110" t="str">
        <f t="shared" si="17"/>
        <v/>
      </c>
      <c r="E41" s="78"/>
      <c r="F41" s="111"/>
      <c r="G41" s="112"/>
      <c r="H41" s="112"/>
      <c r="I41" s="44">
        <f t="shared" si="31"/>
        <v>0</v>
      </c>
      <c r="J41" s="45"/>
      <c r="K41" s="46"/>
      <c r="L41" s="100"/>
      <c r="M41" s="101" t="str">
        <f t="shared" si="18"/>
        <v/>
      </c>
      <c r="N41" s="49"/>
      <c r="O41" s="100"/>
      <c r="P41" s="48" t="str">
        <f t="shared" si="19"/>
        <v/>
      </c>
      <c r="Q41" s="81"/>
      <c r="R41" s="82"/>
      <c r="S41" s="52"/>
      <c r="T41" s="53">
        <f t="shared" si="20"/>
        <v>0</v>
      </c>
      <c r="U41" s="46"/>
      <c r="V41" s="100"/>
      <c r="W41" s="101" t="str">
        <f t="shared" si="21"/>
        <v/>
      </c>
      <c r="X41" s="49"/>
      <c r="Y41" s="100"/>
      <c r="Z41" s="48" t="str">
        <f t="shared" si="22"/>
        <v/>
      </c>
      <c r="AA41" s="81"/>
      <c r="AB41" s="82"/>
      <c r="AC41" s="83" t="str">
        <f>IF((AB41)&lt;1,"",(AA41*45/F41)+(AB41*10))</f>
        <v/>
      </c>
      <c r="AD41" s="113">
        <f t="shared" si="23"/>
        <v>0</v>
      </c>
      <c r="AE41" s="114">
        <f t="shared" si="24"/>
        <v>0</v>
      </c>
      <c r="AF41" s="85"/>
      <c r="AG41" s="86"/>
      <c r="AH41" s="87">
        <f t="shared" si="35"/>
        <v>0</v>
      </c>
      <c r="AI41" s="61">
        <f t="shared" si="26"/>
        <v>0</v>
      </c>
      <c r="AJ41" s="85"/>
      <c r="AK41" s="86"/>
      <c r="AL41" s="86"/>
      <c r="AM41" s="87">
        <f t="shared" si="27"/>
        <v>0</v>
      </c>
      <c r="AN41" s="59">
        <f t="shared" si="28"/>
        <v>0</v>
      </c>
      <c r="AO41" s="88"/>
      <c r="AP41" s="63">
        <f t="shared" si="32"/>
        <v>0</v>
      </c>
      <c r="AQ41" s="88"/>
      <c r="AR41" s="59">
        <f t="shared" si="33"/>
        <v>0</v>
      </c>
      <c r="AS41" s="115"/>
      <c r="AT41" s="90"/>
      <c r="AU41" s="87">
        <f t="shared" si="29"/>
        <v>0</v>
      </c>
      <c r="AV41" s="63" t="str">
        <f t="shared" si="30"/>
        <v>0</v>
      </c>
    </row>
    <row r="42" spans="1:48" ht="42.75" customHeight="1" thickBot="1" x14ac:dyDescent="0.25">
      <c r="I42" s="9"/>
      <c r="J42" s="9"/>
    </row>
    <row r="43" spans="1:48" s="9" customFormat="1" ht="14.25" customHeight="1" thickBot="1" x14ac:dyDescent="0.25">
      <c r="A43" s="6" t="s">
        <v>58</v>
      </c>
      <c r="B43" s="92" t="s">
        <v>59</v>
      </c>
      <c r="C43" s="7"/>
      <c r="D43" s="7"/>
      <c r="F43" s="10"/>
      <c r="G43" s="10"/>
      <c r="H43" s="10"/>
      <c r="K43" s="173" t="s">
        <v>7</v>
      </c>
      <c r="L43" s="208"/>
      <c r="M43" s="208"/>
      <c r="N43" s="208"/>
      <c r="O43" s="208"/>
      <c r="P43" s="208"/>
      <c r="Q43" s="208"/>
      <c r="R43" s="209"/>
      <c r="S43" s="11"/>
      <c r="T43" s="11"/>
      <c r="U43" s="173" t="s">
        <v>8</v>
      </c>
      <c r="V43" s="208"/>
      <c r="W43" s="208"/>
      <c r="X43" s="208"/>
      <c r="Y43" s="208"/>
      <c r="Z43" s="208"/>
      <c r="AA43" s="208"/>
      <c r="AB43" s="209"/>
      <c r="AF43" s="173" t="s">
        <v>9</v>
      </c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5"/>
    </row>
    <row r="44" spans="1:48" s="9" customFormat="1" ht="36" customHeight="1" x14ac:dyDescent="0.2">
      <c r="A44" s="15" t="s">
        <v>42</v>
      </c>
      <c r="B44" s="20" t="s">
        <v>43</v>
      </c>
      <c r="C44" s="93" t="s">
        <v>44</v>
      </c>
      <c r="D44" s="17" t="s">
        <v>45</v>
      </c>
      <c r="E44" s="17" t="s">
        <v>11</v>
      </c>
      <c r="F44" s="18" t="s">
        <v>12</v>
      </c>
      <c r="G44" s="19"/>
      <c r="H44" s="19"/>
      <c r="I44" s="211" t="s">
        <v>13</v>
      </c>
      <c r="J44" s="204" t="s">
        <v>14</v>
      </c>
      <c r="K44" s="170" t="s">
        <v>15</v>
      </c>
      <c r="L44" s="189"/>
      <c r="M44" s="20"/>
      <c r="N44" s="190" t="s">
        <v>16</v>
      </c>
      <c r="O44" s="189"/>
      <c r="P44" s="20"/>
      <c r="Q44" s="190" t="s">
        <v>60</v>
      </c>
      <c r="R44" s="191"/>
      <c r="S44" s="11"/>
      <c r="T44" s="11"/>
      <c r="U44" s="170" t="s">
        <v>15</v>
      </c>
      <c r="V44" s="189"/>
      <c r="W44" s="20"/>
      <c r="X44" s="190" t="s">
        <v>16</v>
      </c>
      <c r="Y44" s="189"/>
      <c r="Z44" s="20"/>
      <c r="AA44" s="190" t="s">
        <v>60</v>
      </c>
      <c r="AB44" s="191"/>
      <c r="AC44" s="11"/>
      <c r="AD44" s="11"/>
      <c r="AE44" s="194" t="s">
        <v>17</v>
      </c>
      <c r="AF44" s="176" t="s">
        <v>18</v>
      </c>
      <c r="AG44" s="196"/>
      <c r="AH44" s="197"/>
      <c r="AI44" s="198"/>
      <c r="AJ44" s="170"/>
      <c r="AK44" s="199"/>
      <c r="AL44" s="199"/>
      <c r="AM44" s="171"/>
      <c r="AN44" s="172"/>
      <c r="AO44" s="176" t="s">
        <v>19</v>
      </c>
      <c r="AP44" s="177"/>
      <c r="AQ44" s="178" t="s">
        <v>61</v>
      </c>
      <c r="AR44" s="179"/>
      <c r="AS44" s="180"/>
      <c r="AT44" s="181"/>
      <c r="AU44" s="181"/>
      <c r="AV44" s="182"/>
    </row>
    <row r="45" spans="1:48" s="9" customFormat="1" ht="11.25" customHeight="1" thickBot="1" x14ac:dyDescent="0.25">
      <c r="A45" s="21" t="s">
        <v>21</v>
      </c>
      <c r="B45" s="22" t="s">
        <v>22</v>
      </c>
      <c r="C45" s="94" t="s">
        <v>46</v>
      </c>
      <c r="D45" s="23"/>
      <c r="E45" s="23"/>
      <c r="F45" s="24" t="s">
        <v>24</v>
      </c>
      <c r="G45" s="116" t="s">
        <v>62</v>
      </c>
      <c r="H45" s="116"/>
      <c r="I45" s="212"/>
      <c r="J45" s="213"/>
      <c r="K45" s="117" t="s">
        <v>25</v>
      </c>
      <c r="L45" s="27" t="s">
        <v>26</v>
      </c>
      <c r="M45" s="28" t="s">
        <v>27</v>
      </c>
      <c r="N45" s="28" t="s">
        <v>25</v>
      </c>
      <c r="O45" s="27" t="s">
        <v>26</v>
      </c>
      <c r="P45" s="28" t="s">
        <v>27</v>
      </c>
      <c r="Q45" s="28" t="s">
        <v>25</v>
      </c>
      <c r="R45" s="118" t="s">
        <v>26</v>
      </c>
      <c r="S45" s="119" t="s">
        <v>27</v>
      </c>
      <c r="T45" s="120" t="s">
        <v>28</v>
      </c>
      <c r="U45" s="117" t="s">
        <v>25</v>
      </c>
      <c r="V45" s="27" t="s">
        <v>26</v>
      </c>
      <c r="W45" s="28" t="s">
        <v>27</v>
      </c>
      <c r="X45" s="28" t="s">
        <v>25</v>
      </c>
      <c r="Y45" s="27" t="s">
        <v>26</v>
      </c>
      <c r="Z45" s="28" t="s">
        <v>27</v>
      </c>
      <c r="AA45" s="28" t="s">
        <v>25</v>
      </c>
      <c r="AB45" s="118" t="s">
        <v>26</v>
      </c>
      <c r="AC45" s="119" t="s">
        <v>27</v>
      </c>
      <c r="AD45" s="120" t="s">
        <v>28</v>
      </c>
      <c r="AE45" s="215"/>
      <c r="AF45" s="121" t="s">
        <v>29</v>
      </c>
      <c r="AG45" s="35" t="s">
        <v>30</v>
      </c>
      <c r="AH45" s="35"/>
      <c r="AI45" s="36" t="s">
        <v>26</v>
      </c>
      <c r="AJ45" s="37" t="s">
        <v>29</v>
      </c>
      <c r="AK45" s="35" t="s">
        <v>30</v>
      </c>
      <c r="AL45" s="35" t="s">
        <v>31</v>
      </c>
      <c r="AM45" s="35"/>
      <c r="AN45" s="96" t="s">
        <v>26</v>
      </c>
      <c r="AO45" s="37" t="s">
        <v>32</v>
      </c>
      <c r="AP45" s="36" t="s">
        <v>26</v>
      </c>
      <c r="AQ45" s="37" t="s">
        <v>32</v>
      </c>
      <c r="AR45" s="36" t="s">
        <v>26</v>
      </c>
      <c r="AS45" s="37" t="s">
        <v>29</v>
      </c>
      <c r="AT45" s="35" t="s">
        <v>30</v>
      </c>
      <c r="AU45" s="35" t="s">
        <v>33</v>
      </c>
      <c r="AV45" s="36" t="s">
        <v>26</v>
      </c>
    </row>
    <row r="46" spans="1:48" x14ac:dyDescent="0.2">
      <c r="A46" s="98"/>
      <c r="B46" s="40"/>
      <c r="C46" s="40"/>
      <c r="D46" s="99" t="str">
        <f t="shared" ref="D46:D74" si="36">IF(C46&lt;1,"",IF(C46&lt;150.9,-150,IF(C46&lt;158.9,-158,IF(C46&lt;168.9,-168,IF(C46&gt;168,"+168")))))</f>
        <v/>
      </c>
      <c r="E46" s="41"/>
      <c r="F46" s="42"/>
      <c r="G46" s="43"/>
      <c r="H46" s="43"/>
      <c r="I46" s="44">
        <f>SUM(AE46+AI46+AN46+AP46+AR46+AV46)</f>
        <v>0</v>
      </c>
      <c r="J46" s="45"/>
      <c r="K46" s="46"/>
      <c r="L46" s="100"/>
      <c r="M46" s="60" t="str">
        <f t="shared" ref="M46:M74" si="37">IF((L46)&lt;1,"",(K46*55/F46)+(L46*10))</f>
        <v/>
      </c>
      <c r="N46" s="49"/>
      <c r="O46" s="100"/>
      <c r="P46" s="60" t="str">
        <f t="shared" ref="P46:P74" si="38">IF((O46)&lt;1,"",(N46*55/F46)+(O46*10))</f>
        <v/>
      </c>
      <c r="Q46" s="49"/>
      <c r="R46" s="100"/>
      <c r="S46" s="52" t="str">
        <f t="shared" ref="S46:S74" si="39">IF((R46)&lt;1,"",(Q46*55/F46)+(R46*10))</f>
        <v/>
      </c>
      <c r="T46" s="122">
        <f t="shared" ref="T46:T74" si="40">MAX(M46,P46,S46)</f>
        <v>0</v>
      </c>
      <c r="U46" s="46"/>
      <c r="V46" s="100"/>
      <c r="W46" s="60" t="str">
        <f t="shared" ref="W46:W74" si="41">IF((V46)&lt;1,"",(U46*45/F46)+(V46*10))</f>
        <v/>
      </c>
      <c r="X46" s="49"/>
      <c r="Y46" s="100"/>
      <c r="Z46" s="60" t="str">
        <f t="shared" ref="Z46:Z74" si="42">IF((Y46)&lt;1,"",(X46*45/F46)+(Y46*10))</f>
        <v/>
      </c>
      <c r="AA46" s="49"/>
      <c r="AB46" s="123"/>
      <c r="AC46" s="52" t="str">
        <f t="shared" ref="AC46:AC74" si="43">IF((AB46)&lt;1,"",(AA46*45/F46)+(AB46*10))</f>
        <v/>
      </c>
      <c r="AD46" s="60">
        <f t="shared" ref="AD46:AD74" si="44">MAX(W46,Z46,AC46)</f>
        <v>0</v>
      </c>
      <c r="AE46" s="55">
        <f t="shared" ref="AE46:AE74" si="45">SUM(T46,AD46)</f>
        <v>0</v>
      </c>
      <c r="AF46" s="56"/>
      <c r="AG46" s="57"/>
      <c r="AH46" s="58">
        <f t="shared" ref="AH46:AH74" si="46">MAX(AF46:AG46)</f>
        <v>0</v>
      </c>
      <c r="AI46" s="59">
        <f t="shared" ref="AI46:AI74" si="47">(AH46*20)*0.66</f>
        <v>0</v>
      </c>
      <c r="AJ46" s="56"/>
      <c r="AK46" s="57"/>
      <c r="AL46" s="57"/>
      <c r="AM46" s="58">
        <f t="shared" ref="AM46:AM74" si="48">MAX(AJ46:AL46)</f>
        <v>0</v>
      </c>
      <c r="AN46" s="59">
        <f t="shared" ref="AN46:AN74" si="49">IF((AM46)=0,"0",(AM46*750/F46))*0.66</f>
        <v>0</v>
      </c>
      <c r="AO46" s="62"/>
      <c r="AP46" s="63">
        <f>AO46*4.5*0.66</f>
        <v>0</v>
      </c>
      <c r="AQ46" s="62"/>
      <c r="AR46" s="59">
        <f>IF(G46="",AQ46*4,AQ46)</f>
        <v>0</v>
      </c>
      <c r="AS46" s="64"/>
      <c r="AT46" s="65"/>
      <c r="AU46" s="58">
        <f t="shared" ref="AU46:AU74" si="50">MIN(AS46:AT46)</f>
        <v>0</v>
      </c>
      <c r="AV46" s="63" t="str">
        <f t="shared" ref="AV46:AV74" si="51">IF((AU46)=0,"0",((13-AU46)*20+100)*0.66)</f>
        <v>0</v>
      </c>
    </row>
    <row r="47" spans="1:48" x14ac:dyDescent="0.2">
      <c r="A47" s="124" t="s">
        <v>63</v>
      </c>
      <c r="B47" s="67" t="s">
        <v>38</v>
      </c>
      <c r="C47" s="67">
        <v>151</v>
      </c>
      <c r="D47" s="105">
        <f t="shared" si="36"/>
        <v>-158</v>
      </c>
      <c r="E47" s="72" t="s">
        <v>47</v>
      </c>
      <c r="F47" s="73">
        <v>31.2</v>
      </c>
      <c r="G47" s="43">
        <v>1</v>
      </c>
      <c r="H47" s="43"/>
      <c r="I47" s="44">
        <f t="shared" ref="I47:I74" si="52">SUM(AE47+AI47+AN47+AP47+AR47+AV47)</f>
        <v>339.18448717948718</v>
      </c>
      <c r="J47" s="45">
        <v>1</v>
      </c>
      <c r="K47" s="46">
        <v>8</v>
      </c>
      <c r="L47" s="100">
        <v>4.5</v>
      </c>
      <c r="M47" s="60">
        <f t="shared" si="37"/>
        <v>59.102564102564102</v>
      </c>
      <c r="N47" s="49">
        <v>10</v>
      </c>
      <c r="O47" s="100">
        <v>4.5</v>
      </c>
      <c r="P47" s="60">
        <f t="shared" si="38"/>
        <v>62.628205128205124</v>
      </c>
      <c r="Q47" s="49">
        <v>11</v>
      </c>
      <c r="R47" s="100">
        <v>4.5</v>
      </c>
      <c r="S47" s="52">
        <f t="shared" si="39"/>
        <v>64.391025641025635</v>
      </c>
      <c r="T47" s="122">
        <f t="shared" si="40"/>
        <v>64.391025641025635</v>
      </c>
      <c r="U47" s="46">
        <v>10</v>
      </c>
      <c r="V47" s="100">
        <v>4</v>
      </c>
      <c r="W47" s="60">
        <f t="shared" si="41"/>
        <v>54.42307692307692</v>
      </c>
      <c r="X47" s="49">
        <v>12</v>
      </c>
      <c r="Y47" s="100">
        <v>4.5</v>
      </c>
      <c r="Z47" s="60">
        <f t="shared" si="42"/>
        <v>62.307692307692307</v>
      </c>
      <c r="AA47" s="49">
        <v>14</v>
      </c>
      <c r="AB47" s="123">
        <v>4.5</v>
      </c>
      <c r="AC47" s="52">
        <f t="shared" si="43"/>
        <v>65.192307692307693</v>
      </c>
      <c r="AD47" s="60">
        <f t="shared" si="44"/>
        <v>65.192307692307693</v>
      </c>
      <c r="AE47" s="55">
        <f t="shared" si="45"/>
        <v>129.58333333333331</v>
      </c>
      <c r="AF47" s="56">
        <v>5.3</v>
      </c>
      <c r="AG47" s="57">
        <v>5.6</v>
      </c>
      <c r="AH47" s="58">
        <f t="shared" si="46"/>
        <v>5.6</v>
      </c>
      <c r="AI47" s="59">
        <f t="shared" si="47"/>
        <v>73.92</v>
      </c>
      <c r="AJ47" s="56">
        <v>4.1500000000000004</v>
      </c>
      <c r="AK47" s="57">
        <v>4.3</v>
      </c>
      <c r="AL47" s="57">
        <v>4.3</v>
      </c>
      <c r="AM47" s="58">
        <f t="shared" si="48"/>
        <v>4.3</v>
      </c>
      <c r="AN47" s="59">
        <f t="shared" si="49"/>
        <v>68.221153846153854</v>
      </c>
      <c r="AO47" s="62">
        <v>18</v>
      </c>
      <c r="AP47" s="63">
        <f t="shared" ref="AP47:AP74" si="53">AO47*4.5*0.66</f>
        <v>53.46</v>
      </c>
      <c r="AQ47" s="62">
        <v>14</v>
      </c>
      <c r="AR47" s="59">
        <f t="shared" ref="AR47:AR74" si="54">IF(G47="",AQ47*4,AQ47)</f>
        <v>14</v>
      </c>
      <c r="AS47" s="64"/>
      <c r="AT47" s="65"/>
      <c r="AU47" s="58">
        <f t="shared" si="50"/>
        <v>0</v>
      </c>
      <c r="AV47" s="63" t="str">
        <f t="shared" si="51"/>
        <v>0</v>
      </c>
    </row>
    <row r="48" spans="1:48" x14ac:dyDescent="0.2">
      <c r="A48" s="124" t="s">
        <v>64</v>
      </c>
      <c r="B48" s="67" t="s">
        <v>38</v>
      </c>
      <c r="C48" s="67">
        <v>160</v>
      </c>
      <c r="D48" s="105">
        <f t="shared" si="36"/>
        <v>-168</v>
      </c>
      <c r="E48" s="72" t="s">
        <v>47</v>
      </c>
      <c r="F48" s="73">
        <v>53.4</v>
      </c>
      <c r="G48" s="43">
        <v>1</v>
      </c>
      <c r="H48" s="43"/>
      <c r="I48" s="44">
        <f t="shared" si="52"/>
        <v>500.94378277153555</v>
      </c>
      <c r="J48" s="45">
        <v>1</v>
      </c>
      <c r="K48" s="46">
        <v>40</v>
      </c>
      <c r="L48" s="100">
        <v>5.5</v>
      </c>
      <c r="M48" s="60">
        <f t="shared" si="37"/>
        <v>96.198501872659179</v>
      </c>
      <c r="N48" s="49">
        <v>43</v>
      </c>
      <c r="O48" s="100">
        <v>6</v>
      </c>
      <c r="P48" s="60">
        <f t="shared" si="38"/>
        <v>104.28838951310861</v>
      </c>
      <c r="Q48" s="49">
        <v>46</v>
      </c>
      <c r="R48" s="100">
        <v>6</v>
      </c>
      <c r="S48" s="52">
        <f t="shared" si="39"/>
        <v>107.37827715355806</v>
      </c>
      <c r="T48" s="122">
        <f t="shared" si="40"/>
        <v>107.37827715355806</v>
      </c>
      <c r="U48" s="46">
        <v>50</v>
      </c>
      <c r="V48" s="100">
        <v>6</v>
      </c>
      <c r="W48" s="60">
        <f t="shared" si="41"/>
        <v>102.13483146067415</v>
      </c>
      <c r="X48" s="49">
        <v>53</v>
      </c>
      <c r="Y48" s="100">
        <v>6</v>
      </c>
      <c r="Z48" s="60">
        <f t="shared" si="42"/>
        <v>104.6629213483146</v>
      </c>
      <c r="AA48" s="49">
        <v>56</v>
      </c>
      <c r="AB48" s="123">
        <v>6</v>
      </c>
      <c r="AC48" s="52">
        <f t="shared" si="43"/>
        <v>107.19101123595506</v>
      </c>
      <c r="AD48" s="60">
        <f t="shared" si="44"/>
        <v>107.19101123595506</v>
      </c>
      <c r="AE48" s="55">
        <f t="shared" si="45"/>
        <v>214.56928838951313</v>
      </c>
      <c r="AF48" s="56">
        <v>6.2</v>
      </c>
      <c r="AG48" s="57">
        <v>6.2</v>
      </c>
      <c r="AH48" s="58">
        <f t="shared" si="46"/>
        <v>6.2</v>
      </c>
      <c r="AI48" s="59">
        <f t="shared" si="47"/>
        <v>81.84</v>
      </c>
      <c r="AJ48" s="56">
        <v>9.6</v>
      </c>
      <c r="AK48" s="57">
        <v>10.4</v>
      </c>
      <c r="AL48" s="57">
        <v>10.3</v>
      </c>
      <c r="AM48" s="58">
        <f t="shared" si="48"/>
        <v>10.4</v>
      </c>
      <c r="AN48" s="59">
        <f t="shared" si="49"/>
        <v>96.404494382022477</v>
      </c>
      <c r="AO48" s="62">
        <v>29</v>
      </c>
      <c r="AP48" s="63">
        <f t="shared" si="53"/>
        <v>86.13000000000001</v>
      </c>
      <c r="AQ48" s="62">
        <v>22</v>
      </c>
      <c r="AR48" s="59">
        <f t="shared" si="54"/>
        <v>22</v>
      </c>
      <c r="AS48" s="64"/>
      <c r="AT48" s="65"/>
      <c r="AU48" s="58">
        <f t="shared" si="50"/>
        <v>0</v>
      </c>
      <c r="AV48" s="63" t="str">
        <f t="shared" si="51"/>
        <v>0</v>
      </c>
    </row>
    <row r="49" spans="1:48" x14ac:dyDescent="0.2">
      <c r="A49" s="124"/>
      <c r="B49" s="67"/>
      <c r="C49" s="67"/>
      <c r="D49" s="105"/>
      <c r="E49" s="72"/>
      <c r="F49" s="73"/>
      <c r="G49" s="43"/>
      <c r="H49" s="43"/>
      <c r="I49" s="44">
        <f t="shared" si="52"/>
        <v>0</v>
      </c>
      <c r="J49" s="45"/>
      <c r="K49" s="46"/>
      <c r="L49" s="100"/>
      <c r="M49" s="60" t="str">
        <f t="shared" si="37"/>
        <v/>
      </c>
      <c r="N49" s="49"/>
      <c r="O49" s="100"/>
      <c r="P49" s="60" t="str">
        <f t="shared" si="38"/>
        <v/>
      </c>
      <c r="Q49" s="49"/>
      <c r="R49" s="100"/>
      <c r="S49" s="52" t="str">
        <f t="shared" si="39"/>
        <v/>
      </c>
      <c r="T49" s="122">
        <f t="shared" si="40"/>
        <v>0</v>
      </c>
      <c r="U49" s="46"/>
      <c r="V49" s="100"/>
      <c r="W49" s="60" t="str">
        <f t="shared" si="41"/>
        <v/>
      </c>
      <c r="X49" s="49"/>
      <c r="Y49" s="100"/>
      <c r="Z49" s="60" t="str">
        <f t="shared" si="42"/>
        <v/>
      </c>
      <c r="AA49" s="49"/>
      <c r="AB49" s="123"/>
      <c r="AC49" s="52" t="str">
        <f t="shared" si="43"/>
        <v/>
      </c>
      <c r="AD49" s="60">
        <f t="shared" si="44"/>
        <v>0</v>
      </c>
      <c r="AE49" s="55">
        <f t="shared" si="45"/>
        <v>0</v>
      </c>
      <c r="AF49" s="56"/>
      <c r="AG49" s="57"/>
      <c r="AH49" s="58">
        <f t="shared" si="46"/>
        <v>0</v>
      </c>
      <c r="AI49" s="59">
        <f t="shared" si="47"/>
        <v>0</v>
      </c>
      <c r="AJ49" s="56"/>
      <c r="AK49" s="57"/>
      <c r="AL49" s="57"/>
      <c r="AM49" s="58">
        <f t="shared" si="48"/>
        <v>0</v>
      </c>
      <c r="AN49" s="59">
        <f t="shared" si="49"/>
        <v>0</v>
      </c>
      <c r="AO49" s="62"/>
      <c r="AP49" s="63">
        <f t="shared" si="53"/>
        <v>0</v>
      </c>
      <c r="AQ49" s="62"/>
      <c r="AR49" s="59">
        <f t="shared" si="54"/>
        <v>0</v>
      </c>
      <c r="AS49" s="64"/>
      <c r="AT49" s="65"/>
      <c r="AU49" s="58">
        <f t="shared" si="50"/>
        <v>0</v>
      </c>
      <c r="AV49" s="63" t="str">
        <f t="shared" si="51"/>
        <v>0</v>
      </c>
    </row>
    <row r="50" spans="1:48" x14ac:dyDescent="0.2">
      <c r="A50" s="124"/>
      <c r="B50" s="67"/>
      <c r="C50" s="67"/>
      <c r="D50" s="105" t="str">
        <f t="shared" si="36"/>
        <v/>
      </c>
      <c r="E50" s="72"/>
      <c r="F50" s="73"/>
      <c r="G50" s="43"/>
      <c r="H50" s="43"/>
      <c r="I50" s="44">
        <f t="shared" si="52"/>
        <v>0</v>
      </c>
      <c r="J50" s="45"/>
      <c r="K50" s="46"/>
      <c r="L50" s="100"/>
      <c r="M50" s="60" t="str">
        <f t="shared" si="37"/>
        <v/>
      </c>
      <c r="N50" s="49"/>
      <c r="O50" s="100"/>
      <c r="P50" s="60" t="str">
        <f t="shared" si="38"/>
        <v/>
      </c>
      <c r="Q50" s="49"/>
      <c r="R50" s="100"/>
      <c r="S50" s="52" t="str">
        <f t="shared" si="39"/>
        <v/>
      </c>
      <c r="T50" s="122">
        <f t="shared" si="40"/>
        <v>0</v>
      </c>
      <c r="U50" s="46"/>
      <c r="V50" s="100"/>
      <c r="W50" s="60" t="str">
        <f t="shared" si="41"/>
        <v/>
      </c>
      <c r="X50" s="49"/>
      <c r="Y50" s="100"/>
      <c r="Z50" s="60" t="str">
        <f t="shared" si="42"/>
        <v/>
      </c>
      <c r="AA50" s="49"/>
      <c r="AB50" s="123"/>
      <c r="AC50" s="52" t="str">
        <f t="shared" si="43"/>
        <v/>
      </c>
      <c r="AD50" s="60">
        <f t="shared" si="44"/>
        <v>0</v>
      </c>
      <c r="AE50" s="55">
        <f t="shared" si="45"/>
        <v>0</v>
      </c>
      <c r="AF50" s="56"/>
      <c r="AG50" s="57"/>
      <c r="AH50" s="58">
        <f t="shared" si="46"/>
        <v>0</v>
      </c>
      <c r="AI50" s="59">
        <f t="shared" si="47"/>
        <v>0</v>
      </c>
      <c r="AJ50" s="56"/>
      <c r="AK50" s="57"/>
      <c r="AL50" s="57"/>
      <c r="AM50" s="58">
        <f t="shared" si="48"/>
        <v>0</v>
      </c>
      <c r="AN50" s="59">
        <f t="shared" si="49"/>
        <v>0</v>
      </c>
      <c r="AO50" s="62"/>
      <c r="AP50" s="63">
        <f t="shared" si="53"/>
        <v>0</v>
      </c>
      <c r="AQ50" s="62"/>
      <c r="AR50" s="59">
        <f t="shared" si="54"/>
        <v>0</v>
      </c>
      <c r="AS50" s="64"/>
      <c r="AT50" s="65"/>
      <c r="AU50" s="58">
        <f t="shared" si="50"/>
        <v>0</v>
      </c>
      <c r="AV50" s="63" t="str">
        <f t="shared" si="51"/>
        <v>0</v>
      </c>
    </row>
    <row r="51" spans="1:48" x14ac:dyDescent="0.2">
      <c r="A51" s="103"/>
      <c r="B51" s="67"/>
      <c r="C51" s="67"/>
      <c r="D51" s="105" t="str">
        <f t="shared" si="36"/>
        <v/>
      </c>
      <c r="E51" s="72"/>
      <c r="F51" s="73"/>
      <c r="G51" s="43"/>
      <c r="H51" s="43"/>
      <c r="I51" s="44">
        <f t="shared" ref="I51:I61" si="55">SUM(AE51+AI51+AN51+AP51+AR51+AV51)</f>
        <v>0</v>
      </c>
      <c r="J51" s="45"/>
      <c r="K51" s="46"/>
      <c r="L51" s="100"/>
      <c r="M51" s="60" t="str">
        <f t="shared" si="37"/>
        <v/>
      </c>
      <c r="N51" s="49"/>
      <c r="O51" s="100"/>
      <c r="P51" s="60" t="str">
        <f t="shared" si="38"/>
        <v/>
      </c>
      <c r="Q51" s="49"/>
      <c r="R51" s="100"/>
      <c r="S51" s="52" t="str">
        <f t="shared" si="39"/>
        <v/>
      </c>
      <c r="T51" s="122">
        <f t="shared" si="40"/>
        <v>0</v>
      </c>
      <c r="U51" s="46"/>
      <c r="V51" s="100"/>
      <c r="W51" s="60" t="str">
        <f t="shared" si="41"/>
        <v/>
      </c>
      <c r="X51" s="49"/>
      <c r="Y51" s="100"/>
      <c r="Z51" s="60" t="str">
        <f t="shared" si="42"/>
        <v/>
      </c>
      <c r="AA51" s="49"/>
      <c r="AB51" s="123"/>
      <c r="AC51" s="52" t="str">
        <f t="shared" si="43"/>
        <v/>
      </c>
      <c r="AD51" s="60">
        <f t="shared" si="44"/>
        <v>0</v>
      </c>
      <c r="AE51" s="55">
        <f t="shared" si="45"/>
        <v>0</v>
      </c>
      <c r="AF51" s="56"/>
      <c r="AG51" s="57"/>
      <c r="AH51" s="58">
        <f t="shared" si="46"/>
        <v>0</v>
      </c>
      <c r="AI51" s="59">
        <f t="shared" si="47"/>
        <v>0</v>
      </c>
      <c r="AJ51" s="56"/>
      <c r="AK51" s="57"/>
      <c r="AL51" s="57"/>
      <c r="AM51" s="58">
        <f t="shared" si="48"/>
        <v>0</v>
      </c>
      <c r="AN51" s="59">
        <f t="shared" si="49"/>
        <v>0</v>
      </c>
      <c r="AO51" s="62"/>
      <c r="AP51" s="63">
        <f t="shared" si="53"/>
        <v>0</v>
      </c>
      <c r="AQ51" s="62"/>
      <c r="AR51" s="59">
        <f t="shared" si="54"/>
        <v>0</v>
      </c>
      <c r="AS51" s="64"/>
      <c r="AT51" s="65"/>
      <c r="AU51" s="58">
        <f t="shared" si="50"/>
        <v>0</v>
      </c>
      <c r="AV51" s="63" t="str">
        <f t="shared" si="51"/>
        <v>0</v>
      </c>
    </row>
    <row r="52" spans="1:48" x14ac:dyDescent="0.2">
      <c r="A52" s="103" t="s">
        <v>97</v>
      </c>
      <c r="B52" s="67" t="s">
        <v>54</v>
      </c>
      <c r="C52" s="104">
        <v>153</v>
      </c>
      <c r="D52" s="105">
        <f t="shared" si="36"/>
        <v>-158</v>
      </c>
      <c r="E52" s="72" t="s">
        <v>36</v>
      </c>
      <c r="F52" s="73">
        <v>50.2</v>
      </c>
      <c r="G52" s="43">
        <v>1</v>
      </c>
      <c r="H52" s="43"/>
      <c r="I52" s="44">
        <f t="shared" si="55"/>
        <v>393.44019920318726</v>
      </c>
      <c r="J52" s="45">
        <v>1</v>
      </c>
      <c r="K52" s="46">
        <v>27</v>
      </c>
      <c r="L52" s="100">
        <v>4.5</v>
      </c>
      <c r="M52" s="60">
        <f t="shared" si="37"/>
        <v>74.581673306772899</v>
      </c>
      <c r="N52" s="49">
        <v>30</v>
      </c>
      <c r="O52" s="100">
        <v>5</v>
      </c>
      <c r="P52" s="60">
        <f t="shared" si="38"/>
        <v>82.86852589641434</v>
      </c>
      <c r="Q52" s="49">
        <v>33</v>
      </c>
      <c r="R52" s="100">
        <v>4.5</v>
      </c>
      <c r="S52" s="52">
        <f t="shared" si="39"/>
        <v>81.155378486055781</v>
      </c>
      <c r="T52" s="122">
        <f t="shared" si="40"/>
        <v>82.86852589641434</v>
      </c>
      <c r="U52" s="46">
        <v>30</v>
      </c>
      <c r="V52" s="100">
        <v>4.5</v>
      </c>
      <c r="W52" s="60">
        <f t="shared" si="41"/>
        <v>71.892430278884461</v>
      </c>
      <c r="X52" s="49">
        <v>35</v>
      </c>
      <c r="Y52" s="100">
        <v>4.5</v>
      </c>
      <c r="Z52" s="60">
        <f t="shared" si="42"/>
        <v>76.374501992031867</v>
      </c>
      <c r="AA52" s="49">
        <v>40</v>
      </c>
      <c r="AB52" s="123">
        <v>4.5</v>
      </c>
      <c r="AC52" s="52">
        <f t="shared" si="43"/>
        <v>80.856573705179272</v>
      </c>
      <c r="AD52" s="60">
        <f t="shared" si="44"/>
        <v>80.856573705179272</v>
      </c>
      <c r="AE52" s="55">
        <f t="shared" si="45"/>
        <v>163.72509960159363</v>
      </c>
      <c r="AF52" s="56">
        <v>5.0999999999999996</v>
      </c>
      <c r="AG52" s="57">
        <v>5.3</v>
      </c>
      <c r="AH52" s="58">
        <f t="shared" si="46"/>
        <v>5.3</v>
      </c>
      <c r="AI52" s="59">
        <f t="shared" si="47"/>
        <v>69.960000000000008</v>
      </c>
      <c r="AJ52" s="56">
        <v>7.35</v>
      </c>
      <c r="AK52" s="57">
        <v>6.4</v>
      </c>
      <c r="AL52" s="57">
        <v>7</v>
      </c>
      <c r="AM52" s="58">
        <f t="shared" si="48"/>
        <v>7.35</v>
      </c>
      <c r="AN52" s="59">
        <f t="shared" si="49"/>
        <v>72.475099601593627</v>
      </c>
      <c r="AO52" s="62">
        <v>24</v>
      </c>
      <c r="AP52" s="63">
        <f t="shared" si="53"/>
        <v>71.28</v>
      </c>
      <c r="AQ52" s="62">
        <v>16</v>
      </c>
      <c r="AR52" s="59">
        <f t="shared" si="54"/>
        <v>16</v>
      </c>
      <c r="AS52" s="64"/>
      <c r="AT52" s="65"/>
      <c r="AU52" s="58">
        <f t="shared" si="50"/>
        <v>0</v>
      </c>
      <c r="AV52" s="63" t="str">
        <f t="shared" si="51"/>
        <v>0</v>
      </c>
    </row>
    <row r="53" spans="1:48" x14ac:dyDescent="0.2">
      <c r="A53" s="124" t="s">
        <v>65</v>
      </c>
      <c r="B53" s="67" t="s">
        <v>49</v>
      </c>
      <c r="C53" s="67">
        <v>160</v>
      </c>
      <c r="D53" s="105">
        <f t="shared" si="36"/>
        <v>-168</v>
      </c>
      <c r="E53" s="72" t="s">
        <v>36</v>
      </c>
      <c r="F53" s="73">
        <v>48.5</v>
      </c>
      <c r="G53" s="43">
        <v>1</v>
      </c>
      <c r="H53" s="43"/>
      <c r="I53" s="44">
        <f t="shared" si="55"/>
        <v>586.80154639175259</v>
      </c>
      <c r="J53" s="45">
        <v>1</v>
      </c>
      <c r="K53" s="46">
        <v>42</v>
      </c>
      <c r="L53" s="100">
        <v>7</v>
      </c>
      <c r="M53" s="60">
        <f t="shared" si="37"/>
        <v>117.62886597938144</v>
      </c>
      <c r="N53" s="49">
        <v>45</v>
      </c>
      <c r="O53" s="100">
        <v>7.5</v>
      </c>
      <c r="P53" s="60">
        <f t="shared" si="38"/>
        <v>126.03092783505156</v>
      </c>
      <c r="Q53" s="49">
        <v>47</v>
      </c>
      <c r="R53" s="100">
        <v>0</v>
      </c>
      <c r="S53" s="52" t="str">
        <f t="shared" si="39"/>
        <v/>
      </c>
      <c r="T53" s="122">
        <f t="shared" si="40"/>
        <v>126.03092783505156</v>
      </c>
      <c r="U53" s="46">
        <v>52</v>
      </c>
      <c r="V53" s="100">
        <v>7</v>
      </c>
      <c r="W53" s="60">
        <f t="shared" si="41"/>
        <v>118.24742268041237</v>
      </c>
      <c r="X53" s="49">
        <v>54</v>
      </c>
      <c r="Y53" s="100">
        <v>7.5</v>
      </c>
      <c r="Z53" s="60">
        <f t="shared" si="42"/>
        <v>125.10309278350516</v>
      </c>
      <c r="AA53" s="49">
        <v>56</v>
      </c>
      <c r="AB53" s="123">
        <v>7</v>
      </c>
      <c r="AC53" s="52">
        <f t="shared" si="43"/>
        <v>121.95876288659794</v>
      </c>
      <c r="AD53" s="60">
        <f t="shared" si="44"/>
        <v>125.10309278350516</v>
      </c>
      <c r="AE53" s="55">
        <f t="shared" si="45"/>
        <v>251.13402061855672</v>
      </c>
      <c r="AF53" s="56">
        <v>7.2</v>
      </c>
      <c r="AG53" s="57">
        <v>6.9</v>
      </c>
      <c r="AH53" s="58">
        <f t="shared" si="46"/>
        <v>7.2</v>
      </c>
      <c r="AI53" s="59">
        <f t="shared" si="47"/>
        <v>95.04</v>
      </c>
      <c r="AJ53" s="56">
        <v>9.3000000000000007</v>
      </c>
      <c r="AK53" s="57">
        <v>9.3000000000000007</v>
      </c>
      <c r="AL53" s="57">
        <v>9</v>
      </c>
      <c r="AM53" s="58">
        <f t="shared" si="48"/>
        <v>9.3000000000000007</v>
      </c>
      <c r="AN53" s="59">
        <f t="shared" si="49"/>
        <v>94.917525773195891</v>
      </c>
      <c r="AO53" s="62">
        <v>43</v>
      </c>
      <c r="AP53" s="63">
        <f t="shared" si="53"/>
        <v>127.71000000000001</v>
      </c>
      <c r="AQ53" s="62">
        <v>18</v>
      </c>
      <c r="AR53" s="59">
        <f t="shared" si="54"/>
        <v>18</v>
      </c>
      <c r="AS53" s="64"/>
      <c r="AT53" s="65"/>
      <c r="AU53" s="58">
        <f t="shared" si="50"/>
        <v>0</v>
      </c>
      <c r="AV53" s="63" t="str">
        <f t="shared" si="51"/>
        <v>0</v>
      </c>
    </row>
    <row r="54" spans="1:48" x14ac:dyDescent="0.2">
      <c r="A54" s="124" t="s">
        <v>66</v>
      </c>
      <c r="B54" s="67" t="s">
        <v>38</v>
      </c>
      <c r="C54" s="67">
        <v>162</v>
      </c>
      <c r="D54" s="105">
        <f>IF(C54&lt;1,"",IF(C54&lt;150.9,-150,IF(C54&lt;158.9,-158,IF(C54&lt;168.9,-168,IF(C54&gt;168,"+168")))))</f>
        <v>-168</v>
      </c>
      <c r="E54" s="72" t="s">
        <v>36</v>
      </c>
      <c r="F54" s="73">
        <v>47.6</v>
      </c>
      <c r="G54" s="43">
        <v>1</v>
      </c>
      <c r="H54" s="43"/>
      <c r="I54" s="44">
        <f t="shared" si="55"/>
        <v>485.04848739495793</v>
      </c>
      <c r="J54" s="45">
        <v>2</v>
      </c>
      <c r="K54" s="46">
        <v>27</v>
      </c>
      <c r="L54" s="100">
        <v>5</v>
      </c>
      <c r="M54" s="60">
        <f t="shared" si="37"/>
        <v>81.19747899159664</v>
      </c>
      <c r="N54" s="49">
        <v>30</v>
      </c>
      <c r="O54" s="100">
        <v>5.5</v>
      </c>
      <c r="P54" s="60">
        <f t="shared" si="38"/>
        <v>89.663865546218489</v>
      </c>
      <c r="Q54" s="49">
        <v>32</v>
      </c>
      <c r="R54" s="100">
        <v>5.5</v>
      </c>
      <c r="S54" s="52">
        <f t="shared" si="39"/>
        <v>91.974789915966383</v>
      </c>
      <c r="T54" s="122">
        <f t="shared" si="40"/>
        <v>91.974789915966383</v>
      </c>
      <c r="U54" s="46">
        <v>37</v>
      </c>
      <c r="V54" s="100">
        <v>6</v>
      </c>
      <c r="W54" s="60">
        <f t="shared" si="41"/>
        <v>94.97899159663865</v>
      </c>
      <c r="X54" s="49">
        <v>40</v>
      </c>
      <c r="Y54" s="100">
        <v>6</v>
      </c>
      <c r="Z54" s="60">
        <f t="shared" si="42"/>
        <v>97.815126050420162</v>
      </c>
      <c r="AA54" s="49">
        <v>43</v>
      </c>
      <c r="AB54" s="123">
        <v>6</v>
      </c>
      <c r="AC54" s="52">
        <f t="shared" si="43"/>
        <v>100.65126050420167</v>
      </c>
      <c r="AD54" s="60">
        <f t="shared" si="44"/>
        <v>100.65126050420167</v>
      </c>
      <c r="AE54" s="55">
        <f t="shared" si="45"/>
        <v>192.62605042016804</v>
      </c>
      <c r="AF54" s="56">
        <v>6.8</v>
      </c>
      <c r="AG54" s="57">
        <v>6.8</v>
      </c>
      <c r="AH54" s="58">
        <f t="shared" si="46"/>
        <v>6.8</v>
      </c>
      <c r="AI54" s="59">
        <f t="shared" si="47"/>
        <v>89.76</v>
      </c>
      <c r="AJ54" s="56">
        <v>9</v>
      </c>
      <c r="AK54" s="57">
        <v>9</v>
      </c>
      <c r="AL54" s="57">
        <v>8.1999999999999993</v>
      </c>
      <c r="AM54" s="58">
        <f t="shared" si="48"/>
        <v>9</v>
      </c>
      <c r="AN54" s="59">
        <f t="shared" si="49"/>
        <v>93.592436974789919</v>
      </c>
      <c r="AO54" s="62">
        <v>31</v>
      </c>
      <c r="AP54" s="63">
        <f t="shared" si="53"/>
        <v>92.070000000000007</v>
      </c>
      <c r="AQ54" s="62">
        <v>17</v>
      </c>
      <c r="AR54" s="59">
        <f t="shared" si="54"/>
        <v>17</v>
      </c>
      <c r="AS54" s="64"/>
      <c r="AT54" s="65"/>
      <c r="AU54" s="58">
        <f t="shared" si="50"/>
        <v>0</v>
      </c>
      <c r="AV54" s="63" t="str">
        <f t="shared" si="51"/>
        <v>0</v>
      </c>
    </row>
    <row r="55" spans="1:48" x14ac:dyDescent="0.2">
      <c r="A55" s="124" t="s">
        <v>67</v>
      </c>
      <c r="B55" s="67" t="s">
        <v>54</v>
      </c>
      <c r="C55" s="67">
        <v>170</v>
      </c>
      <c r="D55" s="105" t="str">
        <f t="shared" si="36"/>
        <v>+168</v>
      </c>
      <c r="E55" s="72" t="s">
        <v>36</v>
      </c>
      <c r="F55" s="73">
        <v>71</v>
      </c>
      <c r="G55" s="43">
        <v>1</v>
      </c>
      <c r="H55" s="43"/>
      <c r="I55" s="44">
        <f t="shared" si="55"/>
        <v>576.50887323943664</v>
      </c>
      <c r="J55" s="45">
        <v>1</v>
      </c>
      <c r="K55" s="46">
        <v>65</v>
      </c>
      <c r="L55" s="100">
        <v>6</v>
      </c>
      <c r="M55" s="60">
        <f t="shared" si="37"/>
        <v>110.35211267605634</v>
      </c>
      <c r="N55" s="49">
        <v>70</v>
      </c>
      <c r="O55" s="100">
        <v>6</v>
      </c>
      <c r="P55" s="60">
        <f t="shared" si="38"/>
        <v>114.22535211267606</v>
      </c>
      <c r="Q55" s="49">
        <v>72</v>
      </c>
      <c r="R55" s="100">
        <v>0</v>
      </c>
      <c r="S55" s="52" t="str">
        <f t="shared" si="39"/>
        <v/>
      </c>
      <c r="T55" s="122">
        <f t="shared" si="40"/>
        <v>114.22535211267606</v>
      </c>
      <c r="U55" s="46">
        <v>80</v>
      </c>
      <c r="V55" s="100">
        <v>6</v>
      </c>
      <c r="W55" s="60">
        <f t="shared" si="41"/>
        <v>110.70422535211267</v>
      </c>
      <c r="X55" s="49">
        <v>85</v>
      </c>
      <c r="Y55" s="100">
        <v>6</v>
      </c>
      <c r="Z55" s="60">
        <f t="shared" si="42"/>
        <v>113.87323943661971</v>
      </c>
      <c r="AA55" s="49">
        <v>90</v>
      </c>
      <c r="AB55" s="123">
        <v>6</v>
      </c>
      <c r="AC55" s="52">
        <f t="shared" si="43"/>
        <v>117.04225352112675</v>
      </c>
      <c r="AD55" s="60">
        <f t="shared" si="44"/>
        <v>117.04225352112675</v>
      </c>
      <c r="AE55" s="55">
        <f t="shared" si="45"/>
        <v>231.26760563380282</v>
      </c>
      <c r="AF55" s="56">
        <v>8.5</v>
      </c>
      <c r="AG55" s="57">
        <v>8</v>
      </c>
      <c r="AH55" s="58">
        <f t="shared" si="46"/>
        <v>8.5</v>
      </c>
      <c r="AI55" s="59">
        <f t="shared" si="47"/>
        <v>112.2</v>
      </c>
      <c r="AJ55" s="56">
        <v>0</v>
      </c>
      <c r="AK55" s="57">
        <v>13.8</v>
      </c>
      <c r="AL55" s="57">
        <v>12.2</v>
      </c>
      <c r="AM55" s="58">
        <f t="shared" si="48"/>
        <v>13.8</v>
      </c>
      <c r="AN55" s="59">
        <f t="shared" si="49"/>
        <v>96.211267605633807</v>
      </c>
      <c r="AO55" s="62">
        <v>39</v>
      </c>
      <c r="AP55" s="63">
        <f t="shared" si="53"/>
        <v>115.83000000000001</v>
      </c>
      <c r="AQ55" s="62">
        <v>21</v>
      </c>
      <c r="AR55" s="59">
        <f t="shared" si="54"/>
        <v>21</v>
      </c>
      <c r="AS55" s="64"/>
      <c r="AT55" s="65"/>
      <c r="AU55" s="58">
        <f t="shared" si="50"/>
        <v>0</v>
      </c>
      <c r="AV55" s="63" t="str">
        <f t="shared" si="51"/>
        <v>0</v>
      </c>
    </row>
    <row r="56" spans="1:48" x14ac:dyDescent="0.2">
      <c r="A56" s="124"/>
      <c r="B56" s="67"/>
      <c r="C56" s="67"/>
      <c r="D56" s="105" t="str">
        <f t="shared" si="36"/>
        <v/>
      </c>
      <c r="E56" s="72"/>
      <c r="F56" s="73"/>
      <c r="G56" s="43"/>
      <c r="H56" s="43"/>
      <c r="I56" s="44">
        <f t="shared" si="55"/>
        <v>0</v>
      </c>
      <c r="J56" s="45"/>
      <c r="K56" s="46"/>
      <c r="L56" s="100"/>
      <c r="M56" s="60" t="str">
        <f t="shared" si="37"/>
        <v/>
      </c>
      <c r="N56" s="49"/>
      <c r="O56" s="100"/>
      <c r="P56" s="60" t="str">
        <f t="shared" si="38"/>
        <v/>
      </c>
      <c r="Q56" s="49"/>
      <c r="R56" s="100"/>
      <c r="S56" s="52" t="str">
        <f t="shared" si="39"/>
        <v/>
      </c>
      <c r="T56" s="122">
        <f t="shared" si="40"/>
        <v>0</v>
      </c>
      <c r="U56" s="46"/>
      <c r="V56" s="100"/>
      <c r="W56" s="60" t="str">
        <f t="shared" si="41"/>
        <v/>
      </c>
      <c r="X56" s="49"/>
      <c r="Y56" s="100"/>
      <c r="Z56" s="60" t="str">
        <f t="shared" si="42"/>
        <v/>
      </c>
      <c r="AA56" s="49"/>
      <c r="AB56" s="123"/>
      <c r="AC56" s="52" t="str">
        <f t="shared" si="43"/>
        <v/>
      </c>
      <c r="AD56" s="60">
        <f t="shared" si="44"/>
        <v>0</v>
      </c>
      <c r="AE56" s="55">
        <f t="shared" si="45"/>
        <v>0</v>
      </c>
      <c r="AF56" s="56"/>
      <c r="AG56" s="57"/>
      <c r="AH56" s="58">
        <f t="shared" si="46"/>
        <v>0</v>
      </c>
      <c r="AI56" s="59">
        <f t="shared" si="47"/>
        <v>0</v>
      </c>
      <c r="AJ56" s="56"/>
      <c r="AK56" s="57"/>
      <c r="AL56" s="57"/>
      <c r="AM56" s="58">
        <f t="shared" si="48"/>
        <v>0</v>
      </c>
      <c r="AN56" s="59">
        <f t="shared" si="49"/>
        <v>0</v>
      </c>
      <c r="AO56" s="62"/>
      <c r="AP56" s="63">
        <f t="shared" si="53"/>
        <v>0</v>
      </c>
      <c r="AQ56" s="62"/>
      <c r="AR56" s="59">
        <f t="shared" si="54"/>
        <v>0</v>
      </c>
      <c r="AS56" s="64"/>
      <c r="AT56" s="65"/>
      <c r="AU56" s="58">
        <f t="shared" si="50"/>
        <v>0</v>
      </c>
      <c r="AV56" s="63" t="str">
        <f t="shared" si="51"/>
        <v>0</v>
      </c>
    </row>
    <row r="57" spans="1:48" x14ac:dyDescent="0.2">
      <c r="A57" s="124"/>
      <c r="B57" s="67"/>
      <c r="C57" s="67"/>
      <c r="D57" s="105" t="str">
        <f t="shared" si="36"/>
        <v/>
      </c>
      <c r="E57" s="72"/>
      <c r="F57" s="73"/>
      <c r="G57" s="43"/>
      <c r="H57" s="43"/>
      <c r="I57" s="44">
        <f t="shared" si="55"/>
        <v>0</v>
      </c>
      <c r="J57" s="45"/>
      <c r="K57" s="46"/>
      <c r="L57" s="100"/>
      <c r="M57" s="60" t="str">
        <f t="shared" si="37"/>
        <v/>
      </c>
      <c r="N57" s="49"/>
      <c r="O57" s="100"/>
      <c r="P57" s="60" t="str">
        <f t="shared" si="38"/>
        <v/>
      </c>
      <c r="Q57" s="49"/>
      <c r="R57" s="100"/>
      <c r="S57" s="52" t="str">
        <f t="shared" si="39"/>
        <v/>
      </c>
      <c r="T57" s="122">
        <f t="shared" si="40"/>
        <v>0</v>
      </c>
      <c r="U57" s="46"/>
      <c r="V57" s="100"/>
      <c r="W57" s="60" t="str">
        <f t="shared" si="41"/>
        <v/>
      </c>
      <c r="X57" s="49"/>
      <c r="Y57" s="100"/>
      <c r="Z57" s="60" t="str">
        <f t="shared" si="42"/>
        <v/>
      </c>
      <c r="AA57" s="49"/>
      <c r="AB57" s="123"/>
      <c r="AC57" s="52" t="str">
        <f t="shared" si="43"/>
        <v/>
      </c>
      <c r="AD57" s="60">
        <f t="shared" si="44"/>
        <v>0</v>
      </c>
      <c r="AE57" s="55">
        <f t="shared" si="45"/>
        <v>0</v>
      </c>
      <c r="AF57" s="56"/>
      <c r="AG57" s="57"/>
      <c r="AH57" s="58">
        <f t="shared" si="46"/>
        <v>0</v>
      </c>
      <c r="AI57" s="59">
        <f t="shared" si="47"/>
        <v>0</v>
      </c>
      <c r="AJ57" s="56"/>
      <c r="AK57" s="57"/>
      <c r="AL57" s="57"/>
      <c r="AM57" s="58">
        <f t="shared" si="48"/>
        <v>0</v>
      </c>
      <c r="AN57" s="59">
        <f t="shared" si="49"/>
        <v>0</v>
      </c>
      <c r="AO57" s="62"/>
      <c r="AP57" s="63">
        <f t="shared" si="53"/>
        <v>0</v>
      </c>
      <c r="AQ57" s="62"/>
      <c r="AR57" s="59">
        <f t="shared" si="54"/>
        <v>0</v>
      </c>
      <c r="AS57" s="64"/>
      <c r="AT57" s="65"/>
      <c r="AU57" s="58">
        <f t="shared" si="50"/>
        <v>0</v>
      </c>
      <c r="AV57" s="63" t="str">
        <f t="shared" si="51"/>
        <v>0</v>
      </c>
    </row>
    <row r="58" spans="1:48" hidden="1" x14ac:dyDescent="0.2">
      <c r="A58" s="124"/>
      <c r="B58" s="67"/>
      <c r="C58" s="67"/>
      <c r="D58" s="105" t="str">
        <f t="shared" si="36"/>
        <v/>
      </c>
      <c r="E58" s="72"/>
      <c r="F58" s="73"/>
      <c r="G58" s="43"/>
      <c r="H58" s="43"/>
      <c r="I58" s="44">
        <f t="shared" si="55"/>
        <v>0</v>
      </c>
      <c r="J58" s="45"/>
      <c r="K58" s="46"/>
      <c r="L58" s="100"/>
      <c r="M58" s="60" t="str">
        <f t="shared" si="37"/>
        <v/>
      </c>
      <c r="N58" s="49"/>
      <c r="O58" s="100"/>
      <c r="P58" s="60" t="str">
        <f t="shared" si="38"/>
        <v/>
      </c>
      <c r="Q58" s="49"/>
      <c r="R58" s="100"/>
      <c r="S58" s="52" t="str">
        <f t="shared" si="39"/>
        <v/>
      </c>
      <c r="T58" s="122">
        <f t="shared" si="40"/>
        <v>0</v>
      </c>
      <c r="U58" s="46"/>
      <c r="V58" s="100"/>
      <c r="W58" s="60" t="str">
        <f t="shared" si="41"/>
        <v/>
      </c>
      <c r="X58" s="49"/>
      <c r="Y58" s="100"/>
      <c r="Z58" s="60" t="str">
        <f t="shared" si="42"/>
        <v/>
      </c>
      <c r="AA58" s="49"/>
      <c r="AB58" s="123"/>
      <c r="AC58" s="52" t="str">
        <f t="shared" si="43"/>
        <v/>
      </c>
      <c r="AD58" s="60">
        <f t="shared" si="44"/>
        <v>0</v>
      </c>
      <c r="AE58" s="55">
        <f t="shared" si="45"/>
        <v>0</v>
      </c>
      <c r="AF58" s="56"/>
      <c r="AG58" s="57"/>
      <c r="AH58" s="58">
        <f t="shared" si="46"/>
        <v>0</v>
      </c>
      <c r="AI58" s="59">
        <f t="shared" si="47"/>
        <v>0</v>
      </c>
      <c r="AJ58" s="56"/>
      <c r="AK58" s="57"/>
      <c r="AL58" s="57"/>
      <c r="AM58" s="58">
        <f t="shared" si="48"/>
        <v>0</v>
      </c>
      <c r="AN58" s="59">
        <f t="shared" si="49"/>
        <v>0</v>
      </c>
      <c r="AO58" s="62"/>
      <c r="AP58" s="63">
        <f t="shared" si="53"/>
        <v>0</v>
      </c>
      <c r="AQ58" s="62"/>
      <c r="AR58" s="59">
        <f t="shared" si="54"/>
        <v>0</v>
      </c>
      <c r="AS58" s="64"/>
      <c r="AT58" s="65"/>
      <c r="AU58" s="58">
        <f t="shared" si="50"/>
        <v>0</v>
      </c>
      <c r="AV58" s="63" t="str">
        <f t="shared" si="51"/>
        <v>0</v>
      </c>
    </row>
    <row r="59" spans="1:48" hidden="1" x14ac:dyDescent="0.2">
      <c r="A59" s="124"/>
      <c r="B59" s="67"/>
      <c r="C59" s="67"/>
      <c r="D59" s="105" t="str">
        <f t="shared" si="36"/>
        <v/>
      </c>
      <c r="E59" s="72"/>
      <c r="F59" s="73"/>
      <c r="G59" s="43"/>
      <c r="H59" s="43"/>
      <c r="I59" s="44">
        <f t="shared" si="55"/>
        <v>0</v>
      </c>
      <c r="J59" s="45"/>
      <c r="K59" s="46"/>
      <c r="L59" s="100"/>
      <c r="M59" s="60" t="str">
        <f t="shared" si="37"/>
        <v/>
      </c>
      <c r="N59" s="49"/>
      <c r="O59" s="100"/>
      <c r="P59" s="60" t="str">
        <f t="shared" si="38"/>
        <v/>
      </c>
      <c r="Q59" s="49"/>
      <c r="R59" s="100"/>
      <c r="S59" s="52" t="str">
        <f t="shared" si="39"/>
        <v/>
      </c>
      <c r="T59" s="122">
        <f t="shared" si="40"/>
        <v>0</v>
      </c>
      <c r="U59" s="46"/>
      <c r="V59" s="100"/>
      <c r="W59" s="60" t="str">
        <f t="shared" si="41"/>
        <v/>
      </c>
      <c r="X59" s="49"/>
      <c r="Y59" s="100"/>
      <c r="Z59" s="60" t="str">
        <f t="shared" si="42"/>
        <v/>
      </c>
      <c r="AA59" s="49"/>
      <c r="AB59" s="123"/>
      <c r="AC59" s="52" t="str">
        <f t="shared" si="43"/>
        <v/>
      </c>
      <c r="AD59" s="60">
        <f t="shared" si="44"/>
        <v>0</v>
      </c>
      <c r="AE59" s="55">
        <f t="shared" si="45"/>
        <v>0</v>
      </c>
      <c r="AF59" s="56"/>
      <c r="AG59" s="57"/>
      <c r="AH59" s="58">
        <f t="shared" si="46"/>
        <v>0</v>
      </c>
      <c r="AI59" s="59">
        <f t="shared" si="47"/>
        <v>0</v>
      </c>
      <c r="AJ59" s="56"/>
      <c r="AK59" s="57"/>
      <c r="AL59" s="57"/>
      <c r="AM59" s="58">
        <f t="shared" si="48"/>
        <v>0</v>
      </c>
      <c r="AN59" s="59">
        <f t="shared" si="49"/>
        <v>0</v>
      </c>
      <c r="AO59" s="62"/>
      <c r="AP59" s="63">
        <f t="shared" si="53"/>
        <v>0</v>
      </c>
      <c r="AQ59" s="62"/>
      <c r="AR59" s="59">
        <f t="shared" si="54"/>
        <v>0</v>
      </c>
      <c r="AS59" s="64"/>
      <c r="AT59" s="65"/>
      <c r="AU59" s="58">
        <f t="shared" si="50"/>
        <v>0</v>
      </c>
      <c r="AV59" s="63" t="str">
        <f t="shared" si="51"/>
        <v>0</v>
      </c>
    </row>
    <row r="60" spans="1:48" hidden="1" x14ac:dyDescent="0.2">
      <c r="A60" s="124"/>
      <c r="B60" s="67"/>
      <c r="C60" s="67"/>
      <c r="D60" s="105" t="str">
        <f t="shared" si="36"/>
        <v/>
      </c>
      <c r="E60" s="72"/>
      <c r="F60" s="73"/>
      <c r="G60" s="43"/>
      <c r="H60" s="43"/>
      <c r="I60" s="44">
        <f t="shared" si="55"/>
        <v>0</v>
      </c>
      <c r="J60" s="45"/>
      <c r="K60" s="46"/>
      <c r="L60" s="100"/>
      <c r="M60" s="60" t="str">
        <f t="shared" si="37"/>
        <v/>
      </c>
      <c r="N60" s="49"/>
      <c r="O60" s="100"/>
      <c r="P60" s="60" t="str">
        <f t="shared" si="38"/>
        <v/>
      </c>
      <c r="Q60" s="49"/>
      <c r="R60" s="100"/>
      <c r="S60" s="52" t="str">
        <f t="shared" si="39"/>
        <v/>
      </c>
      <c r="T60" s="122">
        <f t="shared" si="40"/>
        <v>0</v>
      </c>
      <c r="U60" s="46"/>
      <c r="V60" s="100"/>
      <c r="W60" s="60" t="str">
        <f t="shared" si="41"/>
        <v/>
      </c>
      <c r="X60" s="49"/>
      <c r="Y60" s="100"/>
      <c r="Z60" s="60" t="str">
        <f t="shared" si="42"/>
        <v/>
      </c>
      <c r="AA60" s="49"/>
      <c r="AB60" s="123"/>
      <c r="AC60" s="52" t="str">
        <f t="shared" si="43"/>
        <v/>
      </c>
      <c r="AD60" s="60">
        <f t="shared" si="44"/>
        <v>0</v>
      </c>
      <c r="AE60" s="55">
        <f t="shared" si="45"/>
        <v>0</v>
      </c>
      <c r="AF60" s="56"/>
      <c r="AG60" s="57"/>
      <c r="AH60" s="58">
        <f t="shared" si="46"/>
        <v>0</v>
      </c>
      <c r="AI60" s="59">
        <f t="shared" si="47"/>
        <v>0</v>
      </c>
      <c r="AJ60" s="56"/>
      <c r="AK60" s="57"/>
      <c r="AL60" s="57"/>
      <c r="AM60" s="58">
        <f t="shared" si="48"/>
        <v>0</v>
      </c>
      <c r="AN60" s="59">
        <f t="shared" si="49"/>
        <v>0</v>
      </c>
      <c r="AO60" s="62"/>
      <c r="AP60" s="63">
        <f t="shared" si="53"/>
        <v>0</v>
      </c>
      <c r="AQ60" s="62"/>
      <c r="AR60" s="59">
        <f t="shared" si="54"/>
        <v>0</v>
      </c>
      <c r="AS60" s="64"/>
      <c r="AT60" s="65"/>
      <c r="AU60" s="58">
        <f t="shared" si="50"/>
        <v>0</v>
      </c>
      <c r="AV60" s="63" t="str">
        <f t="shared" si="51"/>
        <v>0</v>
      </c>
    </row>
    <row r="61" spans="1:48" hidden="1" x14ac:dyDescent="0.2">
      <c r="A61" s="124"/>
      <c r="B61" s="67"/>
      <c r="C61" s="67"/>
      <c r="D61" s="105" t="str">
        <f t="shared" si="36"/>
        <v/>
      </c>
      <c r="E61" s="72"/>
      <c r="F61" s="73"/>
      <c r="G61" s="43"/>
      <c r="H61" s="43"/>
      <c r="I61" s="44">
        <f t="shared" si="55"/>
        <v>0</v>
      </c>
      <c r="J61" s="45"/>
      <c r="K61" s="46"/>
      <c r="L61" s="100"/>
      <c r="M61" s="60" t="str">
        <f t="shared" si="37"/>
        <v/>
      </c>
      <c r="N61" s="49"/>
      <c r="O61" s="100"/>
      <c r="P61" s="60" t="str">
        <f t="shared" si="38"/>
        <v/>
      </c>
      <c r="Q61" s="49"/>
      <c r="R61" s="100"/>
      <c r="S61" s="52" t="str">
        <f t="shared" si="39"/>
        <v/>
      </c>
      <c r="T61" s="122">
        <f t="shared" si="40"/>
        <v>0</v>
      </c>
      <c r="U61" s="46"/>
      <c r="V61" s="100"/>
      <c r="W61" s="60" t="str">
        <f t="shared" si="41"/>
        <v/>
      </c>
      <c r="X61" s="49"/>
      <c r="Y61" s="100"/>
      <c r="Z61" s="60" t="str">
        <f t="shared" si="42"/>
        <v/>
      </c>
      <c r="AA61" s="49"/>
      <c r="AB61" s="123"/>
      <c r="AC61" s="52" t="str">
        <f t="shared" si="43"/>
        <v/>
      </c>
      <c r="AD61" s="60">
        <f t="shared" si="44"/>
        <v>0</v>
      </c>
      <c r="AE61" s="55">
        <f t="shared" si="45"/>
        <v>0</v>
      </c>
      <c r="AF61" s="56"/>
      <c r="AG61" s="57"/>
      <c r="AH61" s="58">
        <f t="shared" si="46"/>
        <v>0</v>
      </c>
      <c r="AI61" s="59">
        <f t="shared" si="47"/>
        <v>0</v>
      </c>
      <c r="AJ61" s="56"/>
      <c r="AK61" s="57"/>
      <c r="AL61" s="57"/>
      <c r="AM61" s="58">
        <f t="shared" si="48"/>
        <v>0</v>
      </c>
      <c r="AN61" s="59">
        <f t="shared" si="49"/>
        <v>0</v>
      </c>
      <c r="AO61" s="62"/>
      <c r="AP61" s="63">
        <f t="shared" si="53"/>
        <v>0</v>
      </c>
      <c r="AQ61" s="62"/>
      <c r="AR61" s="59">
        <f t="shared" si="54"/>
        <v>0</v>
      </c>
      <c r="AS61" s="64"/>
      <c r="AT61" s="65"/>
      <c r="AU61" s="58">
        <f t="shared" si="50"/>
        <v>0</v>
      </c>
      <c r="AV61" s="63" t="str">
        <f t="shared" si="51"/>
        <v>0</v>
      </c>
    </row>
    <row r="62" spans="1:48" hidden="1" x14ac:dyDescent="0.2">
      <c r="A62" s="124"/>
      <c r="B62" s="67"/>
      <c r="C62" s="67"/>
      <c r="D62" s="105" t="str">
        <f t="shared" si="36"/>
        <v/>
      </c>
      <c r="E62" s="72"/>
      <c r="F62" s="73"/>
      <c r="G62" s="43"/>
      <c r="H62" s="43"/>
      <c r="I62" s="44">
        <f t="shared" si="52"/>
        <v>0</v>
      </c>
      <c r="J62" s="45"/>
      <c r="K62" s="46"/>
      <c r="L62" s="100"/>
      <c r="M62" s="60" t="str">
        <f t="shared" si="37"/>
        <v/>
      </c>
      <c r="N62" s="49"/>
      <c r="O62" s="100"/>
      <c r="P62" s="60" t="str">
        <f t="shared" si="38"/>
        <v/>
      </c>
      <c r="Q62" s="49"/>
      <c r="R62" s="100"/>
      <c r="S62" s="52" t="str">
        <f t="shared" si="39"/>
        <v/>
      </c>
      <c r="T62" s="122">
        <f t="shared" si="40"/>
        <v>0</v>
      </c>
      <c r="U62" s="46"/>
      <c r="V62" s="100"/>
      <c r="W62" s="60" t="str">
        <f t="shared" si="41"/>
        <v/>
      </c>
      <c r="X62" s="49"/>
      <c r="Y62" s="100"/>
      <c r="Z62" s="60" t="str">
        <f t="shared" si="42"/>
        <v/>
      </c>
      <c r="AA62" s="49"/>
      <c r="AB62" s="123"/>
      <c r="AC62" s="52" t="str">
        <f t="shared" si="43"/>
        <v/>
      </c>
      <c r="AD62" s="60">
        <f t="shared" si="44"/>
        <v>0</v>
      </c>
      <c r="AE62" s="55">
        <f t="shared" si="45"/>
        <v>0</v>
      </c>
      <c r="AF62" s="56"/>
      <c r="AG62" s="57"/>
      <c r="AH62" s="58">
        <f t="shared" si="46"/>
        <v>0</v>
      </c>
      <c r="AI62" s="59">
        <f t="shared" si="47"/>
        <v>0</v>
      </c>
      <c r="AJ62" s="56"/>
      <c r="AK62" s="57"/>
      <c r="AL62" s="57"/>
      <c r="AM62" s="58">
        <f t="shared" si="48"/>
        <v>0</v>
      </c>
      <c r="AN62" s="59">
        <f t="shared" si="49"/>
        <v>0</v>
      </c>
      <c r="AO62" s="62"/>
      <c r="AP62" s="63">
        <f t="shared" si="53"/>
        <v>0</v>
      </c>
      <c r="AQ62" s="62"/>
      <c r="AR62" s="59">
        <f t="shared" si="54"/>
        <v>0</v>
      </c>
      <c r="AS62" s="64"/>
      <c r="AT62" s="65"/>
      <c r="AU62" s="58">
        <f t="shared" si="50"/>
        <v>0</v>
      </c>
      <c r="AV62" s="63" t="str">
        <f t="shared" si="51"/>
        <v>0</v>
      </c>
    </row>
    <row r="63" spans="1:48" hidden="1" x14ac:dyDescent="0.2">
      <c r="A63" s="124"/>
      <c r="B63" s="67"/>
      <c r="C63" s="67"/>
      <c r="D63" s="105" t="str">
        <f t="shared" si="36"/>
        <v/>
      </c>
      <c r="E63" s="72"/>
      <c r="F63" s="73"/>
      <c r="G63" s="43"/>
      <c r="H63" s="43"/>
      <c r="I63" s="44">
        <f t="shared" si="52"/>
        <v>0</v>
      </c>
      <c r="J63" s="45"/>
      <c r="K63" s="46"/>
      <c r="L63" s="100"/>
      <c r="M63" s="60" t="str">
        <f t="shared" si="37"/>
        <v/>
      </c>
      <c r="N63" s="49"/>
      <c r="O63" s="100"/>
      <c r="P63" s="60" t="str">
        <f t="shared" si="38"/>
        <v/>
      </c>
      <c r="Q63" s="49"/>
      <c r="R63" s="100"/>
      <c r="S63" s="52" t="str">
        <f t="shared" si="39"/>
        <v/>
      </c>
      <c r="T63" s="122">
        <f t="shared" si="40"/>
        <v>0</v>
      </c>
      <c r="U63" s="46"/>
      <c r="V63" s="100"/>
      <c r="W63" s="60" t="str">
        <f t="shared" si="41"/>
        <v/>
      </c>
      <c r="X63" s="49"/>
      <c r="Y63" s="100"/>
      <c r="Z63" s="60" t="str">
        <f t="shared" si="42"/>
        <v/>
      </c>
      <c r="AA63" s="49"/>
      <c r="AB63" s="123"/>
      <c r="AC63" s="52" t="str">
        <f t="shared" si="43"/>
        <v/>
      </c>
      <c r="AD63" s="60">
        <f t="shared" si="44"/>
        <v>0</v>
      </c>
      <c r="AE63" s="55">
        <f t="shared" si="45"/>
        <v>0</v>
      </c>
      <c r="AF63" s="56"/>
      <c r="AG63" s="57"/>
      <c r="AH63" s="58">
        <f t="shared" si="46"/>
        <v>0</v>
      </c>
      <c r="AI63" s="59">
        <f t="shared" si="47"/>
        <v>0</v>
      </c>
      <c r="AJ63" s="56"/>
      <c r="AK63" s="57"/>
      <c r="AL63" s="57"/>
      <c r="AM63" s="58">
        <f t="shared" si="48"/>
        <v>0</v>
      </c>
      <c r="AN63" s="59">
        <f t="shared" si="49"/>
        <v>0</v>
      </c>
      <c r="AO63" s="62"/>
      <c r="AP63" s="63">
        <f t="shared" si="53"/>
        <v>0</v>
      </c>
      <c r="AQ63" s="62"/>
      <c r="AR63" s="59">
        <f t="shared" si="54"/>
        <v>0</v>
      </c>
      <c r="AS63" s="64"/>
      <c r="AT63" s="65"/>
      <c r="AU63" s="58">
        <f t="shared" si="50"/>
        <v>0</v>
      </c>
      <c r="AV63" s="63" t="str">
        <f t="shared" si="51"/>
        <v>0</v>
      </c>
    </row>
    <row r="64" spans="1:48" hidden="1" x14ac:dyDescent="0.2">
      <c r="A64" s="124"/>
      <c r="B64" s="67"/>
      <c r="C64" s="67"/>
      <c r="D64" s="105" t="str">
        <f t="shared" si="36"/>
        <v/>
      </c>
      <c r="E64" s="72"/>
      <c r="F64" s="73"/>
      <c r="G64" s="43"/>
      <c r="H64" s="43"/>
      <c r="I64" s="44">
        <f t="shared" si="52"/>
        <v>0</v>
      </c>
      <c r="J64" s="45"/>
      <c r="K64" s="46"/>
      <c r="L64" s="100"/>
      <c r="M64" s="60" t="str">
        <f t="shared" si="37"/>
        <v/>
      </c>
      <c r="N64" s="49"/>
      <c r="O64" s="100"/>
      <c r="P64" s="60" t="str">
        <f t="shared" si="38"/>
        <v/>
      </c>
      <c r="Q64" s="49"/>
      <c r="R64" s="100"/>
      <c r="S64" s="52" t="str">
        <f t="shared" si="39"/>
        <v/>
      </c>
      <c r="T64" s="122">
        <f t="shared" si="40"/>
        <v>0</v>
      </c>
      <c r="U64" s="46"/>
      <c r="V64" s="100"/>
      <c r="W64" s="60" t="str">
        <f t="shared" si="41"/>
        <v/>
      </c>
      <c r="X64" s="49"/>
      <c r="Y64" s="100"/>
      <c r="Z64" s="60" t="str">
        <f t="shared" si="42"/>
        <v/>
      </c>
      <c r="AA64" s="49"/>
      <c r="AB64" s="123"/>
      <c r="AC64" s="52" t="str">
        <f t="shared" si="43"/>
        <v/>
      </c>
      <c r="AD64" s="60">
        <f t="shared" si="44"/>
        <v>0</v>
      </c>
      <c r="AE64" s="55">
        <f t="shared" si="45"/>
        <v>0</v>
      </c>
      <c r="AF64" s="56"/>
      <c r="AG64" s="57"/>
      <c r="AH64" s="58">
        <f t="shared" si="46"/>
        <v>0</v>
      </c>
      <c r="AI64" s="59">
        <f t="shared" si="47"/>
        <v>0</v>
      </c>
      <c r="AJ64" s="56"/>
      <c r="AK64" s="57"/>
      <c r="AL64" s="57"/>
      <c r="AM64" s="58">
        <f t="shared" si="48"/>
        <v>0</v>
      </c>
      <c r="AN64" s="59">
        <f t="shared" si="49"/>
        <v>0</v>
      </c>
      <c r="AO64" s="62"/>
      <c r="AP64" s="63">
        <f t="shared" si="53"/>
        <v>0</v>
      </c>
      <c r="AQ64" s="62"/>
      <c r="AR64" s="59">
        <f t="shared" si="54"/>
        <v>0</v>
      </c>
      <c r="AS64" s="64"/>
      <c r="AT64" s="65"/>
      <c r="AU64" s="58">
        <f t="shared" si="50"/>
        <v>0</v>
      </c>
      <c r="AV64" s="63" t="str">
        <f t="shared" si="51"/>
        <v>0</v>
      </c>
    </row>
    <row r="65" spans="1:48" hidden="1" x14ac:dyDescent="0.2">
      <c r="A65" s="124"/>
      <c r="B65" s="67"/>
      <c r="C65" s="67"/>
      <c r="D65" s="105" t="str">
        <f t="shared" si="36"/>
        <v/>
      </c>
      <c r="E65" s="72"/>
      <c r="F65" s="73"/>
      <c r="G65" s="43"/>
      <c r="H65" s="43"/>
      <c r="I65" s="44">
        <f t="shared" si="52"/>
        <v>0</v>
      </c>
      <c r="J65" s="45"/>
      <c r="K65" s="46"/>
      <c r="L65" s="100"/>
      <c r="M65" s="60" t="str">
        <f t="shared" si="37"/>
        <v/>
      </c>
      <c r="N65" s="49"/>
      <c r="O65" s="100"/>
      <c r="P65" s="60" t="str">
        <f t="shared" si="38"/>
        <v/>
      </c>
      <c r="Q65" s="49"/>
      <c r="R65" s="100"/>
      <c r="S65" s="52" t="str">
        <f t="shared" si="39"/>
        <v/>
      </c>
      <c r="T65" s="122">
        <f t="shared" si="40"/>
        <v>0</v>
      </c>
      <c r="U65" s="46"/>
      <c r="V65" s="100"/>
      <c r="W65" s="60" t="str">
        <f t="shared" si="41"/>
        <v/>
      </c>
      <c r="X65" s="49"/>
      <c r="Y65" s="100"/>
      <c r="Z65" s="60" t="str">
        <f t="shared" si="42"/>
        <v/>
      </c>
      <c r="AA65" s="49"/>
      <c r="AB65" s="123"/>
      <c r="AC65" s="52" t="str">
        <f t="shared" si="43"/>
        <v/>
      </c>
      <c r="AD65" s="60">
        <f t="shared" si="44"/>
        <v>0</v>
      </c>
      <c r="AE65" s="55">
        <f t="shared" si="45"/>
        <v>0</v>
      </c>
      <c r="AF65" s="56"/>
      <c r="AG65" s="57"/>
      <c r="AH65" s="58">
        <f t="shared" si="46"/>
        <v>0</v>
      </c>
      <c r="AI65" s="59">
        <f t="shared" si="47"/>
        <v>0</v>
      </c>
      <c r="AJ65" s="56"/>
      <c r="AK65" s="57"/>
      <c r="AL65" s="57"/>
      <c r="AM65" s="58">
        <f t="shared" si="48"/>
        <v>0</v>
      </c>
      <c r="AN65" s="59">
        <f t="shared" si="49"/>
        <v>0</v>
      </c>
      <c r="AO65" s="62"/>
      <c r="AP65" s="63">
        <f t="shared" si="53"/>
        <v>0</v>
      </c>
      <c r="AQ65" s="62"/>
      <c r="AR65" s="59">
        <f t="shared" si="54"/>
        <v>0</v>
      </c>
      <c r="AS65" s="64"/>
      <c r="AT65" s="65"/>
      <c r="AU65" s="58">
        <f t="shared" si="50"/>
        <v>0</v>
      </c>
      <c r="AV65" s="63" t="str">
        <f t="shared" si="51"/>
        <v>0</v>
      </c>
    </row>
    <row r="66" spans="1:48" hidden="1" x14ac:dyDescent="0.2">
      <c r="A66" s="124"/>
      <c r="B66" s="67"/>
      <c r="C66" s="67"/>
      <c r="D66" s="105" t="str">
        <f t="shared" si="36"/>
        <v/>
      </c>
      <c r="E66" s="72"/>
      <c r="F66" s="73"/>
      <c r="G66" s="43"/>
      <c r="H66" s="43"/>
      <c r="I66" s="44">
        <f t="shared" si="52"/>
        <v>0</v>
      </c>
      <c r="J66" s="45"/>
      <c r="K66" s="46"/>
      <c r="L66" s="100"/>
      <c r="M66" s="60" t="str">
        <f t="shared" si="37"/>
        <v/>
      </c>
      <c r="N66" s="49"/>
      <c r="O66" s="100"/>
      <c r="P66" s="60" t="str">
        <f t="shared" si="38"/>
        <v/>
      </c>
      <c r="Q66" s="49"/>
      <c r="R66" s="100"/>
      <c r="S66" s="52" t="str">
        <f t="shared" si="39"/>
        <v/>
      </c>
      <c r="T66" s="122">
        <f t="shared" si="40"/>
        <v>0</v>
      </c>
      <c r="U66" s="46"/>
      <c r="V66" s="100"/>
      <c r="W66" s="60" t="str">
        <f t="shared" si="41"/>
        <v/>
      </c>
      <c r="X66" s="49"/>
      <c r="Y66" s="100"/>
      <c r="Z66" s="60" t="str">
        <f t="shared" si="42"/>
        <v/>
      </c>
      <c r="AA66" s="49"/>
      <c r="AB66" s="123"/>
      <c r="AC66" s="52" t="str">
        <f t="shared" si="43"/>
        <v/>
      </c>
      <c r="AD66" s="60">
        <f t="shared" si="44"/>
        <v>0</v>
      </c>
      <c r="AE66" s="55">
        <f t="shared" si="45"/>
        <v>0</v>
      </c>
      <c r="AF66" s="56"/>
      <c r="AG66" s="57"/>
      <c r="AH66" s="58">
        <f t="shared" si="46"/>
        <v>0</v>
      </c>
      <c r="AI66" s="59">
        <f t="shared" si="47"/>
        <v>0</v>
      </c>
      <c r="AJ66" s="56"/>
      <c r="AK66" s="57"/>
      <c r="AL66" s="57"/>
      <c r="AM66" s="58">
        <f t="shared" si="48"/>
        <v>0</v>
      </c>
      <c r="AN66" s="59">
        <f t="shared" si="49"/>
        <v>0</v>
      </c>
      <c r="AO66" s="62"/>
      <c r="AP66" s="63">
        <f t="shared" si="53"/>
        <v>0</v>
      </c>
      <c r="AQ66" s="62"/>
      <c r="AR66" s="59">
        <f t="shared" si="54"/>
        <v>0</v>
      </c>
      <c r="AS66" s="64"/>
      <c r="AT66" s="65"/>
      <c r="AU66" s="58">
        <f t="shared" si="50"/>
        <v>0</v>
      </c>
      <c r="AV66" s="63" t="str">
        <f t="shared" si="51"/>
        <v>0</v>
      </c>
    </row>
    <row r="67" spans="1:48" hidden="1" x14ac:dyDescent="0.2">
      <c r="A67" s="124"/>
      <c r="B67" s="67"/>
      <c r="C67" s="67"/>
      <c r="D67" s="105" t="str">
        <f t="shared" si="36"/>
        <v/>
      </c>
      <c r="E67" s="72"/>
      <c r="F67" s="73"/>
      <c r="G67" s="43"/>
      <c r="H67" s="43"/>
      <c r="I67" s="44">
        <f t="shared" si="52"/>
        <v>0</v>
      </c>
      <c r="J67" s="45"/>
      <c r="K67" s="46"/>
      <c r="L67" s="100"/>
      <c r="M67" s="60" t="str">
        <f t="shared" si="37"/>
        <v/>
      </c>
      <c r="N67" s="49"/>
      <c r="O67" s="100"/>
      <c r="P67" s="60" t="str">
        <f t="shared" si="38"/>
        <v/>
      </c>
      <c r="Q67" s="49"/>
      <c r="R67" s="100"/>
      <c r="S67" s="52" t="str">
        <f t="shared" si="39"/>
        <v/>
      </c>
      <c r="T67" s="122">
        <f t="shared" si="40"/>
        <v>0</v>
      </c>
      <c r="U67" s="46"/>
      <c r="V67" s="100"/>
      <c r="W67" s="60" t="str">
        <f t="shared" si="41"/>
        <v/>
      </c>
      <c r="X67" s="49"/>
      <c r="Y67" s="100"/>
      <c r="Z67" s="60" t="str">
        <f t="shared" si="42"/>
        <v/>
      </c>
      <c r="AA67" s="49"/>
      <c r="AB67" s="123"/>
      <c r="AC67" s="52" t="str">
        <f t="shared" si="43"/>
        <v/>
      </c>
      <c r="AD67" s="60">
        <f t="shared" si="44"/>
        <v>0</v>
      </c>
      <c r="AE67" s="55">
        <f t="shared" si="45"/>
        <v>0</v>
      </c>
      <c r="AF67" s="56"/>
      <c r="AG67" s="57"/>
      <c r="AH67" s="58">
        <f t="shared" si="46"/>
        <v>0</v>
      </c>
      <c r="AI67" s="59">
        <f t="shared" si="47"/>
        <v>0</v>
      </c>
      <c r="AJ67" s="56"/>
      <c r="AK67" s="57"/>
      <c r="AL67" s="57"/>
      <c r="AM67" s="58">
        <f t="shared" si="48"/>
        <v>0</v>
      </c>
      <c r="AN67" s="59">
        <f t="shared" si="49"/>
        <v>0</v>
      </c>
      <c r="AO67" s="62"/>
      <c r="AP67" s="63">
        <f t="shared" si="53"/>
        <v>0</v>
      </c>
      <c r="AQ67" s="62"/>
      <c r="AR67" s="59">
        <f t="shared" si="54"/>
        <v>0</v>
      </c>
      <c r="AS67" s="64"/>
      <c r="AT67" s="65"/>
      <c r="AU67" s="58">
        <f t="shared" si="50"/>
        <v>0</v>
      </c>
      <c r="AV67" s="63" t="str">
        <f t="shared" si="51"/>
        <v>0</v>
      </c>
    </row>
    <row r="68" spans="1:48" hidden="1" x14ac:dyDescent="0.2">
      <c r="A68" s="124"/>
      <c r="B68" s="67"/>
      <c r="C68" s="67"/>
      <c r="D68" s="105" t="str">
        <f t="shared" si="36"/>
        <v/>
      </c>
      <c r="E68" s="72"/>
      <c r="F68" s="73"/>
      <c r="G68" s="43"/>
      <c r="H68" s="43"/>
      <c r="I68" s="44">
        <f t="shared" si="52"/>
        <v>0</v>
      </c>
      <c r="J68" s="45"/>
      <c r="K68" s="46"/>
      <c r="L68" s="100"/>
      <c r="M68" s="60" t="str">
        <f t="shared" si="37"/>
        <v/>
      </c>
      <c r="N68" s="49"/>
      <c r="O68" s="100"/>
      <c r="P68" s="60" t="str">
        <f t="shared" si="38"/>
        <v/>
      </c>
      <c r="Q68" s="49"/>
      <c r="R68" s="100"/>
      <c r="S68" s="52" t="str">
        <f t="shared" si="39"/>
        <v/>
      </c>
      <c r="T68" s="122">
        <f t="shared" si="40"/>
        <v>0</v>
      </c>
      <c r="U68" s="46"/>
      <c r="V68" s="100"/>
      <c r="W68" s="60" t="str">
        <f t="shared" si="41"/>
        <v/>
      </c>
      <c r="X68" s="49"/>
      <c r="Y68" s="100"/>
      <c r="Z68" s="60" t="str">
        <f t="shared" si="42"/>
        <v/>
      </c>
      <c r="AA68" s="49"/>
      <c r="AB68" s="123"/>
      <c r="AC68" s="52" t="str">
        <f t="shared" si="43"/>
        <v/>
      </c>
      <c r="AD68" s="60">
        <f t="shared" si="44"/>
        <v>0</v>
      </c>
      <c r="AE68" s="55">
        <f t="shared" si="45"/>
        <v>0</v>
      </c>
      <c r="AF68" s="56"/>
      <c r="AG68" s="57"/>
      <c r="AH68" s="58">
        <f t="shared" si="46"/>
        <v>0</v>
      </c>
      <c r="AI68" s="59">
        <f t="shared" si="47"/>
        <v>0</v>
      </c>
      <c r="AJ68" s="56"/>
      <c r="AK68" s="57"/>
      <c r="AL68" s="57"/>
      <c r="AM68" s="58">
        <f t="shared" si="48"/>
        <v>0</v>
      </c>
      <c r="AN68" s="59">
        <f t="shared" si="49"/>
        <v>0</v>
      </c>
      <c r="AO68" s="62"/>
      <c r="AP68" s="63">
        <f t="shared" si="53"/>
        <v>0</v>
      </c>
      <c r="AQ68" s="62"/>
      <c r="AR68" s="59">
        <f t="shared" si="54"/>
        <v>0</v>
      </c>
      <c r="AS68" s="64"/>
      <c r="AT68" s="65"/>
      <c r="AU68" s="58">
        <f t="shared" si="50"/>
        <v>0</v>
      </c>
      <c r="AV68" s="63" t="str">
        <f t="shared" si="51"/>
        <v>0</v>
      </c>
    </row>
    <row r="69" spans="1:48" hidden="1" x14ac:dyDescent="0.2">
      <c r="A69" s="124"/>
      <c r="B69" s="67"/>
      <c r="C69" s="67"/>
      <c r="D69" s="105" t="str">
        <f t="shared" si="36"/>
        <v/>
      </c>
      <c r="E69" s="72"/>
      <c r="F69" s="73"/>
      <c r="G69" s="43"/>
      <c r="H69" s="43"/>
      <c r="I69" s="44">
        <f t="shared" si="52"/>
        <v>0</v>
      </c>
      <c r="J69" s="45"/>
      <c r="K69" s="46"/>
      <c r="L69" s="100"/>
      <c r="M69" s="60" t="str">
        <f t="shared" si="37"/>
        <v/>
      </c>
      <c r="N69" s="49"/>
      <c r="O69" s="100"/>
      <c r="P69" s="60" t="str">
        <f t="shared" si="38"/>
        <v/>
      </c>
      <c r="Q69" s="49"/>
      <c r="R69" s="100"/>
      <c r="S69" s="52" t="str">
        <f t="shared" si="39"/>
        <v/>
      </c>
      <c r="T69" s="122">
        <f t="shared" si="40"/>
        <v>0</v>
      </c>
      <c r="U69" s="46"/>
      <c r="V69" s="100"/>
      <c r="W69" s="60" t="str">
        <f t="shared" si="41"/>
        <v/>
      </c>
      <c r="X69" s="49"/>
      <c r="Y69" s="100"/>
      <c r="Z69" s="60" t="str">
        <f t="shared" si="42"/>
        <v/>
      </c>
      <c r="AA69" s="49"/>
      <c r="AB69" s="123"/>
      <c r="AC69" s="52" t="str">
        <f t="shared" si="43"/>
        <v/>
      </c>
      <c r="AD69" s="60">
        <f t="shared" si="44"/>
        <v>0</v>
      </c>
      <c r="AE69" s="55">
        <f t="shared" si="45"/>
        <v>0</v>
      </c>
      <c r="AF69" s="56"/>
      <c r="AG69" s="57"/>
      <c r="AH69" s="58">
        <f t="shared" si="46"/>
        <v>0</v>
      </c>
      <c r="AI69" s="59">
        <f t="shared" si="47"/>
        <v>0</v>
      </c>
      <c r="AJ69" s="56"/>
      <c r="AK69" s="57"/>
      <c r="AL69" s="57"/>
      <c r="AM69" s="58">
        <f t="shared" si="48"/>
        <v>0</v>
      </c>
      <c r="AN69" s="59">
        <f t="shared" si="49"/>
        <v>0</v>
      </c>
      <c r="AO69" s="62"/>
      <c r="AP69" s="63">
        <f t="shared" si="53"/>
        <v>0</v>
      </c>
      <c r="AQ69" s="62"/>
      <c r="AR69" s="59">
        <f t="shared" si="54"/>
        <v>0</v>
      </c>
      <c r="AS69" s="64"/>
      <c r="AT69" s="65"/>
      <c r="AU69" s="58">
        <f t="shared" si="50"/>
        <v>0</v>
      </c>
      <c r="AV69" s="63" t="str">
        <f t="shared" si="51"/>
        <v>0</v>
      </c>
    </row>
    <row r="70" spans="1:48" hidden="1" x14ac:dyDescent="0.2">
      <c r="A70" s="124"/>
      <c r="B70" s="67"/>
      <c r="C70" s="67"/>
      <c r="D70" s="105" t="str">
        <f t="shared" si="36"/>
        <v/>
      </c>
      <c r="E70" s="72"/>
      <c r="F70" s="73"/>
      <c r="G70" s="43"/>
      <c r="H70" s="43"/>
      <c r="I70" s="44">
        <f t="shared" si="52"/>
        <v>0</v>
      </c>
      <c r="J70" s="45"/>
      <c r="K70" s="46"/>
      <c r="L70" s="100"/>
      <c r="M70" s="60" t="str">
        <f t="shared" si="37"/>
        <v/>
      </c>
      <c r="N70" s="49"/>
      <c r="O70" s="100"/>
      <c r="P70" s="60" t="str">
        <f t="shared" si="38"/>
        <v/>
      </c>
      <c r="Q70" s="49"/>
      <c r="R70" s="100"/>
      <c r="S70" s="52" t="str">
        <f t="shared" si="39"/>
        <v/>
      </c>
      <c r="T70" s="122">
        <f t="shared" si="40"/>
        <v>0</v>
      </c>
      <c r="U70" s="46"/>
      <c r="V70" s="100"/>
      <c r="W70" s="60" t="str">
        <f t="shared" si="41"/>
        <v/>
      </c>
      <c r="X70" s="49"/>
      <c r="Y70" s="100"/>
      <c r="Z70" s="60" t="str">
        <f t="shared" si="42"/>
        <v/>
      </c>
      <c r="AA70" s="49"/>
      <c r="AB70" s="123"/>
      <c r="AC70" s="52" t="str">
        <f t="shared" si="43"/>
        <v/>
      </c>
      <c r="AD70" s="60">
        <f t="shared" si="44"/>
        <v>0</v>
      </c>
      <c r="AE70" s="55">
        <f t="shared" si="45"/>
        <v>0</v>
      </c>
      <c r="AF70" s="56"/>
      <c r="AG70" s="57"/>
      <c r="AH70" s="58">
        <f t="shared" si="46"/>
        <v>0</v>
      </c>
      <c r="AI70" s="59">
        <f t="shared" si="47"/>
        <v>0</v>
      </c>
      <c r="AJ70" s="56"/>
      <c r="AK70" s="57"/>
      <c r="AL70" s="57"/>
      <c r="AM70" s="58">
        <f t="shared" si="48"/>
        <v>0</v>
      </c>
      <c r="AN70" s="59">
        <f t="shared" si="49"/>
        <v>0</v>
      </c>
      <c r="AO70" s="62"/>
      <c r="AP70" s="63">
        <f t="shared" si="53"/>
        <v>0</v>
      </c>
      <c r="AQ70" s="62"/>
      <c r="AR70" s="59">
        <f t="shared" si="54"/>
        <v>0</v>
      </c>
      <c r="AS70" s="64"/>
      <c r="AT70" s="65"/>
      <c r="AU70" s="58">
        <f t="shared" si="50"/>
        <v>0</v>
      </c>
      <c r="AV70" s="63" t="str">
        <f t="shared" si="51"/>
        <v>0</v>
      </c>
    </row>
    <row r="71" spans="1:48" hidden="1" x14ac:dyDescent="0.2">
      <c r="A71" s="124"/>
      <c r="B71" s="67"/>
      <c r="C71" s="67"/>
      <c r="D71" s="105" t="str">
        <f t="shared" si="36"/>
        <v/>
      </c>
      <c r="E71" s="72"/>
      <c r="F71" s="73"/>
      <c r="G71" s="43"/>
      <c r="H71" s="43"/>
      <c r="I71" s="44">
        <f t="shared" si="52"/>
        <v>0</v>
      </c>
      <c r="J71" s="45"/>
      <c r="K71" s="46"/>
      <c r="L71" s="100"/>
      <c r="M71" s="60" t="str">
        <f t="shared" si="37"/>
        <v/>
      </c>
      <c r="N71" s="49"/>
      <c r="O71" s="100"/>
      <c r="P71" s="60" t="str">
        <f t="shared" si="38"/>
        <v/>
      </c>
      <c r="Q71" s="49"/>
      <c r="R71" s="100"/>
      <c r="S71" s="52" t="str">
        <f t="shared" si="39"/>
        <v/>
      </c>
      <c r="T71" s="122">
        <f t="shared" si="40"/>
        <v>0</v>
      </c>
      <c r="U71" s="46"/>
      <c r="V71" s="100"/>
      <c r="W71" s="60" t="str">
        <f t="shared" si="41"/>
        <v/>
      </c>
      <c r="X71" s="49"/>
      <c r="Y71" s="100"/>
      <c r="Z71" s="60" t="str">
        <f t="shared" si="42"/>
        <v/>
      </c>
      <c r="AA71" s="49"/>
      <c r="AB71" s="123"/>
      <c r="AC71" s="52" t="str">
        <f t="shared" si="43"/>
        <v/>
      </c>
      <c r="AD71" s="60">
        <f t="shared" si="44"/>
        <v>0</v>
      </c>
      <c r="AE71" s="55">
        <f t="shared" si="45"/>
        <v>0</v>
      </c>
      <c r="AF71" s="56"/>
      <c r="AG71" s="57"/>
      <c r="AH71" s="58">
        <f t="shared" si="46"/>
        <v>0</v>
      </c>
      <c r="AI71" s="59">
        <f t="shared" si="47"/>
        <v>0</v>
      </c>
      <c r="AJ71" s="56"/>
      <c r="AK71" s="57"/>
      <c r="AL71" s="57"/>
      <c r="AM71" s="58">
        <f t="shared" si="48"/>
        <v>0</v>
      </c>
      <c r="AN71" s="59">
        <f t="shared" si="49"/>
        <v>0</v>
      </c>
      <c r="AO71" s="62"/>
      <c r="AP71" s="63">
        <f t="shared" si="53"/>
        <v>0</v>
      </c>
      <c r="AQ71" s="62"/>
      <c r="AR71" s="59">
        <f t="shared" si="54"/>
        <v>0</v>
      </c>
      <c r="AS71" s="64"/>
      <c r="AT71" s="65"/>
      <c r="AU71" s="58">
        <f t="shared" si="50"/>
        <v>0</v>
      </c>
      <c r="AV71" s="63" t="str">
        <f t="shared" si="51"/>
        <v>0</v>
      </c>
    </row>
    <row r="72" spans="1:48" hidden="1" x14ac:dyDescent="0.2">
      <c r="A72" s="124"/>
      <c r="B72" s="67"/>
      <c r="C72" s="67"/>
      <c r="D72" s="105" t="str">
        <f t="shared" si="36"/>
        <v/>
      </c>
      <c r="E72" s="72"/>
      <c r="F72" s="73"/>
      <c r="G72" s="43"/>
      <c r="H72" s="43"/>
      <c r="I72" s="44">
        <f t="shared" si="52"/>
        <v>0</v>
      </c>
      <c r="J72" s="45"/>
      <c r="K72" s="46"/>
      <c r="L72" s="100"/>
      <c r="M72" s="60" t="str">
        <f t="shared" si="37"/>
        <v/>
      </c>
      <c r="N72" s="49"/>
      <c r="O72" s="100"/>
      <c r="P72" s="60" t="str">
        <f t="shared" si="38"/>
        <v/>
      </c>
      <c r="Q72" s="49"/>
      <c r="R72" s="100"/>
      <c r="S72" s="52" t="str">
        <f t="shared" si="39"/>
        <v/>
      </c>
      <c r="T72" s="122">
        <f t="shared" si="40"/>
        <v>0</v>
      </c>
      <c r="U72" s="46"/>
      <c r="V72" s="100"/>
      <c r="W72" s="60" t="str">
        <f t="shared" si="41"/>
        <v/>
      </c>
      <c r="X72" s="49"/>
      <c r="Y72" s="100"/>
      <c r="Z72" s="60" t="str">
        <f t="shared" si="42"/>
        <v/>
      </c>
      <c r="AA72" s="49"/>
      <c r="AB72" s="123"/>
      <c r="AC72" s="52" t="str">
        <f t="shared" si="43"/>
        <v/>
      </c>
      <c r="AD72" s="60">
        <f t="shared" si="44"/>
        <v>0</v>
      </c>
      <c r="AE72" s="55">
        <f t="shared" si="45"/>
        <v>0</v>
      </c>
      <c r="AF72" s="56"/>
      <c r="AG72" s="57"/>
      <c r="AH72" s="58">
        <f t="shared" si="46"/>
        <v>0</v>
      </c>
      <c r="AI72" s="59">
        <f t="shared" si="47"/>
        <v>0</v>
      </c>
      <c r="AJ72" s="56"/>
      <c r="AK72" s="57"/>
      <c r="AL72" s="57"/>
      <c r="AM72" s="58">
        <f t="shared" si="48"/>
        <v>0</v>
      </c>
      <c r="AN72" s="59">
        <f t="shared" si="49"/>
        <v>0</v>
      </c>
      <c r="AO72" s="62"/>
      <c r="AP72" s="63">
        <f t="shared" si="53"/>
        <v>0</v>
      </c>
      <c r="AQ72" s="62"/>
      <c r="AR72" s="59">
        <f t="shared" si="54"/>
        <v>0</v>
      </c>
      <c r="AS72" s="64"/>
      <c r="AT72" s="65"/>
      <c r="AU72" s="58">
        <f t="shared" si="50"/>
        <v>0</v>
      </c>
      <c r="AV72" s="63" t="str">
        <f t="shared" si="51"/>
        <v>0</v>
      </c>
    </row>
    <row r="73" spans="1:48" hidden="1" x14ac:dyDescent="0.2">
      <c r="A73" s="124"/>
      <c r="B73" s="67"/>
      <c r="C73" s="67"/>
      <c r="D73" s="105" t="str">
        <f t="shared" si="36"/>
        <v/>
      </c>
      <c r="E73" s="67"/>
      <c r="F73" s="73"/>
      <c r="G73" s="43"/>
      <c r="H73" s="43"/>
      <c r="I73" s="44">
        <f t="shared" si="52"/>
        <v>0</v>
      </c>
      <c r="J73" s="45"/>
      <c r="K73" s="46"/>
      <c r="L73" s="100"/>
      <c r="M73" s="60" t="str">
        <f t="shared" si="37"/>
        <v/>
      </c>
      <c r="N73" s="49"/>
      <c r="O73" s="100"/>
      <c r="P73" s="60" t="str">
        <f t="shared" si="38"/>
        <v/>
      </c>
      <c r="Q73" s="49"/>
      <c r="R73" s="100"/>
      <c r="S73" s="52" t="str">
        <f t="shared" si="39"/>
        <v/>
      </c>
      <c r="T73" s="122">
        <f t="shared" si="40"/>
        <v>0</v>
      </c>
      <c r="U73" s="46"/>
      <c r="V73" s="100"/>
      <c r="W73" s="60" t="str">
        <f t="shared" si="41"/>
        <v/>
      </c>
      <c r="X73" s="49"/>
      <c r="Y73" s="100"/>
      <c r="Z73" s="60" t="str">
        <f t="shared" si="42"/>
        <v/>
      </c>
      <c r="AA73" s="49"/>
      <c r="AB73" s="123"/>
      <c r="AC73" s="52" t="str">
        <f t="shared" si="43"/>
        <v/>
      </c>
      <c r="AD73" s="60">
        <f t="shared" si="44"/>
        <v>0</v>
      </c>
      <c r="AE73" s="55">
        <f t="shared" si="45"/>
        <v>0</v>
      </c>
      <c r="AF73" s="56"/>
      <c r="AG73" s="57"/>
      <c r="AH73" s="58">
        <f t="shared" si="46"/>
        <v>0</v>
      </c>
      <c r="AI73" s="59">
        <f t="shared" si="47"/>
        <v>0</v>
      </c>
      <c r="AJ73" s="56"/>
      <c r="AK73" s="57"/>
      <c r="AL73" s="57"/>
      <c r="AM73" s="58">
        <f t="shared" si="48"/>
        <v>0</v>
      </c>
      <c r="AN73" s="59">
        <f t="shared" si="49"/>
        <v>0</v>
      </c>
      <c r="AO73" s="62"/>
      <c r="AP73" s="63">
        <f t="shared" si="53"/>
        <v>0</v>
      </c>
      <c r="AQ73" s="62"/>
      <c r="AR73" s="59">
        <f t="shared" si="54"/>
        <v>0</v>
      </c>
      <c r="AS73" s="64"/>
      <c r="AT73" s="65"/>
      <c r="AU73" s="58">
        <f t="shared" si="50"/>
        <v>0</v>
      </c>
      <c r="AV73" s="63" t="str">
        <f t="shared" si="51"/>
        <v>0</v>
      </c>
    </row>
    <row r="74" spans="1:48" ht="13.5" hidden="1" thickBot="1" x14ac:dyDescent="0.25">
      <c r="A74" s="125"/>
      <c r="B74" s="77"/>
      <c r="C74" s="77"/>
      <c r="D74" s="110" t="str">
        <f t="shared" si="36"/>
        <v/>
      </c>
      <c r="E74" s="77"/>
      <c r="F74" s="111"/>
      <c r="G74" s="112"/>
      <c r="H74" s="112"/>
      <c r="I74" s="44">
        <f t="shared" si="52"/>
        <v>0</v>
      </c>
      <c r="J74" s="45"/>
      <c r="K74" s="46"/>
      <c r="L74" s="100"/>
      <c r="M74" s="60" t="str">
        <f t="shared" si="37"/>
        <v/>
      </c>
      <c r="N74" s="49"/>
      <c r="O74" s="100"/>
      <c r="P74" s="60" t="str">
        <f t="shared" si="38"/>
        <v/>
      </c>
      <c r="Q74" s="49"/>
      <c r="R74" s="100"/>
      <c r="S74" s="52" t="str">
        <f t="shared" si="39"/>
        <v/>
      </c>
      <c r="T74" s="122">
        <f t="shared" si="40"/>
        <v>0</v>
      </c>
      <c r="U74" s="46"/>
      <c r="V74" s="100"/>
      <c r="W74" s="60" t="str">
        <f t="shared" si="41"/>
        <v/>
      </c>
      <c r="X74" s="49"/>
      <c r="Y74" s="100"/>
      <c r="Z74" s="60" t="str">
        <f t="shared" si="42"/>
        <v/>
      </c>
      <c r="AA74" s="49"/>
      <c r="AB74" s="123"/>
      <c r="AC74" s="52" t="str">
        <f t="shared" si="43"/>
        <v/>
      </c>
      <c r="AD74" s="60">
        <f t="shared" si="44"/>
        <v>0</v>
      </c>
      <c r="AE74" s="55">
        <f t="shared" si="45"/>
        <v>0</v>
      </c>
      <c r="AF74" s="85"/>
      <c r="AG74" s="86"/>
      <c r="AH74" s="87">
        <f t="shared" si="46"/>
        <v>0</v>
      </c>
      <c r="AI74" s="59">
        <f t="shared" si="47"/>
        <v>0</v>
      </c>
      <c r="AJ74" s="85"/>
      <c r="AK74" s="86"/>
      <c r="AL74" s="86"/>
      <c r="AM74" s="87">
        <f t="shared" si="48"/>
        <v>0</v>
      </c>
      <c r="AN74" s="59">
        <f t="shared" si="49"/>
        <v>0</v>
      </c>
      <c r="AO74" s="88"/>
      <c r="AP74" s="63">
        <f t="shared" si="53"/>
        <v>0</v>
      </c>
      <c r="AQ74" s="88"/>
      <c r="AR74" s="59">
        <f t="shared" si="54"/>
        <v>0</v>
      </c>
      <c r="AS74" s="89"/>
      <c r="AT74" s="90"/>
      <c r="AU74" s="87">
        <f t="shared" si="50"/>
        <v>0</v>
      </c>
      <c r="AV74" s="63" t="str">
        <f t="shared" si="51"/>
        <v>0</v>
      </c>
    </row>
    <row r="75" spans="1:48" ht="6.75" customHeight="1" x14ac:dyDescent="0.2">
      <c r="I75" s="9"/>
      <c r="J75" s="9"/>
    </row>
    <row r="76" spans="1:48" hidden="1" x14ac:dyDescent="0.2">
      <c r="I76" s="9"/>
      <c r="J76" s="9"/>
    </row>
    <row r="77" spans="1:48" ht="13.5" hidden="1" thickBot="1" x14ac:dyDescent="0.25">
      <c r="A77" s="6" t="s">
        <v>68</v>
      </c>
      <c r="B77" s="92"/>
      <c r="C77" s="7"/>
      <c r="D77" s="7"/>
      <c r="E77" s="9"/>
      <c r="F77" s="10"/>
      <c r="G77" s="10"/>
      <c r="H77" s="10"/>
      <c r="I77" s="9"/>
      <c r="J77" s="9"/>
      <c r="K77" s="173" t="s">
        <v>7</v>
      </c>
      <c r="L77" s="208"/>
      <c r="M77" s="208"/>
      <c r="N77" s="208"/>
      <c r="O77" s="208"/>
      <c r="P77" s="208"/>
      <c r="Q77" s="208"/>
      <c r="R77" s="209"/>
      <c r="S77" s="11"/>
      <c r="T77" s="11"/>
      <c r="U77" s="173" t="s">
        <v>8</v>
      </c>
      <c r="V77" s="208"/>
      <c r="W77" s="208"/>
      <c r="X77" s="208"/>
      <c r="Y77" s="208"/>
      <c r="Z77" s="208"/>
      <c r="AA77" s="208"/>
      <c r="AB77" s="209"/>
      <c r="AC77" s="9"/>
      <c r="AD77" s="9"/>
      <c r="AE77" s="9"/>
      <c r="AF77" s="173" t="s">
        <v>9</v>
      </c>
      <c r="AG77" s="174"/>
      <c r="AH77" s="174"/>
      <c r="AI77" s="174"/>
      <c r="AJ77" s="174"/>
      <c r="AK77" s="174"/>
      <c r="AL77" s="174"/>
      <c r="AM77" s="174"/>
      <c r="AN77" s="174"/>
      <c r="AO77" s="174"/>
      <c r="AP77" s="174"/>
      <c r="AQ77" s="174"/>
      <c r="AR77" s="174"/>
      <c r="AS77" s="174"/>
      <c r="AT77" s="174"/>
      <c r="AU77" s="174"/>
      <c r="AV77" s="175"/>
    </row>
    <row r="78" spans="1:48" ht="36" hidden="1" x14ac:dyDescent="0.2">
      <c r="A78" s="15" t="s">
        <v>42</v>
      </c>
      <c r="B78" s="20" t="s">
        <v>43</v>
      </c>
      <c r="C78" s="93"/>
      <c r="D78" s="17" t="s">
        <v>45</v>
      </c>
      <c r="E78" s="17" t="s">
        <v>11</v>
      </c>
      <c r="F78" s="18" t="s">
        <v>12</v>
      </c>
      <c r="G78" s="19"/>
      <c r="H78" s="19"/>
      <c r="I78" s="211" t="s">
        <v>13</v>
      </c>
      <c r="J78" s="204" t="s">
        <v>14</v>
      </c>
      <c r="K78" s="170" t="s">
        <v>15</v>
      </c>
      <c r="L78" s="189"/>
      <c r="M78" s="20"/>
      <c r="N78" s="190" t="s">
        <v>16</v>
      </c>
      <c r="O78" s="189"/>
      <c r="P78" s="20"/>
      <c r="Q78" s="190" t="s">
        <v>60</v>
      </c>
      <c r="R78" s="191"/>
      <c r="S78" s="11"/>
      <c r="T78" s="11"/>
      <c r="U78" s="170" t="s">
        <v>15</v>
      </c>
      <c r="V78" s="189"/>
      <c r="W78" s="20"/>
      <c r="X78" s="190" t="s">
        <v>16</v>
      </c>
      <c r="Y78" s="189"/>
      <c r="Z78" s="20"/>
      <c r="AA78" s="190" t="s">
        <v>60</v>
      </c>
      <c r="AB78" s="191"/>
      <c r="AC78" s="11"/>
      <c r="AD78" s="11"/>
      <c r="AE78" s="194" t="s">
        <v>17</v>
      </c>
      <c r="AF78" s="176" t="s">
        <v>18</v>
      </c>
      <c r="AG78" s="196"/>
      <c r="AH78" s="197"/>
      <c r="AI78" s="198"/>
      <c r="AJ78" s="170"/>
      <c r="AK78" s="199"/>
      <c r="AL78" s="199"/>
      <c r="AM78" s="171"/>
      <c r="AN78" s="172"/>
      <c r="AO78" s="176" t="s">
        <v>19</v>
      </c>
      <c r="AP78" s="177"/>
      <c r="AQ78" s="178" t="s">
        <v>69</v>
      </c>
      <c r="AR78" s="179"/>
      <c r="AS78" s="180"/>
      <c r="AT78" s="181"/>
      <c r="AU78" s="181"/>
      <c r="AV78" s="182"/>
    </row>
    <row r="79" spans="1:48" hidden="1" x14ac:dyDescent="0.2">
      <c r="A79" s="21" t="s">
        <v>21</v>
      </c>
      <c r="B79" s="22" t="s">
        <v>22</v>
      </c>
      <c r="C79" s="94"/>
      <c r="D79" s="23"/>
      <c r="E79" s="23"/>
      <c r="F79" s="24" t="s">
        <v>24</v>
      </c>
      <c r="G79" s="116"/>
      <c r="H79" s="116"/>
      <c r="I79" s="212"/>
      <c r="J79" s="213"/>
      <c r="K79" s="117" t="s">
        <v>25</v>
      </c>
      <c r="L79" s="27"/>
      <c r="M79" s="28" t="s">
        <v>27</v>
      </c>
      <c r="N79" s="28" t="s">
        <v>25</v>
      </c>
      <c r="O79" s="27"/>
      <c r="P79" s="28" t="s">
        <v>27</v>
      </c>
      <c r="Q79" s="28" t="s">
        <v>25</v>
      </c>
      <c r="R79" s="118"/>
      <c r="S79" s="119" t="s">
        <v>27</v>
      </c>
      <c r="T79" s="120" t="s">
        <v>28</v>
      </c>
      <c r="U79" s="117" t="s">
        <v>25</v>
      </c>
      <c r="V79" s="27" t="s">
        <v>26</v>
      </c>
      <c r="W79" s="28" t="s">
        <v>27</v>
      </c>
      <c r="X79" s="28" t="s">
        <v>25</v>
      </c>
      <c r="Y79" s="27" t="s">
        <v>26</v>
      </c>
      <c r="Z79" s="28" t="s">
        <v>27</v>
      </c>
      <c r="AA79" s="28" t="s">
        <v>25</v>
      </c>
      <c r="AB79" s="118" t="s">
        <v>26</v>
      </c>
      <c r="AC79" s="119" t="s">
        <v>27</v>
      </c>
      <c r="AD79" s="120" t="s">
        <v>28</v>
      </c>
      <c r="AE79" s="215"/>
      <c r="AF79" s="121" t="s">
        <v>29</v>
      </c>
      <c r="AG79" s="35" t="s">
        <v>30</v>
      </c>
      <c r="AH79" s="35"/>
      <c r="AI79" s="36" t="s">
        <v>26</v>
      </c>
      <c r="AJ79" s="37" t="s">
        <v>29</v>
      </c>
      <c r="AK79" s="35" t="s">
        <v>30</v>
      </c>
      <c r="AL79" s="35" t="s">
        <v>31</v>
      </c>
      <c r="AM79" s="35"/>
      <c r="AN79" s="96" t="s">
        <v>26</v>
      </c>
      <c r="AO79" s="37" t="s">
        <v>32</v>
      </c>
      <c r="AP79" s="36" t="s">
        <v>26</v>
      </c>
      <c r="AQ79" s="37" t="s">
        <v>32</v>
      </c>
      <c r="AR79" s="36" t="s">
        <v>26</v>
      </c>
      <c r="AS79" s="37" t="s">
        <v>29</v>
      </c>
      <c r="AT79" s="35" t="s">
        <v>30</v>
      </c>
      <c r="AU79" s="35" t="s">
        <v>33</v>
      </c>
      <c r="AV79" s="36" t="s">
        <v>26</v>
      </c>
    </row>
    <row r="80" spans="1:48" hidden="1" x14ac:dyDescent="0.2">
      <c r="A80" s="98"/>
      <c r="B80" s="40"/>
      <c r="C80" s="40"/>
      <c r="D80" s="99" t="str">
        <f t="shared" ref="D80:D108" si="56">IF(C80&lt;1,"",IF(C80&lt;150.9,-150,IF(C80&lt;158.9,-158,IF(C80&lt;168.9,-168,IF(C80&gt;168,"+168")))))</f>
        <v/>
      </c>
      <c r="E80" s="41"/>
      <c r="F80" s="42"/>
      <c r="G80" s="43"/>
      <c r="H80" s="43"/>
      <c r="I80" s="44">
        <f>SUM(AE80+AI80+AN80+AP80+AR80+AV80)</f>
        <v>0</v>
      </c>
      <c r="J80" s="45"/>
      <c r="K80" s="46"/>
      <c r="L80" s="100"/>
      <c r="M80" s="60" t="str">
        <f>IF(F80&lt;1,"",(K80*135)/F80)</f>
        <v/>
      </c>
      <c r="N80" s="49"/>
      <c r="O80" s="100"/>
      <c r="P80" s="60" t="str">
        <f>IF(F80&lt;1,"",(N80*135)/F80)</f>
        <v/>
      </c>
      <c r="Q80" s="49"/>
      <c r="R80" s="100"/>
      <c r="S80" s="60" t="str">
        <f>IF(F80&lt;1,"",(Q80*135)/F80)</f>
        <v/>
      </c>
      <c r="T80" s="122">
        <f t="shared" ref="T80:T85" si="57">MAX(M80,P80,S80)</f>
        <v>0</v>
      </c>
      <c r="U80" s="46"/>
      <c r="V80" s="100"/>
      <c r="W80" s="60" t="str">
        <f>IF(F80&lt;1,"",(U80*100)/F80)</f>
        <v/>
      </c>
      <c r="X80" s="49"/>
      <c r="Y80" s="100"/>
      <c r="Z80" s="60" t="str">
        <f>IF(F80&lt;1,"",(X80*100)/F80)</f>
        <v/>
      </c>
      <c r="AA80" s="49"/>
      <c r="AB80" s="123"/>
      <c r="AC80" s="60" t="str">
        <f>IF(F80&lt;1,"",(AA80*100)/F80)</f>
        <v/>
      </c>
      <c r="AD80" s="60">
        <f t="shared" ref="AD80:AD85" si="58">MAX(W80,Z80,AC80)</f>
        <v>0</v>
      </c>
      <c r="AE80" s="55">
        <f t="shared" ref="AE80:AE85" si="59">SUM(T80,AD80)</f>
        <v>0</v>
      </c>
      <c r="AF80" s="56"/>
      <c r="AG80" s="57"/>
      <c r="AH80" s="58">
        <f t="shared" ref="AH80:AH85" si="60">MAX(AF80:AG80)</f>
        <v>0</v>
      </c>
      <c r="AI80" s="59">
        <f t="shared" ref="AI80:AI108" si="61">(AH80*20)*0.66</f>
        <v>0</v>
      </c>
      <c r="AJ80" s="56"/>
      <c r="AK80" s="57"/>
      <c r="AL80" s="57"/>
      <c r="AM80" s="58">
        <f t="shared" ref="AM80:AM108" si="62">MAX(AJ80:AL80)</f>
        <v>0</v>
      </c>
      <c r="AN80" s="59">
        <f t="shared" ref="AN80:AN108" si="63">IF((AM80)=0,"0",(AM80*750/F80))*0.66</f>
        <v>0</v>
      </c>
      <c r="AO80" s="62"/>
      <c r="AP80" s="63">
        <f>AO80*4.5*0.66</f>
        <v>0</v>
      </c>
      <c r="AQ80" s="62"/>
      <c r="AR80" s="59">
        <f>AQ80*4</f>
        <v>0</v>
      </c>
      <c r="AS80" s="64"/>
      <c r="AT80" s="65"/>
      <c r="AU80" s="58">
        <f t="shared" ref="AU80:AU108" si="64">MIN(AS80:AT80)</f>
        <v>0</v>
      </c>
      <c r="AV80" s="63" t="str">
        <f t="shared" ref="AV80:AV108" si="65">IF((AU80)=0,"0",((13-AU80)*20+100)*0.66)</f>
        <v>0</v>
      </c>
    </row>
    <row r="81" spans="1:48" hidden="1" x14ac:dyDescent="0.2">
      <c r="A81" s="124"/>
      <c r="B81" s="67"/>
      <c r="C81" s="67"/>
      <c r="D81" s="105" t="str">
        <f t="shared" si="56"/>
        <v/>
      </c>
      <c r="E81" s="72"/>
      <c r="F81" s="73"/>
      <c r="G81" s="43"/>
      <c r="H81" s="43"/>
      <c r="I81" s="44">
        <f t="shared" ref="I81:I108" si="66">SUM(AE81+AI81+AN81+AP81+AR81+AV81)</f>
        <v>0</v>
      </c>
      <c r="J81" s="45"/>
      <c r="K81" s="46"/>
      <c r="L81" s="100"/>
      <c r="M81" s="60" t="str">
        <f t="shared" ref="M81:M108" si="67">IF(F81&lt;1,"",(K81*135)/F81)</f>
        <v/>
      </c>
      <c r="N81" s="49"/>
      <c r="O81" s="100"/>
      <c r="P81" s="60" t="str">
        <f t="shared" ref="P81:P108" si="68">IF(F81&lt;1,"",(N81*135)/F81)</f>
        <v/>
      </c>
      <c r="Q81" s="49"/>
      <c r="R81" s="100"/>
      <c r="S81" s="60" t="str">
        <f t="shared" ref="S81:S108" si="69">IF(F81&lt;1,"",(Q81*135)/F81)</f>
        <v/>
      </c>
      <c r="T81" s="122">
        <f t="shared" si="57"/>
        <v>0</v>
      </c>
      <c r="U81" s="46"/>
      <c r="V81" s="100"/>
      <c r="W81" s="60" t="str">
        <f t="shared" ref="W81:W108" si="70">IF(F81&lt;1,"",(U81*100)/F81)</f>
        <v/>
      </c>
      <c r="X81" s="49"/>
      <c r="Y81" s="100"/>
      <c r="Z81" s="60" t="str">
        <f t="shared" ref="Z81:Z108" si="71">IF(F81&lt;1,"",(X81*100)/F81)</f>
        <v/>
      </c>
      <c r="AA81" s="49"/>
      <c r="AB81" s="123"/>
      <c r="AC81" s="60" t="str">
        <f t="shared" ref="AC81:AC108" si="72">IF(F81&lt;1,"",(AA81*100)/F81)</f>
        <v/>
      </c>
      <c r="AD81" s="60">
        <f t="shared" si="58"/>
        <v>0</v>
      </c>
      <c r="AE81" s="55">
        <f t="shared" si="59"/>
        <v>0</v>
      </c>
      <c r="AF81" s="56"/>
      <c r="AG81" s="57"/>
      <c r="AH81" s="58">
        <f t="shared" si="60"/>
        <v>0</v>
      </c>
      <c r="AI81" s="59">
        <f t="shared" si="61"/>
        <v>0</v>
      </c>
      <c r="AJ81" s="56"/>
      <c r="AK81" s="57"/>
      <c r="AL81" s="57"/>
      <c r="AM81" s="58">
        <f t="shared" si="62"/>
        <v>0</v>
      </c>
      <c r="AN81" s="59">
        <f t="shared" si="63"/>
        <v>0</v>
      </c>
      <c r="AO81" s="62"/>
      <c r="AP81" s="63">
        <f t="shared" ref="AP81:AP108" si="73">AO81*4.5*0.66</f>
        <v>0</v>
      </c>
      <c r="AQ81" s="62"/>
      <c r="AR81" s="59">
        <f t="shared" ref="AR81:AR108" si="74">AQ81*4</f>
        <v>0</v>
      </c>
      <c r="AS81" s="64"/>
      <c r="AT81" s="65"/>
      <c r="AU81" s="58">
        <f t="shared" si="64"/>
        <v>0</v>
      </c>
      <c r="AV81" s="63" t="str">
        <f t="shared" si="65"/>
        <v>0</v>
      </c>
    </row>
    <row r="82" spans="1:48" hidden="1" x14ac:dyDescent="0.2">
      <c r="A82" s="124"/>
      <c r="B82" s="67"/>
      <c r="C82" s="67"/>
      <c r="D82" s="105" t="str">
        <f t="shared" si="56"/>
        <v/>
      </c>
      <c r="E82" s="72"/>
      <c r="F82" s="73"/>
      <c r="G82" s="43"/>
      <c r="H82" s="43"/>
      <c r="I82" s="44">
        <f t="shared" si="66"/>
        <v>0</v>
      </c>
      <c r="J82" s="45"/>
      <c r="K82" s="46"/>
      <c r="L82" s="100"/>
      <c r="M82" s="60" t="str">
        <f t="shared" si="67"/>
        <v/>
      </c>
      <c r="N82" s="49"/>
      <c r="O82" s="100"/>
      <c r="P82" s="60" t="str">
        <f t="shared" si="68"/>
        <v/>
      </c>
      <c r="Q82" s="49"/>
      <c r="R82" s="100"/>
      <c r="S82" s="60" t="str">
        <f t="shared" si="69"/>
        <v/>
      </c>
      <c r="T82" s="122">
        <f t="shared" si="57"/>
        <v>0</v>
      </c>
      <c r="U82" s="46"/>
      <c r="V82" s="100"/>
      <c r="W82" s="60" t="str">
        <f t="shared" si="70"/>
        <v/>
      </c>
      <c r="X82" s="49"/>
      <c r="Y82" s="100"/>
      <c r="Z82" s="60" t="str">
        <f t="shared" si="71"/>
        <v/>
      </c>
      <c r="AA82" s="49"/>
      <c r="AB82" s="123"/>
      <c r="AC82" s="60" t="str">
        <f t="shared" si="72"/>
        <v/>
      </c>
      <c r="AD82" s="60">
        <f t="shared" si="58"/>
        <v>0</v>
      </c>
      <c r="AE82" s="55">
        <f t="shared" si="59"/>
        <v>0</v>
      </c>
      <c r="AF82" s="56"/>
      <c r="AG82" s="57"/>
      <c r="AH82" s="58">
        <f t="shared" si="60"/>
        <v>0</v>
      </c>
      <c r="AI82" s="59">
        <f t="shared" si="61"/>
        <v>0</v>
      </c>
      <c r="AJ82" s="56"/>
      <c r="AK82" s="57"/>
      <c r="AL82" s="57"/>
      <c r="AM82" s="58">
        <f t="shared" si="62"/>
        <v>0</v>
      </c>
      <c r="AN82" s="59">
        <f t="shared" si="63"/>
        <v>0</v>
      </c>
      <c r="AO82" s="62"/>
      <c r="AP82" s="63">
        <f t="shared" si="73"/>
        <v>0</v>
      </c>
      <c r="AQ82" s="62"/>
      <c r="AR82" s="59">
        <f t="shared" si="74"/>
        <v>0</v>
      </c>
      <c r="AS82" s="64"/>
      <c r="AT82" s="65"/>
      <c r="AU82" s="58">
        <f t="shared" si="64"/>
        <v>0</v>
      </c>
      <c r="AV82" s="63" t="str">
        <f t="shared" si="65"/>
        <v>0</v>
      </c>
    </row>
    <row r="83" spans="1:48" hidden="1" x14ac:dyDescent="0.2">
      <c r="A83" s="124"/>
      <c r="B83" s="67"/>
      <c r="C83" s="67"/>
      <c r="D83" s="105" t="str">
        <f t="shared" si="56"/>
        <v/>
      </c>
      <c r="E83" s="72"/>
      <c r="F83" s="73"/>
      <c r="G83" s="43"/>
      <c r="H83" s="43"/>
      <c r="I83" s="44">
        <f t="shared" si="66"/>
        <v>0</v>
      </c>
      <c r="J83" s="45"/>
      <c r="K83" s="46"/>
      <c r="L83" s="100"/>
      <c r="M83" s="60" t="str">
        <f t="shared" si="67"/>
        <v/>
      </c>
      <c r="N83" s="49"/>
      <c r="O83" s="100"/>
      <c r="P83" s="60" t="str">
        <f t="shared" si="68"/>
        <v/>
      </c>
      <c r="Q83" s="49"/>
      <c r="R83" s="100"/>
      <c r="S83" s="60" t="str">
        <f t="shared" si="69"/>
        <v/>
      </c>
      <c r="T83" s="122">
        <f t="shared" si="57"/>
        <v>0</v>
      </c>
      <c r="U83" s="46"/>
      <c r="V83" s="100"/>
      <c r="W83" s="60" t="str">
        <f t="shared" si="70"/>
        <v/>
      </c>
      <c r="X83" s="49"/>
      <c r="Y83" s="100"/>
      <c r="Z83" s="60" t="str">
        <f t="shared" si="71"/>
        <v/>
      </c>
      <c r="AA83" s="49"/>
      <c r="AB83" s="123"/>
      <c r="AC83" s="60" t="str">
        <f t="shared" si="72"/>
        <v/>
      </c>
      <c r="AD83" s="60">
        <f t="shared" si="58"/>
        <v>0</v>
      </c>
      <c r="AE83" s="55">
        <f t="shared" si="59"/>
        <v>0</v>
      </c>
      <c r="AF83" s="56"/>
      <c r="AG83" s="57"/>
      <c r="AH83" s="58">
        <f t="shared" si="60"/>
        <v>0</v>
      </c>
      <c r="AI83" s="59">
        <f t="shared" si="61"/>
        <v>0</v>
      </c>
      <c r="AJ83" s="56"/>
      <c r="AK83" s="57"/>
      <c r="AL83" s="57"/>
      <c r="AM83" s="58">
        <f t="shared" si="62"/>
        <v>0</v>
      </c>
      <c r="AN83" s="59">
        <f t="shared" si="63"/>
        <v>0</v>
      </c>
      <c r="AO83" s="62"/>
      <c r="AP83" s="63">
        <f t="shared" si="73"/>
        <v>0</v>
      </c>
      <c r="AQ83" s="62"/>
      <c r="AR83" s="59">
        <f t="shared" si="74"/>
        <v>0</v>
      </c>
      <c r="AS83" s="64"/>
      <c r="AT83" s="65"/>
      <c r="AU83" s="58">
        <f t="shared" si="64"/>
        <v>0</v>
      </c>
      <c r="AV83" s="63" t="str">
        <f t="shared" si="65"/>
        <v>0</v>
      </c>
    </row>
    <row r="84" spans="1:48" hidden="1" x14ac:dyDescent="0.2">
      <c r="A84" s="124"/>
      <c r="B84" s="67"/>
      <c r="C84" s="67"/>
      <c r="D84" s="105" t="str">
        <f t="shared" si="56"/>
        <v/>
      </c>
      <c r="E84" s="72"/>
      <c r="F84" s="73"/>
      <c r="G84" s="43"/>
      <c r="H84" s="43"/>
      <c r="I84" s="44">
        <f t="shared" si="66"/>
        <v>0</v>
      </c>
      <c r="J84" s="45"/>
      <c r="K84" s="46"/>
      <c r="L84" s="100"/>
      <c r="M84" s="60" t="str">
        <f t="shared" si="67"/>
        <v/>
      </c>
      <c r="N84" s="49"/>
      <c r="O84" s="100"/>
      <c r="P84" s="60" t="str">
        <f t="shared" si="68"/>
        <v/>
      </c>
      <c r="Q84" s="49"/>
      <c r="R84" s="100"/>
      <c r="S84" s="60" t="str">
        <f t="shared" si="69"/>
        <v/>
      </c>
      <c r="T84" s="122">
        <f t="shared" si="57"/>
        <v>0</v>
      </c>
      <c r="U84" s="46"/>
      <c r="V84" s="100"/>
      <c r="W84" s="60" t="str">
        <f t="shared" si="70"/>
        <v/>
      </c>
      <c r="X84" s="49"/>
      <c r="Y84" s="100"/>
      <c r="Z84" s="60" t="str">
        <f t="shared" si="71"/>
        <v/>
      </c>
      <c r="AA84" s="49"/>
      <c r="AB84" s="123"/>
      <c r="AC84" s="60" t="str">
        <f t="shared" si="72"/>
        <v/>
      </c>
      <c r="AD84" s="60">
        <f t="shared" si="58"/>
        <v>0</v>
      </c>
      <c r="AE84" s="55">
        <f t="shared" si="59"/>
        <v>0</v>
      </c>
      <c r="AF84" s="56"/>
      <c r="AG84" s="57"/>
      <c r="AH84" s="58">
        <f t="shared" si="60"/>
        <v>0</v>
      </c>
      <c r="AI84" s="59">
        <f t="shared" si="61"/>
        <v>0</v>
      </c>
      <c r="AJ84" s="56"/>
      <c r="AK84" s="57"/>
      <c r="AL84" s="57"/>
      <c r="AM84" s="58">
        <f t="shared" si="62"/>
        <v>0</v>
      </c>
      <c r="AN84" s="59">
        <f t="shared" si="63"/>
        <v>0</v>
      </c>
      <c r="AO84" s="62"/>
      <c r="AP84" s="63">
        <f t="shared" si="73"/>
        <v>0</v>
      </c>
      <c r="AQ84" s="62"/>
      <c r="AR84" s="59">
        <f t="shared" si="74"/>
        <v>0</v>
      </c>
      <c r="AS84" s="64"/>
      <c r="AT84" s="65"/>
      <c r="AU84" s="58">
        <f t="shared" si="64"/>
        <v>0</v>
      </c>
      <c r="AV84" s="63" t="str">
        <f t="shared" si="65"/>
        <v>0</v>
      </c>
    </row>
    <row r="85" spans="1:48" hidden="1" x14ac:dyDescent="0.2">
      <c r="A85" s="103"/>
      <c r="B85" s="67"/>
      <c r="C85" s="67"/>
      <c r="D85" s="105" t="str">
        <f t="shared" si="56"/>
        <v/>
      </c>
      <c r="E85" s="72"/>
      <c r="F85" s="73"/>
      <c r="G85" s="43"/>
      <c r="H85" s="43"/>
      <c r="I85" s="44">
        <f t="shared" si="66"/>
        <v>0</v>
      </c>
      <c r="J85" s="45"/>
      <c r="K85" s="46"/>
      <c r="L85" s="100"/>
      <c r="M85" s="60" t="str">
        <f t="shared" si="67"/>
        <v/>
      </c>
      <c r="N85" s="49"/>
      <c r="O85" s="100"/>
      <c r="P85" s="60" t="str">
        <f t="shared" si="68"/>
        <v/>
      </c>
      <c r="Q85" s="49"/>
      <c r="R85" s="100"/>
      <c r="S85" s="60" t="str">
        <f t="shared" si="69"/>
        <v/>
      </c>
      <c r="T85" s="122">
        <f t="shared" si="57"/>
        <v>0</v>
      </c>
      <c r="U85" s="46"/>
      <c r="V85" s="100"/>
      <c r="W85" s="60" t="str">
        <f t="shared" si="70"/>
        <v/>
      </c>
      <c r="X85" s="49"/>
      <c r="Y85" s="100"/>
      <c r="Z85" s="60" t="str">
        <f t="shared" si="71"/>
        <v/>
      </c>
      <c r="AA85" s="49"/>
      <c r="AB85" s="123"/>
      <c r="AC85" s="60" t="str">
        <f t="shared" si="72"/>
        <v/>
      </c>
      <c r="AD85" s="60">
        <f t="shared" si="58"/>
        <v>0</v>
      </c>
      <c r="AE85" s="55">
        <f t="shared" si="59"/>
        <v>0</v>
      </c>
      <c r="AF85" s="56"/>
      <c r="AG85" s="57"/>
      <c r="AH85" s="58">
        <f t="shared" si="60"/>
        <v>0</v>
      </c>
      <c r="AI85" s="59">
        <f t="shared" si="61"/>
        <v>0</v>
      </c>
      <c r="AJ85" s="56"/>
      <c r="AK85" s="57"/>
      <c r="AL85" s="57"/>
      <c r="AM85" s="58">
        <f t="shared" si="62"/>
        <v>0</v>
      </c>
      <c r="AN85" s="59">
        <f t="shared" si="63"/>
        <v>0</v>
      </c>
      <c r="AO85" s="62"/>
      <c r="AP85" s="63">
        <f t="shared" si="73"/>
        <v>0</v>
      </c>
      <c r="AQ85" s="62"/>
      <c r="AR85" s="59">
        <f t="shared" si="74"/>
        <v>0</v>
      </c>
      <c r="AS85" s="64"/>
      <c r="AT85" s="65"/>
      <c r="AU85" s="58">
        <f t="shared" si="64"/>
        <v>0</v>
      </c>
      <c r="AV85" s="63" t="str">
        <f t="shared" si="65"/>
        <v>0</v>
      </c>
    </row>
    <row r="86" spans="1:48" hidden="1" x14ac:dyDescent="0.2">
      <c r="A86" s="103"/>
      <c r="B86" s="67"/>
      <c r="C86" s="104"/>
      <c r="D86" s="105" t="str">
        <f t="shared" si="56"/>
        <v/>
      </c>
      <c r="E86" s="72"/>
      <c r="F86" s="73"/>
      <c r="G86" s="43"/>
      <c r="H86" s="43"/>
      <c r="I86" s="44">
        <f t="shared" si="66"/>
        <v>0</v>
      </c>
      <c r="J86" s="45"/>
      <c r="K86" s="46"/>
      <c r="L86" s="100"/>
      <c r="M86" s="60" t="str">
        <f t="shared" si="67"/>
        <v/>
      </c>
      <c r="N86" s="49"/>
      <c r="O86" s="100"/>
      <c r="P86" s="60" t="str">
        <f t="shared" si="68"/>
        <v/>
      </c>
      <c r="Q86" s="49"/>
      <c r="R86" s="100"/>
      <c r="S86" s="60" t="str">
        <f t="shared" si="69"/>
        <v/>
      </c>
      <c r="T86" s="122">
        <f>MAX(M86,P86,S86)</f>
        <v>0</v>
      </c>
      <c r="U86" s="46"/>
      <c r="V86" s="100"/>
      <c r="W86" s="60" t="str">
        <f t="shared" si="70"/>
        <v/>
      </c>
      <c r="X86" s="49"/>
      <c r="Y86" s="100"/>
      <c r="Z86" s="60" t="str">
        <f t="shared" si="71"/>
        <v/>
      </c>
      <c r="AA86" s="49"/>
      <c r="AB86" s="123"/>
      <c r="AC86" s="60" t="str">
        <f t="shared" si="72"/>
        <v/>
      </c>
      <c r="AD86" s="60">
        <f>MAX(W86,Z86,AC86)</f>
        <v>0</v>
      </c>
      <c r="AE86" s="55">
        <f>SUM(T86,AD86)</f>
        <v>0</v>
      </c>
      <c r="AF86" s="56"/>
      <c r="AG86" s="57"/>
      <c r="AH86" s="58">
        <f>MAX(AF86:AG86)</f>
        <v>0</v>
      </c>
      <c r="AI86" s="59">
        <f t="shared" si="61"/>
        <v>0</v>
      </c>
      <c r="AJ86" s="56"/>
      <c r="AK86" s="57"/>
      <c r="AL86" s="57"/>
      <c r="AM86" s="58">
        <f t="shared" si="62"/>
        <v>0</v>
      </c>
      <c r="AN86" s="59">
        <f t="shared" si="63"/>
        <v>0</v>
      </c>
      <c r="AO86" s="62"/>
      <c r="AP86" s="63">
        <f t="shared" si="73"/>
        <v>0</v>
      </c>
      <c r="AQ86" s="62"/>
      <c r="AR86" s="59">
        <f t="shared" si="74"/>
        <v>0</v>
      </c>
      <c r="AS86" s="64"/>
      <c r="AT86" s="65"/>
      <c r="AU86" s="58">
        <f t="shared" si="64"/>
        <v>0</v>
      </c>
      <c r="AV86" s="63" t="str">
        <f t="shared" si="65"/>
        <v>0</v>
      </c>
    </row>
    <row r="87" spans="1:48" hidden="1" x14ac:dyDescent="0.2">
      <c r="A87" s="124"/>
      <c r="B87" s="67"/>
      <c r="C87" s="67"/>
      <c r="D87" s="105" t="str">
        <f t="shared" si="56"/>
        <v/>
      </c>
      <c r="E87" s="72"/>
      <c r="F87" s="73"/>
      <c r="G87" s="43"/>
      <c r="H87" s="43"/>
      <c r="I87" s="44">
        <f t="shared" si="66"/>
        <v>0</v>
      </c>
      <c r="J87" s="45"/>
      <c r="K87" s="46"/>
      <c r="L87" s="100"/>
      <c r="M87" s="60" t="str">
        <f t="shared" si="67"/>
        <v/>
      </c>
      <c r="N87" s="49"/>
      <c r="O87" s="100"/>
      <c r="P87" s="60" t="str">
        <f t="shared" si="68"/>
        <v/>
      </c>
      <c r="Q87" s="49"/>
      <c r="R87" s="100"/>
      <c r="S87" s="60" t="str">
        <f t="shared" si="69"/>
        <v/>
      </c>
      <c r="T87" s="122">
        <f t="shared" ref="T87:T108" si="75">MAX(M87,P87,S87)</f>
        <v>0</v>
      </c>
      <c r="U87" s="46"/>
      <c r="V87" s="100"/>
      <c r="W87" s="60" t="str">
        <f t="shared" si="70"/>
        <v/>
      </c>
      <c r="X87" s="49"/>
      <c r="Y87" s="100"/>
      <c r="Z87" s="60" t="str">
        <f t="shared" si="71"/>
        <v/>
      </c>
      <c r="AA87" s="49"/>
      <c r="AB87" s="123"/>
      <c r="AC87" s="60" t="str">
        <f t="shared" si="72"/>
        <v/>
      </c>
      <c r="AD87" s="60">
        <f t="shared" ref="AD87:AD108" si="76">MAX(W87,Z87,AC87)</f>
        <v>0</v>
      </c>
      <c r="AE87" s="55">
        <f t="shared" ref="AE87:AE108" si="77">SUM(T87,AD87)</f>
        <v>0</v>
      </c>
      <c r="AF87" s="56"/>
      <c r="AG87" s="57"/>
      <c r="AH87" s="58">
        <f t="shared" ref="AH87:AH108" si="78">MAX(AF87:AG87)</f>
        <v>0</v>
      </c>
      <c r="AI87" s="59">
        <f t="shared" si="61"/>
        <v>0</v>
      </c>
      <c r="AJ87" s="56"/>
      <c r="AK87" s="57"/>
      <c r="AL87" s="57"/>
      <c r="AM87" s="58">
        <f t="shared" si="62"/>
        <v>0</v>
      </c>
      <c r="AN87" s="59">
        <f t="shared" si="63"/>
        <v>0</v>
      </c>
      <c r="AO87" s="62"/>
      <c r="AP87" s="63">
        <f t="shared" si="73"/>
        <v>0</v>
      </c>
      <c r="AQ87" s="62"/>
      <c r="AR87" s="59">
        <f t="shared" si="74"/>
        <v>0</v>
      </c>
      <c r="AS87" s="64"/>
      <c r="AT87" s="65"/>
      <c r="AU87" s="58">
        <f t="shared" si="64"/>
        <v>0</v>
      </c>
      <c r="AV87" s="63" t="str">
        <f t="shared" si="65"/>
        <v>0</v>
      </c>
    </row>
    <row r="88" spans="1:48" hidden="1" x14ac:dyDescent="0.2">
      <c r="A88" s="124"/>
      <c r="B88" s="67"/>
      <c r="C88" s="67"/>
      <c r="D88" s="105" t="str">
        <f t="shared" si="56"/>
        <v/>
      </c>
      <c r="E88" s="72"/>
      <c r="F88" s="73"/>
      <c r="G88" s="43"/>
      <c r="H88" s="43"/>
      <c r="I88" s="44">
        <f t="shared" si="66"/>
        <v>0</v>
      </c>
      <c r="J88" s="45"/>
      <c r="K88" s="46"/>
      <c r="L88" s="100"/>
      <c r="M88" s="60" t="str">
        <f t="shared" si="67"/>
        <v/>
      </c>
      <c r="N88" s="49"/>
      <c r="O88" s="100"/>
      <c r="P88" s="60" t="str">
        <f t="shared" si="68"/>
        <v/>
      </c>
      <c r="Q88" s="49"/>
      <c r="R88" s="100"/>
      <c r="S88" s="60" t="str">
        <f t="shared" si="69"/>
        <v/>
      </c>
      <c r="T88" s="122">
        <f t="shared" si="75"/>
        <v>0</v>
      </c>
      <c r="U88" s="46"/>
      <c r="V88" s="100"/>
      <c r="W88" s="60" t="str">
        <f t="shared" si="70"/>
        <v/>
      </c>
      <c r="X88" s="49"/>
      <c r="Y88" s="100"/>
      <c r="Z88" s="60" t="str">
        <f t="shared" si="71"/>
        <v/>
      </c>
      <c r="AA88" s="49"/>
      <c r="AB88" s="123"/>
      <c r="AC88" s="60" t="str">
        <f t="shared" si="72"/>
        <v/>
      </c>
      <c r="AD88" s="60">
        <f t="shared" si="76"/>
        <v>0</v>
      </c>
      <c r="AE88" s="55">
        <f t="shared" si="77"/>
        <v>0</v>
      </c>
      <c r="AF88" s="56"/>
      <c r="AG88" s="57"/>
      <c r="AH88" s="58">
        <f t="shared" si="78"/>
        <v>0</v>
      </c>
      <c r="AI88" s="59">
        <f t="shared" si="61"/>
        <v>0</v>
      </c>
      <c r="AJ88" s="56"/>
      <c r="AK88" s="57"/>
      <c r="AL88" s="57"/>
      <c r="AM88" s="58">
        <f t="shared" si="62"/>
        <v>0</v>
      </c>
      <c r="AN88" s="59">
        <f t="shared" si="63"/>
        <v>0</v>
      </c>
      <c r="AO88" s="62"/>
      <c r="AP88" s="63">
        <f t="shared" si="73"/>
        <v>0</v>
      </c>
      <c r="AQ88" s="62"/>
      <c r="AR88" s="59">
        <f t="shared" si="74"/>
        <v>0</v>
      </c>
      <c r="AS88" s="64"/>
      <c r="AT88" s="65"/>
      <c r="AU88" s="58">
        <f t="shared" si="64"/>
        <v>0</v>
      </c>
      <c r="AV88" s="63" t="str">
        <f t="shared" si="65"/>
        <v>0</v>
      </c>
    </row>
    <row r="89" spans="1:48" hidden="1" x14ac:dyDescent="0.2">
      <c r="A89" s="124"/>
      <c r="B89" s="67"/>
      <c r="C89" s="67"/>
      <c r="D89" s="105" t="str">
        <f t="shared" si="56"/>
        <v/>
      </c>
      <c r="E89" s="72"/>
      <c r="F89" s="73"/>
      <c r="G89" s="43"/>
      <c r="H89" s="43"/>
      <c r="I89" s="44">
        <f t="shared" si="66"/>
        <v>0</v>
      </c>
      <c r="J89" s="45"/>
      <c r="K89" s="46"/>
      <c r="L89" s="100"/>
      <c r="M89" s="60" t="str">
        <f t="shared" si="67"/>
        <v/>
      </c>
      <c r="N89" s="49"/>
      <c r="O89" s="100"/>
      <c r="P89" s="60" t="str">
        <f t="shared" si="68"/>
        <v/>
      </c>
      <c r="Q89" s="49"/>
      <c r="R89" s="100"/>
      <c r="S89" s="60" t="str">
        <f t="shared" si="69"/>
        <v/>
      </c>
      <c r="T89" s="122">
        <f t="shared" si="75"/>
        <v>0</v>
      </c>
      <c r="U89" s="46"/>
      <c r="V89" s="100"/>
      <c r="W89" s="60" t="str">
        <f t="shared" si="70"/>
        <v/>
      </c>
      <c r="X89" s="49"/>
      <c r="Y89" s="100"/>
      <c r="Z89" s="60" t="str">
        <f t="shared" si="71"/>
        <v/>
      </c>
      <c r="AA89" s="49"/>
      <c r="AB89" s="123"/>
      <c r="AC89" s="60" t="str">
        <f t="shared" si="72"/>
        <v/>
      </c>
      <c r="AD89" s="60">
        <f t="shared" si="76"/>
        <v>0</v>
      </c>
      <c r="AE89" s="55">
        <f t="shared" si="77"/>
        <v>0</v>
      </c>
      <c r="AF89" s="56"/>
      <c r="AG89" s="57"/>
      <c r="AH89" s="58">
        <f t="shared" si="78"/>
        <v>0</v>
      </c>
      <c r="AI89" s="59">
        <f t="shared" si="61"/>
        <v>0</v>
      </c>
      <c r="AJ89" s="56"/>
      <c r="AK89" s="57"/>
      <c r="AL89" s="57"/>
      <c r="AM89" s="58">
        <f t="shared" si="62"/>
        <v>0</v>
      </c>
      <c r="AN89" s="59">
        <f t="shared" si="63"/>
        <v>0</v>
      </c>
      <c r="AO89" s="62"/>
      <c r="AP89" s="63">
        <f t="shared" si="73"/>
        <v>0</v>
      </c>
      <c r="AQ89" s="62"/>
      <c r="AR89" s="59">
        <f t="shared" si="74"/>
        <v>0</v>
      </c>
      <c r="AS89" s="64"/>
      <c r="AT89" s="65"/>
      <c r="AU89" s="58">
        <f t="shared" si="64"/>
        <v>0</v>
      </c>
      <c r="AV89" s="63" t="str">
        <f t="shared" si="65"/>
        <v>0</v>
      </c>
    </row>
    <row r="90" spans="1:48" hidden="1" x14ac:dyDescent="0.2">
      <c r="A90" s="124"/>
      <c r="B90" s="67"/>
      <c r="C90" s="67"/>
      <c r="D90" s="105" t="str">
        <f t="shared" si="56"/>
        <v/>
      </c>
      <c r="E90" s="72"/>
      <c r="F90" s="73"/>
      <c r="G90" s="43"/>
      <c r="H90" s="43"/>
      <c r="I90" s="44">
        <f t="shared" si="66"/>
        <v>0</v>
      </c>
      <c r="J90" s="45"/>
      <c r="K90" s="46"/>
      <c r="L90" s="100"/>
      <c r="M90" s="60" t="str">
        <f t="shared" si="67"/>
        <v/>
      </c>
      <c r="N90" s="49"/>
      <c r="O90" s="100"/>
      <c r="P90" s="60" t="str">
        <f t="shared" si="68"/>
        <v/>
      </c>
      <c r="Q90" s="49"/>
      <c r="R90" s="100"/>
      <c r="S90" s="60" t="str">
        <f t="shared" si="69"/>
        <v/>
      </c>
      <c r="T90" s="122">
        <f t="shared" si="75"/>
        <v>0</v>
      </c>
      <c r="U90" s="46"/>
      <c r="V90" s="100"/>
      <c r="W90" s="60" t="str">
        <f t="shared" si="70"/>
        <v/>
      </c>
      <c r="X90" s="49"/>
      <c r="Y90" s="100"/>
      <c r="Z90" s="60" t="str">
        <f t="shared" si="71"/>
        <v/>
      </c>
      <c r="AA90" s="49"/>
      <c r="AB90" s="123"/>
      <c r="AC90" s="60" t="str">
        <f t="shared" si="72"/>
        <v/>
      </c>
      <c r="AD90" s="60">
        <f t="shared" si="76"/>
        <v>0</v>
      </c>
      <c r="AE90" s="55">
        <f t="shared" si="77"/>
        <v>0</v>
      </c>
      <c r="AF90" s="56"/>
      <c r="AG90" s="57"/>
      <c r="AH90" s="58">
        <f t="shared" si="78"/>
        <v>0</v>
      </c>
      <c r="AI90" s="59">
        <f t="shared" si="61"/>
        <v>0</v>
      </c>
      <c r="AJ90" s="56"/>
      <c r="AK90" s="57"/>
      <c r="AL90" s="57"/>
      <c r="AM90" s="58">
        <f t="shared" si="62"/>
        <v>0</v>
      </c>
      <c r="AN90" s="59">
        <f t="shared" si="63"/>
        <v>0</v>
      </c>
      <c r="AO90" s="62"/>
      <c r="AP90" s="63">
        <f t="shared" si="73"/>
        <v>0</v>
      </c>
      <c r="AQ90" s="62"/>
      <c r="AR90" s="59">
        <f t="shared" si="74"/>
        <v>0</v>
      </c>
      <c r="AS90" s="64"/>
      <c r="AT90" s="65"/>
      <c r="AU90" s="58">
        <f t="shared" si="64"/>
        <v>0</v>
      </c>
      <c r="AV90" s="63" t="str">
        <f t="shared" si="65"/>
        <v>0</v>
      </c>
    </row>
    <row r="91" spans="1:48" hidden="1" x14ac:dyDescent="0.2">
      <c r="A91" s="124"/>
      <c r="B91" s="67"/>
      <c r="C91" s="67"/>
      <c r="D91" s="105" t="str">
        <f t="shared" si="56"/>
        <v/>
      </c>
      <c r="E91" s="72"/>
      <c r="F91" s="73"/>
      <c r="G91" s="43"/>
      <c r="H91" s="43"/>
      <c r="I91" s="44">
        <f t="shared" si="66"/>
        <v>0</v>
      </c>
      <c r="J91" s="45"/>
      <c r="K91" s="46"/>
      <c r="L91" s="100"/>
      <c r="M91" s="60" t="str">
        <f t="shared" si="67"/>
        <v/>
      </c>
      <c r="N91" s="49"/>
      <c r="O91" s="100"/>
      <c r="P91" s="60" t="str">
        <f t="shared" si="68"/>
        <v/>
      </c>
      <c r="Q91" s="49"/>
      <c r="R91" s="100"/>
      <c r="S91" s="60" t="str">
        <f t="shared" si="69"/>
        <v/>
      </c>
      <c r="T91" s="122">
        <f t="shared" si="75"/>
        <v>0</v>
      </c>
      <c r="U91" s="46"/>
      <c r="V91" s="100"/>
      <c r="W91" s="60" t="str">
        <f t="shared" si="70"/>
        <v/>
      </c>
      <c r="X91" s="49"/>
      <c r="Y91" s="100"/>
      <c r="Z91" s="60" t="str">
        <f t="shared" si="71"/>
        <v/>
      </c>
      <c r="AA91" s="49"/>
      <c r="AB91" s="123"/>
      <c r="AC91" s="60" t="str">
        <f t="shared" si="72"/>
        <v/>
      </c>
      <c r="AD91" s="60">
        <f t="shared" si="76"/>
        <v>0</v>
      </c>
      <c r="AE91" s="55">
        <f t="shared" si="77"/>
        <v>0</v>
      </c>
      <c r="AF91" s="56"/>
      <c r="AG91" s="57"/>
      <c r="AH91" s="58">
        <f t="shared" si="78"/>
        <v>0</v>
      </c>
      <c r="AI91" s="59">
        <f t="shared" si="61"/>
        <v>0</v>
      </c>
      <c r="AJ91" s="56"/>
      <c r="AK91" s="57"/>
      <c r="AL91" s="57"/>
      <c r="AM91" s="58">
        <f t="shared" si="62"/>
        <v>0</v>
      </c>
      <c r="AN91" s="59">
        <f t="shared" si="63"/>
        <v>0</v>
      </c>
      <c r="AO91" s="62"/>
      <c r="AP91" s="63">
        <f t="shared" si="73"/>
        <v>0</v>
      </c>
      <c r="AQ91" s="62"/>
      <c r="AR91" s="59">
        <f t="shared" si="74"/>
        <v>0</v>
      </c>
      <c r="AS91" s="64"/>
      <c r="AT91" s="65"/>
      <c r="AU91" s="58">
        <f t="shared" si="64"/>
        <v>0</v>
      </c>
      <c r="AV91" s="63" t="str">
        <f t="shared" si="65"/>
        <v>0</v>
      </c>
    </row>
    <row r="92" spans="1:48" hidden="1" x14ac:dyDescent="0.2">
      <c r="A92" s="124"/>
      <c r="B92" s="67"/>
      <c r="C92" s="67"/>
      <c r="D92" s="105" t="str">
        <f t="shared" si="56"/>
        <v/>
      </c>
      <c r="E92" s="72"/>
      <c r="F92" s="73"/>
      <c r="G92" s="43"/>
      <c r="H92" s="43"/>
      <c r="I92" s="44">
        <f t="shared" si="66"/>
        <v>0</v>
      </c>
      <c r="J92" s="45"/>
      <c r="K92" s="46"/>
      <c r="L92" s="100"/>
      <c r="M92" s="60" t="str">
        <f t="shared" si="67"/>
        <v/>
      </c>
      <c r="N92" s="49"/>
      <c r="O92" s="100"/>
      <c r="P92" s="60" t="str">
        <f t="shared" si="68"/>
        <v/>
      </c>
      <c r="Q92" s="49"/>
      <c r="R92" s="100"/>
      <c r="S92" s="60" t="str">
        <f t="shared" si="69"/>
        <v/>
      </c>
      <c r="T92" s="122">
        <f t="shared" si="75"/>
        <v>0</v>
      </c>
      <c r="U92" s="46"/>
      <c r="V92" s="100"/>
      <c r="W92" s="60" t="str">
        <f t="shared" si="70"/>
        <v/>
      </c>
      <c r="X92" s="49"/>
      <c r="Y92" s="100"/>
      <c r="Z92" s="60" t="str">
        <f t="shared" si="71"/>
        <v/>
      </c>
      <c r="AA92" s="49"/>
      <c r="AB92" s="123"/>
      <c r="AC92" s="60" t="str">
        <f t="shared" si="72"/>
        <v/>
      </c>
      <c r="AD92" s="60">
        <f t="shared" si="76"/>
        <v>0</v>
      </c>
      <c r="AE92" s="55">
        <f t="shared" si="77"/>
        <v>0</v>
      </c>
      <c r="AF92" s="56"/>
      <c r="AG92" s="57"/>
      <c r="AH92" s="58">
        <f t="shared" si="78"/>
        <v>0</v>
      </c>
      <c r="AI92" s="59">
        <f t="shared" si="61"/>
        <v>0</v>
      </c>
      <c r="AJ92" s="56"/>
      <c r="AK92" s="57"/>
      <c r="AL92" s="57"/>
      <c r="AM92" s="58">
        <f t="shared" si="62"/>
        <v>0</v>
      </c>
      <c r="AN92" s="59">
        <f t="shared" si="63"/>
        <v>0</v>
      </c>
      <c r="AO92" s="62"/>
      <c r="AP92" s="63">
        <f t="shared" si="73"/>
        <v>0</v>
      </c>
      <c r="AQ92" s="62"/>
      <c r="AR92" s="59">
        <f t="shared" si="74"/>
        <v>0</v>
      </c>
      <c r="AS92" s="64"/>
      <c r="AT92" s="65"/>
      <c r="AU92" s="58">
        <f t="shared" si="64"/>
        <v>0</v>
      </c>
      <c r="AV92" s="63" t="str">
        <f t="shared" si="65"/>
        <v>0</v>
      </c>
    </row>
    <row r="93" spans="1:48" hidden="1" x14ac:dyDescent="0.2">
      <c r="A93" s="124"/>
      <c r="B93" s="67"/>
      <c r="C93" s="67"/>
      <c r="D93" s="105" t="str">
        <f t="shared" si="56"/>
        <v/>
      </c>
      <c r="E93" s="72"/>
      <c r="F93" s="73"/>
      <c r="G93" s="43"/>
      <c r="H93" s="43"/>
      <c r="I93" s="44">
        <f t="shared" si="66"/>
        <v>0</v>
      </c>
      <c r="J93" s="45"/>
      <c r="K93" s="46"/>
      <c r="L93" s="100"/>
      <c r="M93" s="60" t="str">
        <f t="shared" si="67"/>
        <v/>
      </c>
      <c r="N93" s="49"/>
      <c r="O93" s="100"/>
      <c r="P93" s="60" t="str">
        <f t="shared" si="68"/>
        <v/>
      </c>
      <c r="Q93" s="49"/>
      <c r="R93" s="100"/>
      <c r="S93" s="60" t="str">
        <f t="shared" si="69"/>
        <v/>
      </c>
      <c r="T93" s="122">
        <f t="shared" si="75"/>
        <v>0</v>
      </c>
      <c r="U93" s="46"/>
      <c r="V93" s="100"/>
      <c r="W93" s="60" t="str">
        <f t="shared" si="70"/>
        <v/>
      </c>
      <c r="X93" s="49"/>
      <c r="Y93" s="100"/>
      <c r="Z93" s="60" t="str">
        <f t="shared" si="71"/>
        <v/>
      </c>
      <c r="AA93" s="49"/>
      <c r="AB93" s="123"/>
      <c r="AC93" s="60" t="str">
        <f t="shared" si="72"/>
        <v/>
      </c>
      <c r="AD93" s="60">
        <f t="shared" si="76"/>
        <v>0</v>
      </c>
      <c r="AE93" s="55">
        <f t="shared" si="77"/>
        <v>0</v>
      </c>
      <c r="AF93" s="56"/>
      <c r="AG93" s="57"/>
      <c r="AH93" s="58">
        <f t="shared" si="78"/>
        <v>0</v>
      </c>
      <c r="AI93" s="59">
        <f t="shared" si="61"/>
        <v>0</v>
      </c>
      <c r="AJ93" s="56"/>
      <c r="AK93" s="57"/>
      <c r="AL93" s="57"/>
      <c r="AM93" s="58">
        <f t="shared" si="62"/>
        <v>0</v>
      </c>
      <c r="AN93" s="59">
        <f t="shared" si="63"/>
        <v>0</v>
      </c>
      <c r="AO93" s="62"/>
      <c r="AP93" s="63">
        <f t="shared" si="73"/>
        <v>0</v>
      </c>
      <c r="AQ93" s="62"/>
      <c r="AR93" s="59">
        <f t="shared" si="74"/>
        <v>0</v>
      </c>
      <c r="AS93" s="64"/>
      <c r="AT93" s="65"/>
      <c r="AU93" s="58">
        <f t="shared" si="64"/>
        <v>0</v>
      </c>
      <c r="AV93" s="63" t="str">
        <f t="shared" si="65"/>
        <v>0</v>
      </c>
    </row>
    <row r="94" spans="1:48" hidden="1" x14ac:dyDescent="0.2">
      <c r="A94" s="124"/>
      <c r="B94" s="67"/>
      <c r="C94" s="67"/>
      <c r="D94" s="105" t="str">
        <f t="shared" si="56"/>
        <v/>
      </c>
      <c r="E94" s="72"/>
      <c r="F94" s="73"/>
      <c r="G94" s="43"/>
      <c r="H94" s="43"/>
      <c r="I94" s="44">
        <f t="shared" si="66"/>
        <v>0</v>
      </c>
      <c r="J94" s="45"/>
      <c r="K94" s="46"/>
      <c r="L94" s="100"/>
      <c r="M94" s="60" t="str">
        <f t="shared" si="67"/>
        <v/>
      </c>
      <c r="N94" s="49"/>
      <c r="O94" s="100"/>
      <c r="P94" s="60" t="str">
        <f t="shared" si="68"/>
        <v/>
      </c>
      <c r="Q94" s="49"/>
      <c r="R94" s="100"/>
      <c r="S94" s="60" t="str">
        <f t="shared" si="69"/>
        <v/>
      </c>
      <c r="T94" s="122">
        <f t="shared" si="75"/>
        <v>0</v>
      </c>
      <c r="U94" s="46"/>
      <c r="V94" s="100"/>
      <c r="W94" s="60" t="str">
        <f t="shared" si="70"/>
        <v/>
      </c>
      <c r="X94" s="49"/>
      <c r="Y94" s="100"/>
      <c r="Z94" s="60" t="str">
        <f t="shared" si="71"/>
        <v/>
      </c>
      <c r="AA94" s="49"/>
      <c r="AB94" s="123"/>
      <c r="AC94" s="60" t="str">
        <f t="shared" si="72"/>
        <v/>
      </c>
      <c r="AD94" s="60">
        <f t="shared" si="76"/>
        <v>0</v>
      </c>
      <c r="AE94" s="55">
        <f t="shared" si="77"/>
        <v>0</v>
      </c>
      <c r="AF94" s="56"/>
      <c r="AG94" s="57"/>
      <c r="AH94" s="58">
        <f t="shared" si="78"/>
        <v>0</v>
      </c>
      <c r="AI94" s="59">
        <f t="shared" si="61"/>
        <v>0</v>
      </c>
      <c r="AJ94" s="56"/>
      <c r="AK94" s="57"/>
      <c r="AL94" s="57"/>
      <c r="AM94" s="58">
        <f t="shared" si="62"/>
        <v>0</v>
      </c>
      <c r="AN94" s="59">
        <f t="shared" si="63"/>
        <v>0</v>
      </c>
      <c r="AO94" s="62"/>
      <c r="AP94" s="63">
        <f t="shared" si="73"/>
        <v>0</v>
      </c>
      <c r="AQ94" s="62"/>
      <c r="AR94" s="59">
        <f t="shared" si="74"/>
        <v>0</v>
      </c>
      <c r="AS94" s="64"/>
      <c r="AT94" s="65"/>
      <c r="AU94" s="58">
        <f t="shared" si="64"/>
        <v>0</v>
      </c>
      <c r="AV94" s="63" t="str">
        <f t="shared" si="65"/>
        <v>0</v>
      </c>
    </row>
    <row r="95" spans="1:48" hidden="1" x14ac:dyDescent="0.2">
      <c r="A95" s="124"/>
      <c r="B95" s="67"/>
      <c r="C95" s="67"/>
      <c r="D95" s="105" t="str">
        <f t="shared" si="56"/>
        <v/>
      </c>
      <c r="E95" s="72"/>
      <c r="F95" s="73"/>
      <c r="G95" s="43"/>
      <c r="H95" s="43"/>
      <c r="I95" s="44">
        <f t="shared" si="66"/>
        <v>0</v>
      </c>
      <c r="J95" s="45"/>
      <c r="K95" s="46"/>
      <c r="L95" s="100"/>
      <c r="M95" s="60" t="str">
        <f t="shared" si="67"/>
        <v/>
      </c>
      <c r="N95" s="49"/>
      <c r="O95" s="100"/>
      <c r="P95" s="60" t="str">
        <f t="shared" si="68"/>
        <v/>
      </c>
      <c r="Q95" s="49"/>
      <c r="R95" s="100"/>
      <c r="S95" s="60" t="str">
        <f t="shared" si="69"/>
        <v/>
      </c>
      <c r="T95" s="122">
        <f t="shared" si="75"/>
        <v>0</v>
      </c>
      <c r="U95" s="46"/>
      <c r="V95" s="100"/>
      <c r="W95" s="60" t="str">
        <f t="shared" si="70"/>
        <v/>
      </c>
      <c r="X95" s="49"/>
      <c r="Y95" s="100"/>
      <c r="Z95" s="60" t="str">
        <f t="shared" si="71"/>
        <v/>
      </c>
      <c r="AA95" s="49"/>
      <c r="AB95" s="123"/>
      <c r="AC95" s="60" t="str">
        <f t="shared" si="72"/>
        <v/>
      </c>
      <c r="AD95" s="60">
        <f t="shared" si="76"/>
        <v>0</v>
      </c>
      <c r="AE95" s="55">
        <f t="shared" si="77"/>
        <v>0</v>
      </c>
      <c r="AF95" s="56"/>
      <c r="AG95" s="57"/>
      <c r="AH95" s="58">
        <f t="shared" si="78"/>
        <v>0</v>
      </c>
      <c r="AI95" s="59">
        <f t="shared" si="61"/>
        <v>0</v>
      </c>
      <c r="AJ95" s="56"/>
      <c r="AK95" s="57"/>
      <c r="AL95" s="57"/>
      <c r="AM95" s="58">
        <f t="shared" si="62"/>
        <v>0</v>
      </c>
      <c r="AN95" s="59">
        <f t="shared" si="63"/>
        <v>0</v>
      </c>
      <c r="AO95" s="62"/>
      <c r="AP95" s="63">
        <f t="shared" si="73"/>
        <v>0</v>
      </c>
      <c r="AQ95" s="62"/>
      <c r="AR95" s="59">
        <f t="shared" si="74"/>
        <v>0</v>
      </c>
      <c r="AS95" s="64"/>
      <c r="AT95" s="65"/>
      <c r="AU95" s="58">
        <f t="shared" si="64"/>
        <v>0</v>
      </c>
      <c r="AV95" s="63" t="str">
        <f t="shared" si="65"/>
        <v>0</v>
      </c>
    </row>
    <row r="96" spans="1:48" hidden="1" x14ac:dyDescent="0.2">
      <c r="A96" s="124"/>
      <c r="B96" s="67"/>
      <c r="C96" s="67"/>
      <c r="D96" s="105" t="str">
        <f t="shared" si="56"/>
        <v/>
      </c>
      <c r="E96" s="72"/>
      <c r="F96" s="73"/>
      <c r="G96" s="43"/>
      <c r="H96" s="43"/>
      <c r="I96" s="44">
        <f t="shared" si="66"/>
        <v>0</v>
      </c>
      <c r="J96" s="45"/>
      <c r="K96" s="46"/>
      <c r="L96" s="100"/>
      <c r="M96" s="60" t="str">
        <f t="shared" si="67"/>
        <v/>
      </c>
      <c r="N96" s="49"/>
      <c r="O96" s="100"/>
      <c r="P96" s="60" t="str">
        <f t="shared" si="68"/>
        <v/>
      </c>
      <c r="Q96" s="49"/>
      <c r="R96" s="100"/>
      <c r="S96" s="60" t="str">
        <f t="shared" si="69"/>
        <v/>
      </c>
      <c r="T96" s="122">
        <f t="shared" si="75"/>
        <v>0</v>
      </c>
      <c r="U96" s="46"/>
      <c r="V96" s="100"/>
      <c r="W96" s="60" t="str">
        <f t="shared" si="70"/>
        <v/>
      </c>
      <c r="X96" s="49"/>
      <c r="Y96" s="100"/>
      <c r="Z96" s="60" t="str">
        <f t="shared" si="71"/>
        <v/>
      </c>
      <c r="AA96" s="49"/>
      <c r="AB96" s="123"/>
      <c r="AC96" s="60" t="str">
        <f t="shared" si="72"/>
        <v/>
      </c>
      <c r="AD96" s="60">
        <f t="shared" si="76"/>
        <v>0</v>
      </c>
      <c r="AE96" s="55">
        <f t="shared" si="77"/>
        <v>0</v>
      </c>
      <c r="AF96" s="56"/>
      <c r="AG96" s="57"/>
      <c r="AH96" s="58">
        <f t="shared" si="78"/>
        <v>0</v>
      </c>
      <c r="AI96" s="59">
        <f t="shared" si="61"/>
        <v>0</v>
      </c>
      <c r="AJ96" s="56"/>
      <c r="AK96" s="57"/>
      <c r="AL96" s="57"/>
      <c r="AM96" s="58">
        <f t="shared" si="62"/>
        <v>0</v>
      </c>
      <c r="AN96" s="59">
        <f t="shared" si="63"/>
        <v>0</v>
      </c>
      <c r="AO96" s="62"/>
      <c r="AP96" s="63">
        <f t="shared" si="73"/>
        <v>0</v>
      </c>
      <c r="AQ96" s="62"/>
      <c r="AR96" s="59">
        <f t="shared" si="74"/>
        <v>0</v>
      </c>
      <c r="AS96" s="64"/>
      <c r="AT96" s="65"/>
      <c r="AU96" s="58">
        <f t="shared" si="64"/>
        <v>0</v>
      </c>
      <c r="AV96" s="63" t="str">
        <f t="shared" si="65"/>
        <v>0</v>
      </c>
    </row>
    <row r="97" spans="1:48" hidden="1" x14ac:dyDescent="0.2">
      <c r="A97" s="124"/>
      <c r="B97" s="67"/>
      <c r="C97" s="67"/>
      <c r="D97" s="105" t="str">
        <f t="shared" si="56"/>
        <v/>
      </c>
      <c r="E97" s="72"/>
      <c r="F97" s="73"/>
      <c r="G97" s="43"/>
      <c r="H97" s="43"/>
      <c r="I97" s="44">
        <f t="shared" si="66"/>
        <v>0</v>
      </c>
      <c r="J97" s="45"/>
      <c r="K97" s="46"/>
      <c r="L97" s="100"/>
      <c r="M97" s="60" t="str">
        <f t="shared" si="67"/>
        <v/>
      </c>
      <c r="N97" s="49"/>
      <c r="O97" s="100"/>
      <c r="P97" s="60" t="str">
        <f t="shared" si="68"/>
        <v/>
      </c>
      <c r="Q97" s="49"/>
      <c r="R97" s="100"/>
      <c r="S97" s="60" t="str">
        <f t="shared" si="69"/>
        <v/>
      </c>
      <c r="T97" s="122">
        <f t="shared" si="75"/>
        <v>0</v>
      </c>
      <c r="U97" s="46"/>
      <c r="V97" s="100"/>
      <c r="W97" s="60" t="str">
        <f t="shared" si="70"/>
        <v/>
      </c>
      <c r="X97" s="49"/>
      <c r="Y97" s="100"/>
      <c r="Z97" s="60" t="str">
        <f t="shared" si="71"/>
        <v/>
      </c>
      <c r="AA97" s="49"/>
      <c r="AB97" s="123"/>
      <c r="AC97" s="60" t="str">
        <f t="shared" si="72"/>
        <v/>
      </c>
      <c r="AD97" s="60">
        <f t="shared" si="76"/>
        <v>0</v>
      </c>
      <c r="AE97" s="55">
        <f t="shared" si="77"/>
        <v>0</v>
      </c>
      <c r="AF97" s="56"/>
      <c r="AG97" s="57"/>
      <c r="AH97" s="58">
        <f t="shared" si="78"/>
        <v>0</v>
      </c>
      <c r="AI97" s="59">
        <f t="shared" si="61"/>
        <v>0</v>
      </c>
      <c r="AJ97" s="56"/>
      <c r="AK97" s="57"/>
      <c r="AL97" s="57"/>
      <c r="AM97" s="58">
        <f t="shared" si="62"/>
        <v>0</v>
      </c>
      <c r="AN97" s="59">
        <f t="shared" si="63"/>
        <v>0</v>
      </c>
      <c r="AO97" s="62"/>
      <c r="AP97" s="63">
        <f t="shared" si="73"/>
        <v>0</v>
      </c>
      <c r="AQ97" s="62"/>
      <c r="AR97" s="59">
        <f t="shared" si="74"/>
        <v>0</v>
      </c>
      <c r="AS97" s="64"/>
      <c r="AT97" s="65"/>
      <c r="AU97" s="58">
        <f t="shared" si="64"/>
        <v>0</v>
      </c>
      <c r="AV97" s="63" t="str">
        <f t="shared" si="65"/>
        <v>0</v>
      </c>
    </row>
    <row r="98" spans="1:48" hidden="1" x14ac:dyDescent="0.2">
      <c r="A98" s="124"/>
      <c r="B98" s="67"/>
      <c r="C98" s="67"/>
      <c r="D98" s="105" t="str">
        <f t="shared" si="56"/>
        <v/>
      </c>
      <c r="E98" s="72"/>
      <c r="F98" s="73"/>
      <c r="G98" s="43"/>
      <c r="H98" s="43"/>
      <c r="I98" s="44">
        <f t="shared" si="66"/>
        <v>0</v>
      </c>
      <c r="J98" s="45"/>
      <c r="K98" s="46"/>
      <c r="L98" s="100"/>
      <c r="M98" s="60" t="str">
        <f t="shared" si="67"/>
        <v/>
      </c>
      <c r="N98" s="49"/>
      <c r="O98" s="100"/>
      <c r="P98" s="60" t="str">
        <f t="shared" si="68"/>
        <v/>
      </c>
      <c r="Q98" s="49"/>
      <c r="R98" s="100"/>
      <c r="S98" s="60" t="str">
        <f t="shared" si="69"/>
        <v/>
      </c>
      <c r="T98" s="122">
        <f t="shared" si="75"/>
        <v>0</v>
      </c>
      <c r="U98" s="46"/>
      <c r="V98" s="100"/>
      <c r="W98" s="60" t="str">
        <f t="shared" si="70"/>
        <v/>
      </c>
      <c r="X98" s="49"/>
      <c r="Y98" s="100"/>
      <c r="Z98" s="60" t="str">
        <f t="shared" si="71"/>
        <v/>
      </c>
      <c r="AA98" s="49"/>
      <c r="AB98" s="123"/>
      <c r="AC98" s="60" t="str">
        <f t="shared" si="72"/>
        <v/>
      </c>
      <c r="AD98" s="60">
        <f t="shared" si="76"/>
        <v>0</v>
      </c>
      <c r="AE98" s="55">
        <f t="shared" si="77"/>
        <v>0</v>
      </c>
      <c r="AF98" s="56"/>
      <c r="AG98" s="57"/>
      <c r="AH98" s="58">
        <f t="shared" si="78"/>
        <v>0</v>
      </c>
      <c r="AI98" s="59">
        <f t="shared" si="61"/>
        <v>0</v>
      </c>
      <c r="AJ98" s="56"/>
      <c r="AK98" s="57"/>
      <c r="AL98" s="57"/>
      <c r="AM98" s="58">
        <f t="shared" si="62"/>
        <v>0</v>
      </c>
      <c r="AN98" s="59">
        <f t="shared" si="63"/>
        <v>0</v>
      </c>
      <c r="AO98" s="62"/>
      <c r="AP98" s="63">
        <f t="shared" si="73"/>
        <v>0</v>
      </c>
      <c r="AQ98" s="62"/>
      <c r="AR98" s="59">
        <f t="shared" si="74"/>
        <v>0</v>
      </c>
      <c r="AS98" s="64"/>
      <c r="AT98" s="65"/>
      <c r="AU98" s="58">
        <f t="shared" si="64"/>
        <v>0</v>
      </c>
      <c r="AV98" s="63" t="str">
        <f t="shared" si="65"/>
        <v>0</v>
      </c>
    </row>
    <row r="99" spans="1:48" hidden="1" x14ac:dyDescent="0.2">
      <c r="A99" s="124"/>
      <c r="B99" s="67"/>
      <c r="C99" s="67"/>
      <c r="D99" s="105" t="str">
        <f t="shared" si="56"/>
        <v/>
      </c>
      <c r="E99" s="72"/>
      <c r="F99" s="73"/>
      <c r="G99" s="43"/>
      <c r="H99" s="43"/>
      <c r="I99" s="44">
        <f t="shared" si="66"/>
        <v>0</v>
      </c>
      <c r="J99" s="45"/>
      <c r="K99" s="46"/>
      <c r="L99" s="100"/>
      <c r="M99" s="60" t="str">
        <f t="shared" si="67"/>
        <v/>
      </c>
      <c r="N99" s="49"/>
      <c r="O99" s="100"/>
      <c r="P99" s="60" t="str">
        <f t="shared" si="68"/>
        <v/>
      </c>
      <c r="Q99" s="49"/>
      <c r="R99" s="100"/>
      <c r="S99" s="60" t="str">
        <f t="shared" si="69"/>
        <v/>
      </c>
      <c r="T99" s="122">
        <f t="shared" si="75"/>
        <v>0</v>
      </c>
      <c r="U99" s="46"/>
      <c r="V99" s="100"/>
      <c r="W99" s="60" t="str">
        <f t="shared" si="70"/>
        <v/>
      </c>
      <c r="X99" s="49"/>
      <c r="Y99" s="100"/>
      <c r="Z99" s="60" t="str">
        <f t="shared" si="71"/>
        <v/>
      </c>
      <c r="AA99" s="49"/>
      <c r="AB99" s="123"/>
      <c r="AC99" s="60" t="str">
        <f t="shared" si="72"/>
        <v/>
      </c>
      <c r="AD99" s="60">
        <f t="shared" si="76"/>
        <v>0</v>
      </c>
      <c r="AE99" s="55">
        <f t="shared" si="77"/>
        <v>0</v>
      </c>
      <c r="AF99" s="56"/>
      <c r="AG99" s="57"/>
      <c r="AH99" s="58">
        <f t="shared" si="78"/>
        <v>0</v>
      </c>
      <c r="AI99" s="59">
        <f t="shared" si="61"/>
        <v>0</v>
      </c>
      <c r="AJ99" s="56"/>
      <c r="AK99" s="57"/>
      <c r="AL99" s="57"/>
      <c r="AM99" s="58">
        <f t="shared" si="62"/>
        <v>0</v>
      </c>
      <c r="AN99" s="59">
        <f t="shared" si="63"/>
        <v>0</v>
      </c>
      <c r="AO99" s="62"/>
      <c r="AP99" s="63">
        <f t="shared" si="73"/>
        <v>0</v>
      </c>
      <c r="AQ99" s="62"/>
      <c r="AR99" s="59">
        <f t="shared" si="74"/>
        <v>0</v>
      </c>
      <c r="AS99" s="64"/>
      <c r="AT99" s="65"/>
      <c r="AU99" s="58">
        <f t="shared" si="64"/>
        <v>0</v>
      </c>
      <c r="AV99" s="63" t="str">
        <f t="shared" si="65"/>
        <v>0</v>
      </c>
    </row>
    <row r="100" spans="1:48" hidden="1" x14ac:dyDescent="0.2">
      <c r="A100" s="124"/>
      <c r="B100" s="67"/>
      <c r="C100" s="67"/>
      <c r="D100" s="105" t="str">
        <f t="shared" si="56"/>
        <v/>
      </c>
      <c r="E100" s="72"/>
      <c r="F100" s="73"/>
      <c r="G100" s="43"/>
      <c r="H100" s="43"/>
      <c r="I100" s="44">
        <f t="shared" si="66"/>
        <v>0</v>
      </c>
      <c r="J100" s="45"/>
      <c r="K100" s="46"/>
      <c r="L100" s="100"/>
      <c r="M100" s="60" t="str">
        <f t="shared" si="67"/>
        <v/>
      </c>
      <c r="N100" s="49"/>
      <c r="O100" s="100"/>
      <c r="P100" s="60" t="str">
        <f t="shared" si="68"/>
        <v/>
      </c>
      <c r="Q100" s="49"/>
      <c r="R100" s="100"/>
      <c r="S100" s="60" t="str">
        <f t="shared" si="69"/>
        <v/>
      </c>
      <c r="T100" s="122">
        <f t="shared" si="75"/>
        <v>0</v>
      </c>
      <c r="U100" s="46"/>
      <c r="V100" s="100"/>
      <c r="W100" s="60" t="str">
        <f t="shared" si="70"/>
        <v/>
      </c>
      <c r="X100" s="49"/>
      <c r="Y100" s="100"/>
      <c r="Z100" s="60" t="str">
        <f t="shared" si="71"/>
        <v/>
      </c>
      <c r="AA100" s="49"/>
      <c r="AB100" s="123"/>
      <c r="AC100" s="60" t="str">
        <f t="shared" si="72"/>
        <v/>
      </c>
      <c r="AD100" s="60">
        <f t="shared" si="76"/>
        <v>0</v>
      </c>
      <c r="AE100" s="55">
        <f t="shared" si="77"/>
        <v>0</v>
      </c>
      <c r="AF100" s="56"/>
      <c r="AG100" s="57"/>
      <c r="AH100" s="58">
        <f t="shared" si="78"/>
        <v>0</v>
      </c>
      <c r="AI100" s="59">
        <f t="shared" si="61"/>
        <v>0</v>
      </c>
      <c r="AJ100" s="56"/>
      <c r="AK100" s="57"/>
      <c r="AL100" s="57"/>
      <c r="AM100" s="58">
        <f t="shared" si="62"/>
        <v>0</v>
      </c>
      <c r="AN100" s="59">
        <f t="shared" si="63"/>
        <v>0</v>
      </c>
      <c r="AO100" s="62"/>
      <c r="AP100" s="63">
        <f t="shared" si="73"/>
        <v>0</v>
      </c>
      <c r="AQ100" s="62"/>
      <c r="AR100" s="59">
        <f t="shared" si="74"/>
        <v>0</v>
      </c>
      <c r="AS100" s="64"/>
      <c r="AT100" s="65"/>
      <c r="AU100" s="58">
        <f t="shared" si="64"/>
        <v>0</v>
      </c>
      <c r="AV100" s="63" t="str">
        <f t="shared" si="65"/>
        <v>0</v>
      </c>
    </row>
    <row r="101" spans="1:48" hidden="1" x14ac:dyDescent="0.2">
      <c r="A101" s="124"/>
      <c r="B101" s="67"/>
      <c r="C101" s="67"/>
      <c r="D101" s="105" t="str">
        <f t="shared" si="56"/>
        <v/>
      </c>
      <c r="E101" s="72"/>
      <c r="F101" s="73"/>
      <c r="G101" s="43"/>
      <c r="H101" s="43"/>
      <c r="I101" s="44">
        <f t="shared" si="66"/>
        <v>0</v>
      </c>
      <c r="J101" s="45"/>
      <c r="K101" s="46"/>
      <c r="L101" s="100"/>
      <c r="M101" s="60" t="str">
        <f t="shared" si="67"/>
        <v/>
      </c>
      <c r="N101" s="49"/>
      <c r="O101" s="100"/>
      <c r="P101" s="60" t="str">
        <f t="shared" si="68"/>
        <v/>
      </c>
      <c r="Q101" s="49"/>
      <c r="R101" s="100"/>
      <c r="S101" s="60" t="str">
        <f t="shared" si="69"/>
        <v/>
      </c>
      <c r="T101" s="122">
        <f t="shared" si="75"/>
        <v>0</v>
      </c>
      <c r="U101" s="46"/>
      <c r="V101" s="100"/>
      <c r="W101" s="60" t="str">
        <f t="shared" si="70"/>
        <v/>
      </c>
      <c r="X101" s="49"/>
      <c r="Y101" s="100"/>
      <c r="Z101" s="60" t="str">
        <f t="shared" si="71"/>
        <v/>
      </c>
      <c r="AA101" s="49"/>
      <c r="AB101" s="123"/>
      <c r="AC101" s="60" t="str">
        <f t="shared" si="72"/>
        <v/>
      </c>
      <c r="AD101" s="60">
        <f t="shared" si="76"/>
        <v>0</v>
      </c>
      <c r="AE101" s="55">
        <f t="shared" si="77"/>
        <v>0</v>
      </c>
      <c r="AF101" s="56"/>
      <c r="AG101" s="57"/>
      <c r="AH101" s="58">
        <f t="shared" si="78"/>
        <v>0</v>
      </c>
      <c r="AI101" s="59">
        <f t="shared" si="61"/>
        <v>0</v>
      </c>
      <c r="AJ101" s="56"/>
      <c r="AK101" s="57"/>
      <c r="AL101" s="57"/>
      <c r="AM101" s="58">
        <f t="shared" si="62"/>
        <v>0</v>
      </c>
      <c r="AN101" s="59">
        <f t="shared" si="63"/>
        <v>0</v>
      </c>
      <c r="AO101" s="62"/>
      <c r="AP101" s="63">
        <f t="shared" si="73"/>
        <v>0</v>
      </c>
      <c r="AQ101" s="62"/>
      <c r="AR101" s="59">
        <f t="shared" si="74"/>
        <v>0</v>
      </c>
      <c r="AS101" s="64"/>
      <c r="AT101" s="65"/>
      <c r="AU101" s="58">
        <f t="shared" si="64"/>
        <v>0</v>
      </c>
      <c r="AV101" s="63" t="str">
        <f t="shared" si="65"/>
        <v>0</v>
      </c>
    </row>
    <row r="102" spans="1:48" hidden="1" x14ac:dyDescent="0.2">
      <c r="A102" s="124"/>
      <c r="B102" s="67"/>
      <c r="C102" s="67"/>
      <c r="D102" s="105" t="str">
        <f t="shared" si="56"/>
        <v/>
      </c>
      <c r="E102" s="72"/>
      <c r="F102" s="73"/>
      <c r="G102" s="43"/>
      <c r="H102" s="43"/>
      <c r="I102" s="44">
        <f t="shared" si="66"/>
        <v>0</v>
      </c>
      <c r="J102" s="45"/>
      <c r="K102" s="46"/>
      <c r="L102" s="100"/>
      <c r="M102" s="60" t="str">
        <f t="shared" si="67"/>
        <v/>
      </c>
      <c r="N102" s="49"/>
      <c r="O102" s="100"/>
      <c r="P102" s="60" t="str">
        <f t="shared" si="68"/>
        <v/>
      </c>
      <c r="Q102" s="49"/>
      <c r="R102" s="100"/>
      <c r="S102" s="60" t="str">
        <f t="shared" si="69"/>
        <v/>
      </c>
      <c r="T102" s="122">
        <f t="shared" si="75"/>
        <v>0</v>
      </c>
      <c r="U102" s="46"/>
      <c r="V102" s="100"/>
      <c r="W102" s="60" t="str">
        <f t="shared" si="70"/>
        <v/>
      </c>
      <c r="X102" s="49"/>
      <c r="Y102" s="100"/>
      <c r="Z102" s="60" t="str">
        <f t="shared" si="71"/>
        <v/>
      </c>
      <c r="AA102" s="49"/>
      <c r="AB102" s="123"/>
      <c r="AC102" s="60" t="str">
        <f t="shared" si="72"/>
        <v/>
      </c>
      <c r="AD102" s="60">
        <f t="shared" si="76"/>
        <v>0</v>
      </c>
      <c r="AE102" s="55">
        <f t="shared" si="77"/>
        <v>0</v>
      </c>
      <c r="AF102" s="56"/>
      <c r="AG102" s="57"/>
      <c r="AH102" s="58">
        <f t="shared" si="78"/>
        <v>0</v>
      </c>
      <c r="AI102" s="59">
        <f t="shared" si="61"/>
        <v>0</v>
      </c>
      <c r="AJ102" s="56"/>
      <c r="AK102" s="57"/>
      <c r="AL102" s="57"/>
      <c r="AM102" s="58">
        <f t="shared" si="62"/>
        <v>0</v>
      </c>
      <c r="AN102" s="59">
        <f t="shared" si="63"/>
        <v>0</v>
      </c>
      <c r="AO102" s="62"/>
      <c r="AP102" s="63">
        <f t="shared" si="73"/>
        <v>0</v>
      </c>
      <c r="AQ102" s="62"/>
      <c r="AR102" s="59">
        <f t="shared" si="74"/>
        <v>0</v>
      </c>
      <c r="AS102" s="64"/>
      <c r="AT102" s="65"/>
      <c r="AU102" s="58">
        <f t="shared" si="64"/>
        <v>0</v>
      </c>
      <c r="AV102" s="63" t="str">
        <f t="shared" si="65"/>
        <v>0</v>
      </c>
    </row>
    <row r="103" spans="1:48" hidden="1" x14ac:dyDescent="0.2">
      <c r="A103" s="124"/>
      <c r="B103" s="67"/>
      <c r="C103" s="67"/>
      <c r="D103" s="105" t="str">
        <f t="shared" si="56"/>
        <v/>
      </c>
      <c r="E103" s="72"/>
      <c r="F103" s="73"/>
      <c r="G103" s="43"/>
      <c r="H103" s="43"/>
      <c r="I103" s="44">
        <f t="shared" si="66"/>
        <v>0</v>
      </c>
      <c r="J103" s="45"/>
      <c r="K103" s="46"/>
      <c r="L103" s="100"/>
      <c r="M103" s="60" t="str">
        <f t="shared" si="67"/>
        <v/>
      </c>
      <c r="N103" s="49"/>
      <c r="O103" s="100"/>
      <c r="P103" s="60" t="str">
        <f t="shared" si="68"/>
        <v/>
      </c>
      <c r="Q103" s="49"/>
      <c r="R103" s="100"/>
      <c r="S103" s="60" t="str">
        <f t="shared" si="69"/>
        <v/>
      </c>
      <c r="T103" s="122">
        <f t="shared" si="75"/>
        <v>0</v>
      </c>
      <c r="U103" s="46"/>
      <c r="V103" s="100"/>
      <c r="W103" s="60" t="str">
        <f t="shared" si="70"/>
        <v/>
      </c>
      <c r="X103" s="49"/>
      <c r="Y103" s="100"/>
      <c r="Z103" s="60" t="str">
        <f t="shared" si="71"/>
        <v/>
      </c>
      <c r="AA103" s="49"/>
      <c r="AB103" s="123"/>
      <c r="AC103" s="60" t="str">
        <f t="shared" si="72"/>
        <v/>
      </c>
      <c r="AD103" s="60">
        <f t="shared" si="76"/>
        <v>0</v>
      </c>
      <c r="AE103" s="55">
        <f t="shared" si="77"/>
        <v>0</v>
      </c>
      <c r="AF103" s="56"/>
      <c r="AG103" s="57"/>
      <c r="AH103" s="58">
        <f t="shared" si="78"/>
        <v>0</v>
      </c>
      <c r="AI103" s="59">
        <f t="shared" si="61"/>
        <v>0</v>
      </c>
      <c r="AJ103" s="56"/>
      <c r="AK103" s="57"/>
      <c r="AL103" s="57"/>
      <c r="AM103" s="58">
        <f t="shared" si="62"/>
        <v>0</v>
      </c>
      <c r="AN103" s="59">
        <f t="shared" si="63"/>
        <v>0</v>
      </c>
      <c r="AO103" s="62"/>
      <c r="AP103" s="63">
        <f t="shared" si="73"/>
        <v>0</v>
      </c>
      <c r="AQ103" s="62"/>
      <c r="AR103" s="59">
        <f t="shared" si="74"/>
        <v>0</v>
      </c>
      <c r="AS103" s="64"/>
      <c r="AT103" s="65"/>
      <c r="AU103" s="58">
        <f t="shared" si="64"/>
        <v>0</v>
      </c>
      <c r="AV103" s="63" t="str">
        <f t="shared" si="65"/>
        <v>0</v>
      </c>
    </row>
    <row r="104" spans="1:48" hidden="1" x14ac:dyDescent="0.2">
      <c r="A104" s="124"/>
      <c r="B104" s="67"/>
      <c r="C104" s="67"/>
      <c r="D104" s="105" t="str">
        <f t="shared" si="56"/>
        <v/>
      </c>
      <c r="E104" s="72"/>
      <c r="F104" s="73"/>
      <c r="G104" s="43"/>
      <c r="H104" s="43"/>
      <c r="I104" s="44">
        <f t="shared" si="66"/>
        <v>0</v>
      </c>
      <c r="J104" s="45"/>
      <c r="K104" s="46"/>
      <c r="L104" s="100"/>
      <c r="M104" s="60" t="str">
        <f t="shared" si="67"/>
        <v/>
      </c>
      <c r="N104" s="49"/>
      <c r="O104" s="100"/>
      <c r="P104" s="60" t="str">
        <f t="shared" si="68"/>
        <v/>
      </c>
      <c r="Q104" s="49"/>
      <c r="R104" s="100"/>
      <c r="S104" s="60" t="str">
        <f t="shared" si="69"/>
        <v/>
      </c>
      <c r="T104" s="122">
        <f t="shared" si="75"/>
        <v>0</v>
      </c>
      <c r="U104" s="46"/>
      <c r="V104" s="100"/>
      <c r="W104" s="60" t="str">
        <f t="shared" si="70"/>
        <v/>
      </c>
      <c r="X104" s="49"/>
      <c r="Y104" s="100"/>
      <c r="Z104" s="60" t="str">
        <f t="shared" si="71"/>
        <v/>
      </c>
      <c r="AA104" s="49"/>
      <c r="AB104" s="123"/>
      <c r="AC104" s="60" t="str">
        <f t="shared" si="72"/>
        <v/>
      </c>
      <c r="AD104" s="60">
        <f t="shared" si="76"/>
        <v>0</v>
      </c>
      <c r="AE104" s="55">
        <f t="shared" si="77"/>
        <v>0</v>
      </c>
      <c r="AF104" s="56"/>
      <c r="AG104" s="57"/>
      <c r="AH104" s="58">
        <f t="shared" si="78"/>
        <v>0</v>
      </c>
      <c r="AI104" s="59">
        <f t="shared" si="61"/>
        <v>0</v>
      </c>
      <c r="AJ104" s="56"/>
      <c r="AK104" s="57"/>
      <c r="AL104" s="57"/>
      <c r="AM104" s="58">
        <f t="shared" si="62"/>
        <v>0</v>
      </c>
      <c r="AN104" s="59">
        <f t="shared" si="63"/>
        <v>0</v>
      </c>
      <c r="AO104" s="62"/>
      <c r="AP104" s="63">
        <f t="shared" si="73"/>
        <v>0</v>
      </c>
      <c r="AQ104" s="62"/>
      <c r="AR104" s="59">
        <f t="shared" si="74"/>
        <v>0</v>
      </c>
      <c r="AS104" s="64"/>
      <c r="AT104" s="65"/>
      <c r="AU104" s="58">
        <f t="shared" si="64"/>
        <v>0</v>
      </c>
      <c r="AV104" s="63" t="str">
        <f t="shared" si="65"/>
        <v>0</v>
      </c>
    </row>
    <row r="105" spans="1:48" hidden="1" x14ac:dyDescent="0.2">
      <c r="A105" s="124"/>
      <c r="B105" s="67"/>
      <c r="C105" s="67"/>
      <c r="D105" s="105" t="str">
        <f t="shared" si="56"/>
        <v/>
      </c>
      <c r="E105" s="72"/>
      <c r="F105" s="73"/>
      <c r="G105" s="43"/>
      <c r="H105" s="43"/>
      <c r="I105" s="44">
        <f t="shared" si="66"/>
        <v>0</v>
      </c>
      <c r="J105" s="45"/>
      <c r="K105" s="46"/>
      <c r="L105" s="100"/>
      <c r="M105" s="60" t="str">
        <f t="shared" si="67"/>
        <v/>
      </c>
      <c r="N105" s="49"/>
      <c r="O105" s="100"/>
      <c r="P105" s="60" t="str">
        <f t="shared" si="68"/>
        <v/>
      </c>
      <c r="Q105" s="49"/>
      <c r="R105" s="100"/>
      <c r="S105" s="60" t="str">
        <f t="shared" si="69"/>
        <v/>
      </c>
      <c r="T105" s="122">
        <f t="shared" si="75"/>
        <v>0</v>
      </c>
      <c r="U105" s="46"/>
      <c r="V105" s="100"/>
      <c r="W105" s="60" t="str">
        <f t="shared" si="70"/>
        <v/>
      </c>
      <c r="X105" s="49"/>
      <c r="Y105" s="100"/>
      <c r="Z105" s="60" t="str">
        <f t="shared" si="71"/>
        <v/>
      </c>
      <c r="AA105" s="49"/>
      <c r="AB105" s="123"/>
      <c r="AC105" s="60" t="str">
        <f t="shared" si="72"/>
        <v/>
      </c>
      <c r="AD105" s="60">
        <f t="shared" si="76"/>
        <v>0</v>
      </c>
      <c r="AE105" s="55">
        <f t="shared" si="77"/>
        <v>0</v>
      </c>
      <c r="AF105" s="56"/>
      <c r="AG105" s="57"/>
      <c r="AH105" s="58">
        <f t="shared" si="78"/>
        <v>0</v>
      </c>
      <c r="AI105" s="59">
        <f t="shared" si="61"/>
        <v>0</v>
      </c>
      <c r="AJ105" s="56"/>
      <c r="AK105" s="57"/>
      <c r="AL105" s="57"/>
      <c r="AM105" s="58">
        <f t="shared" si="62"/>
        <v>0</v>
      </c>
      <c r="AN105" s="59">
        <f t="shared" si="63"/>
        <v>0</v>
      </c>
      <c r="AO105" s="62"/>
      <c r="AP105" s="63">
        <f t="shared" si="73"/>
        <v>0</v>
      </c>
      <c r="AQ105" s="62"/>
      <c r="AR105" s="59">
        <f t="shared" si="74"/>
        <v>0</v>
      </c>
      <c r="AS105" s="64"/>
      <c r="AT105" s="65"/>
      <c r="AU105" s="58">
        <f t="shared" si="64"/>
        <v>0</v>
      </c>
      <c r="AV105" s="63" t="str">
        <f t="shared" si="65"/>
        <v>0</v>
      </c>
    </row>
    <row r="106" spans="1:48" hidden="1" x14ac:dyDescent="0.2">
      <c r="A106" s="124"/>
      <c r="B106" s="67"/>
      <c r="C106" s="67"/>
      <c r="D106" s="105" t="str">
        <f t="shared" si="56"/>
        <v/>
      </c>
      <c r="E106" s="72"/>
      <c r="F106" s="73"/>
      <c r="G106" s="43"/>
      <c r="H106" s="43"/>
      <c r="I106" s="44">
        <f t="shared" si="66"/>
        <v>0</v>
      </c>
      <c r="J106" s="45"/>
      <c r="K106" s="46"/>
      <c r="L106" s="100"/>
      <c r="M106" s="60" t="str">
        <f t="shared" si="67"/>
        <v/>
      </c>
      <c r="N106" s="49"/>
      <c r="O106" s="100"/>
      <c r="P106" s="60" t="str">
        <f t="shared" si="68"/>
        <v/>
      </c>
      <c r="Q106" s="49"/>
      <c r="R106" s="100"/>
      <c r="S106" s="60" t="str">
        <f t="shared" si="69"/>
        <v/>
      </c>
      <c r="T106" s="122">
        <f t="shared" si="75"/>
        <v>0</v>
      </c>
      <c r="U106" s="46"/>
      <c r="V106" s="100"/>
      <c r="W106" s="60" t="str">
        <f t="shared" si="70"/>
        <v/>
      </c>
      <c r="X106" s="49"/>
      <c r="Y106" s="100"/>
      <c r="Z106" s="60" t="str">
        <f t="shared" si="71"/>
        <v/>
      </c>
      <c r="AA106" s="49"/>
      <c r="AB106" s="123"/>
      <c r="AC106" s="60" t="str">
        <f t="shared" si="72"/>
        <v/>
      </c>
      <c r="AD106" s="60">
        <f t="shared" si="76"/>
        <v>0</v>
      </c>
      <c r="AE106" s="55">
        <f t="shared" si="77"/>
        <v>0</v>
      </c>
      <c r="AF106" s="56"/>
      <c r="AG106" s="57"/>
      <c r="AH106" s="58">
        <f t="shared" si="78"/>
        <v>0</v>
      </c>
      <c r="AI106" s="59">
        <f t="shared" si="61"/>
        <v>0</v>
      </c>
      <c r="AJ106" s="56"/>
      <c r="AK106" s="57"/>
      <c r="AL106" s="57"/>
      <c r="AM106" s="58">
        <f t="shared" si="62"/>
        <v>0</v>
      </c>
      <c r="AN106" s="59">
        <f t="shared" si="63"/>
        <v>0</v>
      </c>
      <c r="AO106" s="62"/>
      <c r="AP106" s="63">
        <f t="shared" si="73"/>
        <v>0</v>
      </c>
      <c r="AQ106" s="62"/>
      <c r="AR106" s="59">
        <f t="shared" si="74"/>
        <v>0</v>
      </c>
      <c r="AS106" s="64"/>
      <c r="AT106" s="65"/>
      <c r="AU106" s="58">
        <f t="shared" si="64"/>
        <v>0</v>
      </c>
      <c r="AV106" s="63" t="str">
        <f t="shared" si="65"/>
        <v>0</v>
      </c>
    </row>
    <row r="107" spans="1:48" hidden="1" x14ac:dyDescent="0.2">
      <c r="A107" s="124"/>
      <c r="B107" s="67"/>
      <c r="C107" s="67"/>
      <c r="D107" s="105" t="str">
        <f t="shared" si="56"/>
        <v/>
      </c>
      <c r="E107" s="67"/>
      <c r="F107" s="73"/>
      <c r="G107" s="43"/>
      <c r="H107" s="43"/>
      <c r="I107" s="44">
        <f t="shared" si="66"/>
        <v>0</v>
      </c>
      <c r="J107" s="45"/>
      <c r="K107" s="46"/>
      <c r="L107" s="100"/>
      <c r="M107" s="60" t="str">
        <f t="shared" si="67"/>
        <v/>
      </c>
      <c r="N107" s="49"/>
      <c r="O107" s="100"/>
      <c r="P107" s="60" t="str">
        <f t="shared" si="68"/>
        <v/>
      </c>
      <c r="Q107" s="49"/>
      <c r="R107" s="100"/>
      <c r="S107" s="60" t="str">
        <f t="shared" si="69"/>
        <v/>
      </c>
      <c r="T107" s="122">
        <f t="shared" si="75"/>
        <v>0</v>
      </c>
      <c r="U107" s="46"/>
      <c r="V107" s="100"/>
      <c r="W107" s="60" t="str">
        <f t="shared" si="70"/>
        <v/>
      </c>
      <c r="X107" s="49"/>
      <c r="Y107" s="100"/>
      <c r="Z107" s="60" t="str">
        <f t="shared" si="71"/>
        <v/>
      </c>
      <c r="AA107" s="49"/>
      <c r="AB107" s="123"/>
      <c r="AC107" s="60" t="str">
        <f t="shared" si="72"/>
        <v/>
      </c>
      <c r="AD107" s="60">
        <f t="shared" si="76"/>
        <v>0</v>
      </c>
      <c r="AE107" s="55">
        <f t="shared" si="77"/>
        <v>0</v>
      </c>
      <c r="AF107" s="56"/>
      <c r="AG107" s="57"/>
      <c r="AH107" s="58">
        <f t="shared" si="78"/>
        <v>0</v>
      </c>
      <c r="AI107" s="59">
        <f t="shared" si="61"/>
        <v>0</v>
      </c>
      <c r="AJ107" s="56"/>
      <c r="AK107" s="57"/>
      <c r="AL107" s="57"/>
      <c r="AM107" s="58">
        <f t="shared" si="62"/>
        <v>0</v>
      </c>
      <c r="AN107" s="59">
        <f t="shared" si="63"/>
        <v>0</v>
      </c>
      <c r="AO107" s="62"/>
      <c r="AP107" s="63">
        <f t="shared" si="73"/>
        <v>0</v>
      </c>
      <c r="AQ107" s="62"/>
      <c r="AR107" s="59">
        <f t="shared" si="74"/>
        <v>0</v>
      </c>
      <c r="AS107" s="64"/>
      <c r="AT107" s="65"/>
      <c r="AU107" s="58">
        <f t="shared" si="64"/>
        <v>0</v>
      </c>
      <c r="AV107" s="63" t="str">
        <f t="shared" si="65"/>
        <v>0</v>
      </c>
    </row>
    <row r="108" spans="1:48" ht="13.5" hidden="1" thickBot="1" x14ac:dyDescent="0.25">
      <c r="A108" s="125"/>
      <c r="B108" s="77"/>
      <c r="C108" s="77"/>
      <c r="D108" s="110" t="str">
        <f t="shared" si="56"/>
        <v/>
      </c>
      <c r="E108" s="77"/>
      <c r="F108" s="111"/>
      <c r="G108" s="112"/>
      <c r="H108" s="112"/>
      <c r="I108" s="44">
        <f t="shared" si="66"/>
        <v>0</v>
      </c>
      <c r="J108" s="45"/>
      <c r="K108" s="46"/>
      <c r="L108" s="100"/>
      <c r="M108" s="60" t="str">
        <f t="shared" si="67"/>
        <v/>
      </c>
      <c r="N108" s="49"/>
      <c r="O108" s="100"/>
      <c r="P108" s="60" t="str">
        <f t="shared" si="68"/>
        <v/>
      </c>
      <c r="Q108" s="49"/>
      <c r="R108" s="100"/>
      <c r="S108" s="60" t="str">
        <f t="shared" si="69"/>
        <v/>
      </c>
      <c r="T108" s="122">
        <f t="shared" si="75"/>
        <v>0</v>
      </c>
      <c r="U108" s="46"/>
      <c r="V108" s="100"/>
      <c r="W108" s="60" t="str">
        <f t="shared" si="70"/>
        <v/>
      </c>
      <c r="X108" s="49"/>
      <c r="Y108" s="100"/>
      <c r="Z108" s="60" t="str">
        <f t="shared" si="71"/>
        <v/>
      </c>
      <c r="AA108" s="49"/>
      <c r="AB108" s="123"/>
      <c r="AC108" s="60" t="str">
        <f t="shared" si="72"/>
        <v/>
      </c>
      <c r="AD108" s="60">
        <f t="shared" si="76"/>
        <v>0</v>
      </c>
      <c r="AE108" s="55">
        <f t="shared" si="77"/>
        <v>0</v>
      </c>
      <c r="AF108" s="85"/>
      <c r="AG108" s="86"/>
      <c r="AH108" s="87">
        <f t="shared" si="78"/>
        <v>0</v>
      </c>
      <c r="AI108" s="59">
        <f t="shared" si="61"/>
        <v>0</v>
      </c>
      <c r="AJ108" s="85"/>
      <c r="AK108" s="86"/>
      <c r="AL108" s="86"/>
      <c r="AM108" s="87">
        <f t="shared" si="62"/>
        <v>0</v>
      </c>
      <c r="AN108" s="59">
        <f t="shared" si="63"/>
        <v>0</v>
      </c>
      <c r="AO108" s="88"/>
      <c r="AP108" s="63">
        <f t="shared" si="73"/>
        <v>0</v>
      </c>
      <c r="AQ108" s="88"/>
      <c r="AR108" s="59">
        <f t="shared" si="74"/>
        <v>0</v>
      </c>
      <c r="AS108" s="89"/>
      <c r="AT108" s="90"/>
      <c r="AU108" s="87">
        <f t="shared" si="64"/>
        <v>0</v>
      </c>
      <c r="AV108" s="63" t="str">
        <f t="shared" si="65"/>
        <v>0</v>
      </c>
    </row>
    <row r="109" spans="1:48" ht="6.75" customHeight="1" x14ac:dyDescent="0.2">
      <c r="I109" s="9"/>
      <c r="J109" s="9"/>
    </row>
    <row r="110" spans="1:48" ht="6.75" customHeight="1" x14ac:dyDescent="0.2">
      <c r="I110" s="9"/>
      <c r="J110" s="9"/>
    </row>
    <row r="111" spans="1:48" x14ac:dyDescent="0.2">
      <c r="A111" s="126" t="s">
        <v>70</v>
      </c>
      <c r="C111" s="127" t="s">
        <v>14</v>
      </c>
      <c r="Q111" s="127" t="s">
        <v>14</v>
      </c>
      <c r="AF111" s="127"/>
      <c r="AG111" s="127" t="s">
        <v>14</v>
      </c>
    </row>
    <row r="112" spans="1:48" x14ac:dyDescent="0.2">
      <c r="A112" s="128" t="s">
        <v>71</v>
      </c>
      <c r="B112" s="129">
        <f>Mannschaftswertung!H8</f>
        <v>1869.8839650817476</v>
      </c>
      <c r="C112" s="130">
        <f>Presse!C76</f>
        <v>1</v>
      </c>
      <c r="E112" s="216" t="s">
        <v>72</v>
      </c>
      <c r="F112" s="217"/>
      <c r="G112" s="217"/>
      <c r="H112" s="217"/>
      <c r="I112" s="217"/>
      <c r="J112" s="217"/>
      <c r="K112" s="217"/>
      <c r="L112" s="218">
        <f>Mannschaftswertung!H14</f>
        <v>1464.2051088167882</v>
      </c>
      <c r="M112" s="217"/>
      <c r="N112" s="217"/>
      <c r="O112" s="219"/>
      <c r="Q112" s="130">
        <f>Presse!C82</f>
        <v>2</v>
      </c>
      <c r="R112" s="131"/>
      <c r="S112" s="132"/>
      <c r="T112" s="132"/>
      <c r="U112" s="216" t="s">
        <v>73</v>
      </c>
      <c r="V112" s="217"/>
      <c r="W112" s="217"/>
      <c r="X112" s="217"/>
      <c r="Y112" s="217"/>
      <c r="Z112" s="217"/>
      <c r="AA112" s="217"/>
      <c r="AB112" s="220">
        <f>Mannschaftswertung!H20</f>
        <v>887.76252559726959</v>
      </c>
      <c r="AC112" s="165"/>
      <c r="AD112" s="165"/>
      <c r="AE112" s="165"/>
      <c r="AF112" s="166"/>
      <c r="AG112" s="130">
        <f>Presse!C88</f>
        <v>4</v>
      </c>
    </row>
    <row r="113" spans="1:34" x14ac:dyDescent="0.2">
      <c r="A113" s="133"/>
      <c r="C113" s="2"/>
      <c r="E113" s="221"/>
      <c r="F113" s="222"/>
      <c r="G113" s="222"/>
      <c r="H113" s="222"/>
      <c r="I113" s="222"/>
      <c r="J113" s="222"/>
      <c r="K113" s="222"/>
      <c r="L113" s="222"/>
      <c r="M113" s="222"/>
      <c r="N113" s="222"/>
      <c r="O113" s="222"/>
      <c r="Q113" s="2"/>
      <c r="R113" s="223"/>
      <c r="S113" s="224"/>
      <c r="T113" s="224"/>
      <c r="U113" s="224"/>
      <c r="V113" s="224"/>
      <c r="W113" s="224"/>
      <c r="X113" s="224"/>
      <c r="Y113" s="224"/>
      <c r="Z113" s="5"/>
      <c r="AA113" s="222"/>
      <c r="AB113" s="222"/>
      <c r="AC113" s="222"/>
      <c r="AD113" s="222"/>
      <c r="AE113" s="222"/>
      <c r="AF113" s="134"/>
      <c r="AG113" s="2"/>
    </row>
    <row r="114" spans="1:34" x14ac:dyDescent="0.2">
      <c r="A114" s="128" t="s">
        <v>74</v>
      </c>
      <c r="B114" s="129" t="str">
        <f>Mannschaftswertung!E8</f>
        <v/>
      </c>
      <c r="C114" s="130" t="e">
        <f>Presse!C77</f>
        <v>#VALUE!</v>
      </c>
      <c r="E114" s="216" t="s">
        <v>75</v>
      </c>
      <c r="F114" s="217"/>
      <c r="G114" s="217"/>
      <c r="H114" s="217"/>
      <c r="I114" s="217"/>
      <c r="J114" s="217"/>
      <c r="K114" s="217"/>
      <c r="L114" s="220" t="str">
        <f>Mannschaftswertung!E14</f>
        <v/>
      </c>
      <c r="M114" s="165"/>
      <c r="N114" s="165"/>
      <c r="O114" s="166"/>
      <c r="Q114" s="130" t="e">
        <f>Presse!C83</f>
        <v>#VALUE!</v>
      </c>
      <c r="R114" s="131"/>
      <c r="S114" s="132"/>
      <c r="T114" s="132"/>
      <c r="U114" s="216" t="s">
        <v>76</v>
      </c>
      <c r="V114" s="217"/>
      <c r="W114" s="217"/>
      <c r="X114" s="217"/>
      <c r="Y114" s="217"/>
      <c r="Z114" s="217"/>
      <c r="AA114" s="217"/>
      <c r="AB114" s="220" t="str">
        <f>Mannschaftswertung!E20</f>
        <v/>
      </c>
      <c r="AC114" s="165"/>
      <c r="AD114" s="165"/>
      <c r="AE114" s="165"/>
      <c r="AF114" s="166"/>
      <c r="AG114" s="130" t="e">
        <f>Presse!C89</f>
        <v>#VALUE!</v>
      </c>
    </row>
    <row r="115" spans="1:34" x14ac:dyDescent="0.2">
      <c r="C115" s="2"/>
      <c r="E115" s="221"/>
      <c r="F115" s="222"/>
      <c r="G115" s="222"/>
      <c r="H115" s="222"/>
      <c r="I115" s="222"/>
      <c r="J115" s="222"/>
      <c r="K115" s="222"/>
      <c r="L115" s="222"/>
      <c r="M115" s="222"/>
      <c r="N115" s="222"/>
      <c r="O115" s="222"/>
      <c r="Q115" s="2"/>
      <c r="R115" s="223"/>
      <c r="S115" s="224"/>
      <c r="T115" s="224"/>
      <c r="U115" s="224"/>
      <c r="V115" s="224"/>
      <c r="W115" s="224"/>
      <c r="X115" s="224"/>
      <c r="Y115" s="224"/>
      <c r="Z115" s="5"/>
      <c r="AA115" s="222"/>
      <c r="AB115" s="222"/>
      <c r="AC115" s="222"/>
      <c r="AD115" s="222"/>
      <c r="AE115" s="222"/>
      <c r="AF115" s="134"/>
      <c r="AG115" s="2"/>
    </row>
    <row r="116" spans="1:34" x14ac:dyDescent="0.2">
      <c r="A116" s="135" t="s">
        <v>77</v>
      </c>
      <c r="B116" s="129" t="str">
        <f>Mannschaftswertung!F8</f>
        <v/>
      </c>
      <c r="C116" s="130" t="e">
        <f>Presse!C78</f>
        <v>#VALUE!</v>
      </c>
      <c r="E116" s="216" t="s">
        <v>78</v>
      </c>
      <c r="F116" s="217"/>
      <c r="G116" s="217"/>
      <c r="H116" s="217"/>
      <c r="I116" s="217"/>
      <c r="J116" s="217"/>
      <c r="K116" s="217"/>
      <c r="L116" s="220" t="str">
        <f>Mannschaftswertung!F14</f>
        <v/>
      </c>
      <c r="M116" s="165"/>
      <c r="N116" s="165"/>
      <c r="O116" s="166"/>
      <c r="Q116" s="130" t="e">
        <f>Presse!C84</f>
        <v>#VALUE!</v>
      </c>
      <c r="R116" s="131"/>
      <c r="S116" s="132"/>
      <c r="T116" s="132"/>
      <c r="U116" s="216" t="s">
        <v>79</v>
      </c>
      <c r="V116" s="217"/>
      <c r="W116" s="217"/>
      <c r="X116" s="217"/>
      <c r="Y116" s="217"/>
      <c r="Z116" s="217"/>
      <c r="AA116" s="217"/>
      <c r="AB116" s="220" t="str">
        <f>Mannschaftswertung!F20</f>
        <v/>
      </c>
      <c r="AC116" s="165"/>
      <c r="AD116" s="165"/>
      <c r="AE116" s="165"/>
      <c r="AF116" s="166"/>
      <c r="AG116" s="130" t="e">
        <f>Presse!C90</f>
        <v>#VALUE!</v>
      </c>
    </row>
    <row r="117" spans="1:34" x14ac:dyDescent="0.2">
      <c r="A117" s="136"/>
      <c r="C117" s="2"/>
      <c r="E117" s="221"/>
      <c r="F117" s="222"/>
      <c r="G117" s="222"/>
      <c r="H117" s="222"/>
      <c r="I117" s="222"/>
      <c r="J117" s="222"/>
      <c r="K117" s="222"/>
      <c r="L117" s="222"/>
      <c r="M117" s="222"/>
      <c r="N117" s="222"/>
      <c r="O117" s="222"/>
      <c r="Q117" s="2"/>
      <c r="R117" s="223"/>
      <c r="S117" s="224"/>
      <c r="T117" s="224"/>
      <c r="U117" s="224"/>
      <c r="V117" s="224"/>
      <c r="W117" s="224"/>
      <c r="X117" s="224"/>
      <c r="Y117" s="224"/>
      <c r="Z117" s="5"/>
      <c r="AA117" s="222"/>
      <c r="AB117" s="222"/>
      <c r="AC117" s="222"/>
      <c r="AD117" s="222"/>
      <c r="AE117" s="222"/>
      <c r="AF117" s="134"/>
      <c r="AG117" s="2"/>
    </row>
    <row r="118" spans="1:34" x14ac:dyDescent="0.2">
      <c r="A118" s="128" t="s">
        <v>80</v>
      </c>
      <c r="B118" s="129" t="str">
        <f>Mannschaftswertung!G8</f>
        <v/>
      </c>
      <c r="C118" s="130" t="e">
        <f>Presse!C79</f>
        <v>#VALUE!</v>
      </c>
      <c r="E118" s="216" t="s">
        <v>81</v>
      </c>
      <c r="F118" s="217"/>
      <c r="G118" s="217"/>
      <c r="H118" s="217"/>
      <c r="I118" s="217"/>
      <c r="J118" s="217"/>
      <c r="K118" s="217"/>
      <c r="L118" s="220" t="str">
        <f>Mannschaftswertung!G14</f>
        <v/>
      </c>
      <c r="M118" s="165"/>
      <c r="N118" s="165"/>
      <c r="O118" s="166"/>
      <c r="Q118" s="130" t="e">
        <f>Presse!C85</f>
        <v>#VALUE!</v>
      </c>
      <c r="R118" s="131"/>
      <c r="S118" s="132"/>
      <c r="T118" s="132"/>
      <c r="U118" s="216" t="s">
        <v>82</v>
      </c>
      <c r="V118" s="217"/>
      <c r="W118" s="217"/>
      <c r="X118" s="217"/>
      <c r="Y118" s="217"/>
      <c r="Z118" s="217"/>
      <c r="AA118" s="217"/>
      <c r="AB118" s="220" t="str">
        <f>Mannschaftswertung!G20</f>
        <v/>
      </c>
      <c r="AC118" s="165"/>
      <c r="AD118" s="165"/>
      <c r="AE118" s="165"/>
      <c r="AF118" s="166"/>
      <c r="AG118" s="130" t="e">
        <f>Presse!C91</f>
        <v>#VALUE!</v>
      </c>
    </row>
    <row r="119" spans="1:34" x14ac:dyDescent="0.2">
      <c r="A119" s="136"/>
      <c r="C119" s="2"/>
      <c r="E119" s="221"/>
      <c r="F119" s="222"/>
      <c r="G119" s="222"/>
      <c r="H119" s="222"/>
      <c r="I119" s="222"/>
      <c r="J119" s="222"/>
      <c r="K119" s="222"/>
      <c r="L119" s="222"/>
      <c r="M119" s="222"/>
      <c r="N119" s="222"/>
      <c r="O119" s="222"/>
      <c r="Q119" s="2"/>
      <c r="R119" s="223"/>
      <c r="S119" s="224"/>
      <c r="T119" s="224"/>
      <c r="U119" s="224"/>
      <c r="V119" s="224"/>
      <c r="W119" s="224"/>
      <c r="X119" s="224"/>
      <c r="Y119" s="224"/>
      <c r="Z119" s="5"/>
      <c r="AA119" s="222"/>
      <c r="AB119" s="222"/>
      <c r="AC119" s="222"/>
      <c r="AD119" s="222"/>
      <c r="AE119" s="222"/>
      <c r="AF119" s="134"/>
      <c r="AG119" s="2"/>
    </row>
    <row r="120" spans="1:34" x14ac:dyDescent="0.2">
      <c r="A120" s="135" t="s">
        <v>83</v>
      </c>
      <c r="B120" s="129" t="str">
        <f>Mannschaftswertung!I8</f>
        <v/>
      </c>
      <c r="C120" s="130" t="e">
        <f>Presse!C80</f>
        <v>#VALUE!</v>
      </c>
      <c r="E120" s="216" t="s">
        <v>84</v>
      </c>
      <c r="F120" s="217"/>
      <c r="G120" s="217"/>
      <c r="H120" s="217"/>
      <c r="I120" s="217"/>
      <c r="J120" s="217"/>
      <c r="K120" s="217"/>
      <c r="L120" s="220" t="str">
        <f>Mannschaftswertung!I14</f>
        <v/>
      </c>
      <c r="M120" s="165"/>
      <c r="N120" s="165"/>
      <c r="O120" s="166"/>
      <c r="Q120" s="130" t="e">
        <f>Presse!C86</f>
        <v>#VALUE!</v>
      </c>
      <c r="R120" s="131"/>
      <c r="S120" s="132"/>
      <c r="T120" s="132"/>
      <c r="U120" s="216" t="s">
        <v>54</v>
      </c>
      <c r="V120" s="217"/>
      <c r="W120" s="217"/>
      <c r="X120" s="217"/>
      <c r="Y120" s="217"/>
      <c r="Z120" s="217"/>
      <c r="AA120" s="217"/>
      <c r="AB120" s="220">
        <f>Mannschaftswertung!K8</f>
        <v>1293.8493288528803</v>
      </c>
      <c r="AC120" s="165"/>
      <c r="AD120" s="165"/>
      <c r="AE120" s="165"/>
      <c r="AF120" s="166"/>
      <c r="AG120" s="130">
        <f>Presse!C92</f>
        <v>3</v>
      </c>
    </row>
    <row r="121" spans="1:34" x14ac:dyDescent="0.2">
      <c r="A121" s="136"/>
      <c r="C121" s="2"/>
      <c r="E121" s="221"/>
      <c r="F121" s="222"/>
      <c r="G121" s="222"/>
      <c r="H121" s="222"/>
      <c r="I121" s="222"/>
      <c r="J121" s="222"/>
      <c r="K121" s="222"/>
      <c r="L121" s="222"/>
      <c r="M121" s="222"/>
      <c r="N121" s="222"/>
      <c r="O121" s="222"/>
      <c r="Q121" s="2"/>
      <c r="R121" s="223"/>
      <c r="S121" s="224"/>
      <c r="T121" s="224"/>
      <c r="U121" s="224"/>
      <c r="V121" s="224"/>
      <c r="W121" s="224"/>
      <c r="X121" s="224"/>
      <c r="Y121" s="224"/>
      <c r="Z121" s="5"/>
      <c r="AA121" s="222"/>
      <c r="AB121" s="222"/>
      <c r="AC121" s="222"/>
      <c r="AD121" s="222"/>
      <c r="AE121" s="222"/>
      <c r="AF121" s="134"/>
      <c r="AG121" s="2"/>
    </row>
    <row r="122" spans="1:34" x14ac:dyDescent="0.2">
      <c r="A122" s="135" t="s">
        <v>85</v>
      </c>
      <c r="B122" s="129" t="str">
        <f>Mannschaftswertung!L8</f>
        <v/>
      </c>
      <c r="C122" s="130" t="e">
        <f>Presse!C81</f>
        <v>#VALUE!</v>
      </c>
      <c r="E122" s="216" t="s">
        <v>86</v>
      </c>
      <c r="F122" s="217"/>
      <c r="G122" s="217"/>
      <c r="H122" s="217"/>
      <c r="I122" s="217"/>
      <c r="J122" s="217"/>
      <c r="K122" s="217"/>
      <c r="L122" s="220" t="str">
        <f>Mannschaftswertung!J8</f>
        <v/>
      </c>
      <c r="M122" s="165"/>
      <c r="N122" s="165"/>
      <c r="O122" s="166"/>
      <c r="Q122" s="130" t="e">
        <f>Presse!C87</f>
        <v>#VALUE!</v>
      </c>
      <c r="R122" s="131"/>
      <c r="S122" s="132"/>
      <c r="T122" s="132"/>
      <c r="U122" s="216" t="s">
        <v>91</v>
      </c>
      <c r="V122" s="217"/>
      <c r="W122" s="217"/>
      <c r="X122" s="217"/>
      <c r="Y122" s="217"/>
      <c r="Z122" s="217"/>
      <c r="AA122" s="217"/>
      <c r="AB122" s="220" t="str">
        <f>Mannschaftswertung!M8</f>
        <v/>
      </c>
      <c r="AC122" s="165"/>
      <c r="AD122" s="165"/>
      <c r="AE122" s="165"/>
      <c r="AF122" s="166"/>
      <c r="AG122" s="130" t="e">
        <f>Presse!C93</f>
        <v>#VALUE!</v>
      </c>
      <c r="AH122" s="137"/>
    </row>
    <row r="123" spans="1:34" x14ac:dyDescent="0.2">
      <c r="A123" s="136"/>
      <c r="C123" s="2"/>
      <c r="E123" s="221"/>
      <c r="F123" s="222"/>
      <c r="G123" s="222"/>
      <c r="H123" s="222"/>
      <c r="I123" s="222"/>
      <c r="J123" s="222"/>
      <c r="K123" s="222"/>
      <c r="L123" s="222"/>
      <c r="M123" s="222"/>
      <c r="N123" s="222"/>
      <c r="O123" s="222"/>
      <c r="Q123" s="2"/>
      <c r="AG123" s="2"/>
    </row>
    <row r="124" spans="1:34" x14ac:dyDescent="0.2">
      <c r="A124" s="135" t="s">
        <v>92</v>
      </c>
      <c r="B124" s="129" t="str">
        <f>Mannschaftswertung!N8</f>
        <v/>
      </c>
      <c r="C124" s="130" t="e">
        <f>Presse!C94</f>
        <v>#VALUE!</v>
      </c>
      <c r="E124" s="216" t="s">
        <v>93</v>
      </c>
      <c r="F124" s="217"/>
      <c r="G124" s="217"/>
      <c r="H124" s="217"/>
      <c r="I124" s="217"/>
      <c r="J124" s="217"/>
      <c r="K124" s="217"/>
      <c r="L124" s="220" t="str">
        <f>Mannschaftswertung!O8</f>
        <v/>
      </c>
      <c r="M124" s="165"/>
      <c r="N124" s="165"/>
      <c r="O124" s="166"/>
      <c r="Q124" s="130" t="e">
        <f>Presse!C95</f>
        <v>#VALUE!</v>
      </c>
      <c r="U124" s="216" t="s">
        <v>94</v>
      </c>
      <c r="V124" s="217"/>
      <c r="W124" s="217"/>
      <c r="X124" s="217"/>
      <c r="Y124" s="217"/>
      <c r="Z124" s="217"/>
      <c r="AA124" s="217"/>
      <c r="AB124" s="220" t="str">
        <f>Mannschaftswertung!P8</f>
        <v/>
      </c>
      <c r="AC124" s="165"/>
      <c r="AD124" s="165"/>
      <c r="AE124" s="165"/>
      <c r="AF124" s="166"/>
      <c r="AG124" s="130" t="e">
        <f>Presse!C96</f>
        <v>#VALUE!</v>
      </c>
    </row>
  </sheetData>
  <sheetProtection password="FF8B" sheet="1" objects="1" scenarios="1"/>
  <sortState ref="A23:AW26">
    <sortCondition ref="C23:C26"/>
  </sortState>
  <mergeCells count="136">
    <mergeCell ref="E123:K123"/>
    <mergeCell ref="L123:O123"/>
    <mergeCell ref="E124:K124"/>
    <mergeCell ref="L124:O124"/>
    <mergeCell ref="U124:AA124"/>
    <mergeCell ref="AB124:AF124"/>
    <mergeCell ref="E121:K121"/>
    <mergeCell ref="L121:O121"/>
    <mergeCell ref="R121:Y121"/>
    <mergeCell ref="AA121:AE121"/>
    <mergeCell ref="E122:K122"/>
    <mergeCell ref="L122:O122"/>
    <mergeCell ref="U122:AA122"/>
    <mergeCell ref="AB122:AF122"/>
    <mergeCell ref="E119:K119"/>
    <mergeCell ref="L119:O119"/>
    <mergeCell ref="R119:Y119"/>
    <mergeCell ref="AA119:AE119"/>
    <mergeCell ref="E120:K120"/>
    <mergeCell ref="L120:O120"/>
    <mergeCell ref="U120:AA120"/>
    <mergeCell ref="AB120:AF120"/>
    <mergeCell ref="E117:K117"/>
    <mergeCell ref="L117:O117"/>
    <mergeCell ref="R117:Y117"/>
    <mergeCell ref="AA117:AE117"/>
    <mergeCell ref="E118:K118"/>
    <mergeCell ref="L118:O118"/>
    <mergeCell ref="U118:AA118"/>
    <mergeCell ref="AB118:AF118"/>
    <mergeCell ref="E115:K115"/>
    <mergeCell ref="L115:O115"/>
    <mergeCell ref="R115:Y115"/>
    <mergeCell ref="AA115:AE115"/>
    <mergeCell ref="E116:K116"/>
    <mergeCell ref="L116:O116"/>
    <mergeCell ref="U116:AA116"/>
    <mergeCell ref="AB116:AF116"/>
    <mergeCell ref="E113:K113"/>
    <mergeCell ref="L113:O113"/>
    <mergeCell ref="R113:Y113"/>
    <mergeCell ref="AA113:AE113"/>
    <mergeCell ref="E114:K114"/>
    <mergeCell ref="L114:O114"/>
    <mergeCell ref="U114:AA114"/>
    <mergeCell ref="AB114:AF114"/>
    <mergeCell ref="AQ78:AR78"/>
    <mergeCell ref="AS78:AV78"/>
    <mergeCell ref="E112:K112"/>
    <mergeCell ref="L112:O112"/>
    <mergeCell ref="U112:AA112"/>
    <mergeCell ref="AB112:AF112"/>
    <mergeCell ref="X78:Y78"/>
    <mergeCell ref="AA78:AB78"/>
    <mergeCell ref="AE78:AE79"/>
    <mergeCell ref="AF78:AI78"/>
    <mergeCell ref="AJ78:AN78"/>
    <mergeCell ref="AO78:AP78"/>
    <mergeCell ref="I78:I79"/>
    <mergeCell ref="J78:J79"/>
    <mergeCell ref="K78:L78"/>
    <mergeCell ref="N78:O78"/>
    <mergeCell ref="Q78:R78"/>
    <mergeCell ref="U78:V78"/>
    <mergeCell ref="AS44:AV44"/>
    <mergeCell ref="K77:R77"/>
    <mergeCell ref="U77:AB77"/>
    <mergeCell ref="AF77:AV77"/>
    <mergeCell ref="U44:V44"/>
    <mergeCell ref="X44:Y44"/>
    <mergeCell ref="AA44:AB44"/>
    <mergeCell ref="AE44:AE45"/>
    <mergeCell ref="AF44:AI44"/>
    <mergeCell ref="AJ44:AN44"/>
    <mergeCell ref="AQ19:AR19"/>
    <mergeCell ref="AS19:AV19"/>
    <mergeCell ref="K43:R43"/>
    <mergeCell ref="U43:AB43"/>
    <mergeCell ref="AF43:AV43"/>
    <mergeCell ref="I44:I45"/>
    <mergeCell ref="J44:J45"/>
    <mergeCell ref="K44:L44"/>
    <mergeCell ref="N44:O44"/>
    <mergeCell ref="Q44:R44"/>
    <mergeCell ref="X19:Y19"/>
    <mergeCell ref="AA19:AB19"/>
    <mergeCell ref="AE19:AE20"/>
    <mergeCell ref="AF19:AI19"/>
    <mergeCell ref="AJ19:AN19"/>
    <mergeCell ref="AO19:AP19"/>
    <mergeCell ref="I19:I20"/>
    <mergeCell ref="J19:J20"/>
    <mergeCell ref="K19:L19"/>
    <mergeCell ref="N19:O19"/>
    <mergeCell ref="Q19:R19"/>
    <mergeCell ref="U19:V19"/>
    <mergeCell ref="AO44:AP44"/>
    <mergeCell ref="AQ44:AR44"/>
    <mergeCell ref="C14:D14"/>
    <mergeCell ref="C15:D15"/>
    <mergeCell ref="C16:D16"/>
    <mergeCell ref="K18:O18"/>
    <mergeCell ref="U18:Y18"/>
    <mergeCell ref="AF18:AV18"/>
    <mergeCell ref="C8:D8"/>
    <mergeCell ref="C9:D9"/>
    <mergeCell ref="C10:D10"/>
    <mergeCell ref="C11:D11"/>
    <mergeCell ref="C12:D12"/>
    <mergeCell ref="C13:D13"/>
    <mergeCell ref="C5:D5"/>
    <mergeCell ref="C6:D6"/>
    <mergeCell ref="C7:D7"/>
    <mergeCell ref="U4:V4"/>
    <mergeCell ref="X4:Y4"/>
    <mergeCell ref="AA4:AB4"/>
    <mergeCell ref="AE4:AE5"/>
    <mergeCell ref="AF4:AI4"/>
    <mergeCell ref="AJ4:AN4"/>
    <mergeCell ref="C4:D4"/>
    <mergeCell ref="I4:I5"/>
    <mergeCell ref="J4:J5"/>
    <mergeCell ref="K4:L4"/>
    <mergeCell ref="N4:O4"/>
    <mergeCell ref="Q4:R4"/>
    <mergeCell ref="A1:E1"/>
    <mergeCell ref="I1:K1"/>
    <mergeCell ref="L1:U1"/>
    <mergeCell ref="AA1:AG1"/>
    <mergeCell ref="AI1:AK1"/>
    <mergeCell ref="K3:O3"/>
    <mergeCell ref="U3:Y3"/>
    <mergeCell ref="AF3:AV3"/>
    <mergeCell ref="AO4:AP4"/>
    <mergeCell ref="AQ4:AR4"/>
    <mergeCell ref="AS4:AV4"/>
  </mergeCells>
  <conditionalFormatting sqref="F6:H16 F21:H41 F46:H74">
    <cfRule type="cellIs" dxfId="67" priority="43" stopIfTrue="1" operator="lessThan">
      <formula>2</formula>
    </cfRule>
  </conditionalFormatting>
  <conditionalFormatting sqref="AE21:AE41 AE46:AE74 AE6:AE16 AN6:AN16 AN21:AN41 AN46:AN74 AI6:AI16 AI21:AI41 AI46:AI74">
    <cfRule type="cellIs" dxfId="66" priority="44" stopIfTrue="1" operator="lessThanOrEqual">
      <formula>0</formula>
    </cfRule>
  </conditionalFormatting>
  <conditionalFormatting sqref="I6:I16 I46:I74 I21:I41">
    <cfRule type="cellIs" dxfId="65" priority="45" stopIfTrue="1" operator="notBetween">
      <formula>1</formula>
      <formula>3000</formula>
    </cfRule>
  </conditionalFormatting>
  <conditionalFormatting sqref="E21:E41 E6:E16 E46:E74">
    <cfRule type="cellIs" dxfId="64" priority="46" stopIfTrue="1" operator="equal">
      <formula>"w"</formula>
    </cfRule>
    <cfRule type="cellIs" dxfId="63" priority="47" stopIfTrue="1" operator="equal">
      <formula>"m"</formula>
    </cfRule>
  </conditionalFormatting>
  <conditionalFormatting sqref="D21:D41">
    <cfRule type="cellIs" dxfId="62" priority="39" stopIfTrue="1" operator="equal">
      <formula>"+158"</formula>
    </cfRule>
    <cfRule type="cellIs" dxfId="61" priority="40" stopIfTrue="1" operator="equal">
      <formula>-158</formula>
    </cfRule>
    <cfRule type="cellIs" dxfId="60" priority="41" stopIfTrue="1" operator="equal">
      <formula>-140</formula>
    </cfRule>
    <cfRule type="cellIs" dxfId="59" priority="42" stopIfTrue="1" operator="equal">
      <formula>-148</formula>
    </cfRule>
  </conditionalFormatting>
  <conditionalFormatting sqref="D46:D74">
    <cfRule type="cellIs" dxfId="58" priority="35" stopIfTrue="1" operator="equal">
      <formula>"+168"</formula>
    </cfRule>
    <cfRule type="cellIs" dxfId="57" priority="36" stopIfTrue="1" operator="equal">
      <formula>-168</formula>
    </cfRule>
    <cfRule type="cellIs" dxfId="56" priority="37" stopIfTrue="1" operator="equal">
      <formula>-150</formula>
    </cfRule>
    <cfRule type="cellIs" dxfId="55" priority="38" stopIfTrue="1" operator="equal">
      <formula>-158</formula>
    </cfRule>
  </conditionalFormatting>
  <conditionalFormatting sqref="L6:L16 L21:L41 O21:O41 V21:V41 Y21:Y41 O6:O16 V6:V16 Y6:Y16 L46:L74 R46:R74 O46:O74">
    <cfRule type="cellIs" dxfId="54" priority="34" stopIfTrue="1" operator="equal">
      <formula>10</formula>
    </cfRule>
  </conditionalFormatting>
  <conditionalFormatting sqref="L21:L41 O21:O41 V21:V41 Y21:Y41 L6:L16 O6:O16 V6:V16 Y6:Y16 L46:L74 V46:V74 Y46:Y74 AB46:AB74 R46:R74 O46:O74">
    <cfRule type="cellIs" dxfId="53" priority="33" stopIfTrue="1" operator="equal">
      <formula>0</formula>
    </cfRule>
  </conditionalFormatting>
  <conditionalFormatting sqref="R46:R74 O46:O74 V46:V74 Y46:Y74 AB46:AB74">
    <cfRule type="cellIs" dxfId="52" priority="32" stopIfTrue="1" operator="equal">
      <formula>10</formula>
    </cfRule>
  </conditionalFormatting>
  <conditionalFormatting sqref="AR6:AR16">
    <cfRule type="cellIs" dxfId="51" priority="31" stopIfTrue="1" operator="lessThanOrEqual">
      <formula>0</formula>
    </cfRule>
  </conditionalFormatting>
  <conditionalFormatting sqref="AV6:AV16">
    <cfRule type="cellIs" dxfId="50" priority="30" stopIfTrue="1" operator="lessThanOrEqual">
      <formula>0</formula>
    </cfRule>
  </conditionalFormatting>
  <conditionalFormatting sqref="AR21:AR41">
    <cfRule type="cellIs" dxfId="49" priority="29" stopIfTrue="1" operator="lessThanOrEqual">
      <formula>0</formula>
    </cfRule>
  </conditionalFormatting>
  <conditionalFormatting sqref="AV21:AV41">
    <cfRule type="cellIs" dxfId="48" priority="28" stopIfTrue="1" operator="lessThanOrEqual">
      <formula>0</formula>
    </cfRule>
  </conditionalFormatting>
  <conditionalFormatting sqref="AP6:AP16">
    <cfRule type="cellIs" dxfId="47" priority="27" stopIfTrue="1" operator="lessThanOrEqual">
      <formula>0</formula>
    </cfRule>
  </conditionalFormatting>
  <conditionalFormatting sqref="AP21:AP41">
    <cfRule type="cellIs" dxfId="46" priority="26" stopIfTrue="1" operator="lessThanOrEqual">
      <formula>0</formula>
    </cfRule>
  </conditionalFormatting>
  <conditionalFormatting sqref="AR46:AR74">
    <cfRule type="cellIs" dxfId="45" priority="25" stopIfTrue="1" operator="lessThanOrEqual">
      <formula>0</formula>
    </cfRule>
  </conditionalFormatting>
  <conditionalFormatting sqref="AV46:AV74">
    <cfRule type="cellIs" dxfId="44" priority="24" stopIfTrue="1" operator="lessThanOrEqual">
      <formula>0</formula>
    </cfRule>
  </conditionalFormatting>
  <conditionalFormatting sqref="AP46:AP74">
    <cfRule type="cellIs" dxfId="43" priority="23" stopIfTrue="1" operator="lessThanOrEqual">
      <formula>0</formula>
    </cfRule>
  </conditionalFormatting>
  <conditionalFormatting sqref="AR6:AR16">
    <cfRule type="cellIs" dxfId="42" priority="22" stopIfTrue="1" operator="lessThanOrEqual">
      <formula>0</formula>
    </cfRule>
  </conditionalFormatting>
  <conditionalFormatting sqref="AR46:AR74">
    <cfRule type="cellIs" dxfId="41" priority="21" stopIfTrue="1" operator="lessThanOrEqual">
      <formula>0</formula>
    </cfRule>
  </conditionalFormatting>
  <conditionalFormatting sqref="AR21:AR41">
    <cfRule type="cellIs" dxfId="40" priority="20" stopIfTrue="1" operator="lessThanOrEqual">
      <formula>0</formula>
    </cfRule>
  </conditionalFormatting>
  <conditionalFormatting sqref="AR21:AR41">
    <cfRule type="cellIs" dxfId="39" priority="19" stopIfTrue="1" operator="lessThanOrEqual">
      <formula>0</formula>
    </cfRule>
  </conditionalFormatting>
  <conditionalFormatting sqref="AR6:AR16">
    <cfRule type="cellIs" dxfId="38" priority="18" stopIfTrue="1" operator="lessThanOrEqual">
      <formula>0</formula>
    </cfRule>
  </conditionalFormatting>
  <conditionalFormatting sqref="AR6:AR16">
    <cfRule type="cellIs" dxfId="37" priority="17" stopIfTrue="1" operator="lessThanOrEqual">
      <formula>0</formula>
    </cfRule>
  </conditionalFormatting>
  <conditionalFormatting sqref="F80:H108">
    <cfRule type="cellIs" dxfId="36" priority="12" stopIfTrue="1" operator="lessThan">
      <formula>2</formula>
    </cfRule>
  </conditionalFormatting>
  <conditionalFormatting sqref="AE80:AE108 AN80:AN108 AI80:AI108">
    <cfRule type="cellIs" dxfId="35" priority="13" stopIfTrue="1" operator="lessThanOrEqual">
      <formula>0</formula>
    </cfRule>
  </conditionalFormatting>
  <conditionalFormatting sqref="I80:I108">
    <cfRule type="cellIs" dxfId="34" priority="14" stopIfTrue="1" operator="notBetween">
      <formula>1</formula>
      <formula>3000</formula>
    </cfRule>
  </conditionalFormatting>
  <conditionalFormatting sqref="E80:E108">
    <cfRule type="cellIs" dxfId="33" priority="15" stopIfTrue="1" operator="equal">
      <formula>"w"</formula>
    </cfRule>
    <cfRule type="cellIs" dxfId="32" priority="16" stopIfTrue="1" operator="equal">
      <formula>"m"</formula>
    </cfRule>
  </conditionalFormatting>
  <conditionalFormatting sqref="D80:D108">
    <cfRule type="cellIs" dxfId="31" priority="8" stopIfTrue="1" operator="equal">
      <formula>"+168"</formula>
    </cfRule>
    <cfRule type="cellIs" dxfId="30" priority="9" stopIfTrue="1" operator="equal">
      <formula>-168</formula>
    </cfRule>
    <cfRule type="cellIs" dxfId="29" priority="10" stopIfTrue="1" operator="equal">
      <formula>-150</formula>
    </cfRule>
    <cfRule type="cellIs" dxfId="28" priority="11" stopIfTrue="1" operator="equal">
      <formula>-158</formula>
    </cfRule>
  </conditionalFormatting>
  <conditionalFormatting sqref="L80:L108 R80:R108 O80:O108">
    <cfRule type="cellIs" dxfId="27" priority="7" stopIfTrue="1" operator="equal">
      <formula>10</formula>
    </cfRule>
  </conditionalFormatting>
  <conditionalFormatting sqref="L80:L108 V80:V108 Y80:Y108 AB80:AB108 R80:R108 O80:O108">
    <cfRule type="cellIs" dxfId="26" priority="6" stopIfTrue="1" operator="equal">
      <formula>0</formula>
    </cfRule>
  </conditionalFormatting>
  <conditionalFormatting sqref="R80:R108 O80:O108 V80:V108 Y80:Y108 AB80:AB108">
    <cfRule type="cellIs" dxfId="25" priority="5" stopIfTrue="1" operator="equal">
      <formula>10</formula>
    </cfRule>
  </conditionalFormatting>
  <conditionalFormatting sqref="AR80:AR108">
    <cfRule type="cellIs" dxfId="24" priority="4" stopIfTrue="1" operator="lessThanOrEqual">
      <formula>0</formula>
    </cfRule>
  </conditionalFormatting>
  <conditionalFormatting sqref="AV80:AV108">
    <cfRule type="cellIs" dxfId="23" priority="3" stopIfTrue="1" operator="lessThanOrEqual">
      <formula>0</formula>
    </cfRule>
  </conditionalFormatting>
  <conditionalFormatting sqref="AP80:AP108">
    <cfRule type="cellIs" dxfId="22" priority="2" stopIfTrue="1" operator="lessThanOrEqual">
      <formula>0</formula>
    </cfRule>
  </conditionalFormatting>
  <conditionalFormatting sqref="AR80:AR108">
    <cfRule type="cellIs" dxfId="21" priority="1" stopIfTrue="1" operator="lessThanOrEqual">
      <formula>0</formula>
    </cfRule>
  </conditionalFormatting>
  <dataValidations count="4">
    <dataValidation type="list" allowBlank="1" showInputMessage="1" showErrorMessage="1" sqref="B6:B16 B46:B74 B21:B41 B80:B108">
      <formula1>"TSG Kaisersl.,KSV Langen,KSV Grünstadt,FTG Pfungstadt,AC Altrip,AC Mutterstadt,AV 03 Speyer,KSC 07 Schifferstadt,TSG Haßloch,AC Weisenau,KSV Hostenbach,"</formula1>
    </dataValidation>
    <dataValidation type="list" allowBlank="1" showInputMessage="1" showErrorMessage="1" sqref="A1">
      <formula1>"Jugendliga Rheinland-Pfalz/Hessen,Pfalz-Meisterschaften (Mehrk.),Rheinl.-Pfalz Meisterschaft (Mehrk.)"</formula1>
    </dataValidation>
    <dataValidation type="list" allowBlank="1" showInputMessage="1" showErrorMessage="1" sqref="F1:H1">
      <formula1>"Jugendliga Rheinland-Pfalz,Pfalz-Meisterschaften (Mehrk.),Rheinl.-Pfalz Meisterschaft (Mehrk.)"</formula1>
    </dataValidation>
    <dataValidation type="list" allowBlank="1" showInputMessage="1" showErrorMessage="1" sqref="E6:E16 E46:E74 E21:E41 E80:E108">
      <formula1>" ,m,w, "</formula1>
    </dataValidation>
  </dataValidations>
  <hyperlinks>
    <hyperlink ref="AI1:AK1" location="Presse!A1" display="PRESSE"/>
  </hyperlinks>
  <printOptions horizontalCentered="1" verticalCentered="1"/>
  <pageMargins left="0" right="0" top="0.19685039370078741" bottom="0.19685039370078741" header="0.23622047244094491" footer="0.19685039370078741"/>
  <pageSetup paperSize="9" scale="67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9"/>
  <sheetViews>
    <sheetView workbookViewId="0">
      <selection activeCell="B1" sqref="B1:C1048576"/>
    </sheetView>
  </sheetViews>
  <sheetFormatPr baseColWidth="10" defaultRowHeight="12.75" outlineLevelCol="1" x14ac:dyDescent="0.2"/>
  <cols>
    <col min="1" max="1" width="11.42578125" style="138"/>
    <col min="2" max="3" width="0" hidden="1" customWidth="1" outlineLevel="1"/>
    <col min="4" max="4" width="11.42578125" collapsed="1"/>
    <col min="5" max="5" width="14.85546875" bestFit="1" customWidth="1"/>
    <col min="6" max="6" width="9" bestFit="1" customWidth="1"/>
    <col min="7" max="8" width="14.140625" bestFit="1" customWidth="1"/>
    <col min="9" max="9" width="12.85546875" bestFit="1" customWidth="1"/>
    <col min="10" max="10" width="13.7109375" bestFit="1" customWidth="1"/>
    <col min="11" max="11" width="9.7109375" bestFit="1" customWidth="1"/>
    <col min="12" max="12" width="12.28515625" bestFit="1" customWidth="1"/>
    <col min="13" max="13" width="13.5703125" bestFit="1" customWidth="1"/>
    <col min="14" max="14" width="13.85546875" bestFit="1" customWidth="1"/>
    <col min="15" max="15" width="18.5703125" bestFit="1" customWidth="1"/>
    <col min="16" max="16" width="13.140625" bestFit="1" customWidth="1"/>
  </cols>
  <sheetData>
    <row r="2" spans="5:16" x14ac:dyDescent="0.2">
      <c r="E2" s="140" t="s">
        <v>87</v>
      </c>
      <c r="F2" s="140" t="s">
        <v>88</v>
      </c>
      <c r="G2" s="140" t="s">
        <v>35</v>
      </c>
      <c r="H2" s="140" t="s">
        <v>38</v>
      </c>
      <c r="I2" s="140" t="s">
        <v>49</v>
      </c>
      <c r="J2" s="140" t="s">
        <v>89</v>
      </c>
      <c r="K2" s="140" t="s">
        <v>90</v>
      </c>
      <c r="L2" s="141" t="s">
        <v>85</v>
      </c>
      <c r="M2" s="141" t="s">
        <v>91</v>
      </c>
      <c r="N2" s="141" t="s">
        <v>92</v>
      </c>
      <c r="O2" s="141" t="s">
        <v>93</v>
      </c>
      <c r="P2" s="141" t="s">
        <v>94</v>
      </c>
    </row>
    <row r="3" spans="5:16" x14ac:dyDescent="0.2">
      <c r="E3" s="142">
        <f>LARGE($E$21:$E$89,1)</f>
        <v>0</v>
      </c>
      <c r="F3" s="142">
        <f>LARGE($F$21:$F$89,1)</f>
        <v>0</v>
      </c>
      <c r="G3" s="142">
        <f>LARGE($G$21:$G$89,1)</f>
        <v>388.13690544412606</v>
      </c>
      <c r="H3" s="142">
        <f>LARGE($H$21:$H$89,1)</f>
        <v>500.94378277153555</v>
      </c>
      <c r="I3" s="142">
        <f>LARGE($I$21:$I$89,1)</f>
        <v>586.80154639175259</v>
      </c>
      <c r="J3" s="142">
        <f>LARGE($J$21:$J$89,1)</f>
        <v>0</v>
      </c>
      <c r="K3" s="142">
        <f>LARGE($K$21:$K$89,1)</f>
        <v>576.50887323943664</v>
      </c>
      <c r="L3" s="142">
        <f>LARGE($L$21:$L$89,1)</f>
        <v>0</v>
      </c>
      <c r="M3" s="142">
        <f>LARGE($L$21:$L$89,1)</f>
        <v>0</v>
      </c>
      <c r="N3" s="142">
        <f>LARGE($L$21:$L$89,1)</f>
        <v>0</v>
      </c>
      <c r="O3" s="142">
        <f>LARGE($L$21:$L$89,1)</f>
        <v>0</v>
      </c>
      <c r="P3" s="142">
        <f>LARGE($L$21:$L$89,1)</f>
        <v>0</v>
      </c>
    </row>
    <row r="4" spans="5:16" x14ac:dyDescent="0.2">
      <c r="E4" s="142">
        <f>LARGE($E$21:$E$89,2)</f>
        <v>0</v>
      </c>
      <c r="F4" s="142">
        <f>LARGE($F$21:$F$89,2)</f>
        <v>0</v>
      </c>
      <c r="G4" s="142">
        <f>LARGE($G$21:$G$89,2)</f>
        <v>0</v>
      </c>
      <c r="H4" s="142">
        <f>LARGE($H$21:$H$89,2)</f>
        <v>485.04848739495793</v>
      </c>
      <c r="I4" s="142">
        <f>LARGE($I$21:$I$89,2)</f>
        <v>423.02749521988534</v>
      </c>
      <c r="J4" s="142">
        <f>LARGE($J$21:$J$89,2)</f>
        <v>0</v>
      </c>
      <c r="K4" s="142">
        <f>LARGE($K$21:$K$89,2)</f>
        <v>393.44019920318726</v>
      </c>
      <c r="L4" s="142">
        <f>LARGE($L$21:$L$89,2)</f>
        <v>0</v>
      </c>
      <c r="M4" s="142">
        <f>LARGE($L$21:$L$89,2)</f>
        <v>0</v>
      </c>
      <c r="N4" s="142">
        <f>LARGE($L$21:$L$89,2)</f>
        <v>0</v>
      </c>
      <c r="O4" s="142">
        <f>LARGE($L$21:$L$89,2)</f>
        <v>0</v>
      </c>
      <c r="P4" s="142">
        <f>LARGE($L$21:$L$89,2)</f>
        <v>0</v>
      </c>
    </row>
    <row r="5" spans="5:16" x14ac:dyDescent="0.2">
      <c r="E5" s="142">
        <f>LARGE($E$21:$E$89,3)</f>
        <v>0</v>
      </c>
      <c r="F5" s="142">
        <f>LARGE($F$21:$F$89,3)</f>
        <v>0</v>
      </c>
      <c r="G5" s="142">
        <f>LARGE($G$21:$G$89,3)</f>
        <v>0</v>
      </c>
      <c r="H5" s="142">
        <f>LARGE($H$21:$H$89,3)</f>
        <v>467.69322033898305</v>
      </c>
      <c r="I5" s="142">
        <f>LARGE($I$21:$I$89,3)</f>
        <v>0</v>
      </c>
      <c r="J5" s="142">
        <f>LARGE($J$21:$J$89,3)</f>
        <v>0</v>
      </c>
      <c r="K5" s="142">
        <f>LARGE($K$21:$K$89,3)</f>
        <v>323.90025641025642</v>
      </c>
      <c r="L5" s="142">
        <f>LARGE($L$21:$L$89,3)</f>
        <v>0</v>
      </c>
      <c r="M5" s="142">
        <f>LARGE($L$21:$L$89,3)</f>
        <v>0</v>
      </c>
      <c r="N5" s="142">
        <f>LARGE($L$21:$L$89,3)</f>
        <v>0</v>
      </c>
      <c r="O5" s="142">
        <f>LARGE($L$21:$L$89,3)</f>
        <v>0</v>
      </c>
      <c r="P5" s="142">
        <f>LARGE($L$21:$L$89,3)</f>
        <v>0</v>
      </c>
    </row>
    <row r="6" spans="5:16" x14ac:dyDescent="0.2">
      <c r="E6" s="142">
        <f>LARGE($E$21:$E$89,4)</f>
        <v>0</v>
      </c>
      <c r="F6" s="142">
        <f>LARGE($F$21:$F$89,4)</f>
        <v>0</v>
      </c>
      <c r="G6" s="142">
        <f>LARGE($G$21:$G$89,4)</f>
        <v>0</v>
      </c>
      <c r="H6" s="142">
        <f>LARGE($H$21:$H$89,4)</f>
        <v>416.19847457627117</v>
      </c>
      <c r="I6" s="142">
        <f>LARGE($I$21:$I$89,4)</f>
        <v>0</v>
      </c>
      <c r="J6" s="142">
        <f>LARGE($J$21:$J$89,4)</f>
        <v>0</v>
      </c>
      <c r="K6" s="142">
        <f>LARGE($K$21:$K$89,4)</f>
        <v>0</v>
      </c>
      <c r="L6" s="142">
        <f>LARGE($L$21:$L$89,4)</f>
        <v>0</v>
      </c>
      <c r="M6" s="142">
        <f>LARGE($L$21:$L$89,4)</f>
        <v>0</v>
      </c>
      <c r="N6" s="142">
        <f>LARGE($L$21:$L$89,4)</f>
        <v>0</v>
      </c>
      <c r="O6" s="142">
        <f>LARGE($L$21:$L$89,4)</f>
        <v>0</v>
      </c>
      <c r="P6" s="142">
        <f>LARGE($L$21:$L$89,4)</f>
        <v>0</v>
      </c>
    </row>
    <row r="7" spans="5:16" x14ac:dyDescent="0.2">
      <c r="E7" s="143">
        <f t="shared" ref="E7:L7" si="0">COUNTIF(E3:E6,"&gt;0")</f>
        <v>0</v>
      </c>
      <c r="F7" s="143">
        <f t="shared" si="0"/>
        <v>0</v>
      </c>
      <c r="G7" s="143">
        <f t="shared" si="0"/>
        <v>1</v>
      </c>
      <c r="H7" s="143">
        <f t="shared" si="0"/>
        <v>4</v>
      </c>
      <c r="I7" s="143">
        <f t="shared" si="0"/>
        <v>2</v>
      </c>
      <c r="J7" s="143">
        <f t="shared" si="0"/>
        <v>0</v>
      </c>
      <c r="K7" s="143">
        <f t="shared" si="0"/>
        <v>3</v>
      </c>
      <c r="L7" s="143">
        <f t="shared" si="0"/>
        <v>0</v>
      </c>
      <c r="M7" s="143">
        <f t="shared" ref="M7:P7" si="1">COUNTIF(M3:M6,"&gt;0")</f>
        <v>0</v>
      </c>
      <c r="N7" s="143">
        <f t="shared" si="1"/>
        <v>0</v>
      </c>
      <c r="O7" s="143">
        <f t="shared" si="1"/>
        <v>0</v>
      </c>
      <c r="P7" s="143">
        <f t="shared" si="1"/>
        <v>0</v>
      </c>
    </row>
    <row r="8" spans="5:16" ht="15" x14ac:dyDescent="0.25">
      <c r="E8" s="144" t="str">
        <f t="shared" ref="E8:L8" si="2">IF(E7&gt;2,SUM(E3:E6),"")</f>
        <v/>
      </c>
      <c r="F8" s="144" t="str">
        <f t="shared" si="2"/>
        <v/>
      </c>
      <c r="G8" s="144" t="str">
        <f t="shared" si="2"/>
        <v/>
      </c>
      <c r="H8" s="144">
        <f t="shared" si="2"/>
        <v>1869.8839650817476</v>
      </c>
      <c r="I8" s="144" t="str">
        <f t="shared" si="2"/>
        <v/>
      </c>
      <c r="J8" s="144" t="str">
        <f t="shared" si="2"/>
        <v/>
      </c>
      <c r="K8" s="144">
        <f t="shared" si="2"/>
        <v>1293.8493288528803</v>
      </c>
      <c r="L8" s="144" t="str">
        <f t="shared" si="2"/>
        <v/>
      </c>
      <c r="M8" s="144" t="str">
        <f t="shared" ref="M8:P8" si="3">IF(M7&gt;2,SUM(M3:M6),"")</f>
        <v/>
      </c>
      <c r="N8" s="144" t="str">
        <f t="shared" si="3"/>
        <v/>
      </c>
      <c r="O8" s="144" t="str">
        <f t="shared" si="3"/>
        <v/>
      </c>
      <c r="P8" s="144" t="str">
        <f t="shared" si="3"/>
        <v/>
      </c>
    </row>
    <row r="9" spans="5:16" x14ac:dyDescent="0.2">
      <c r="E9" s="142">
        <f>LARGE($E$21:$E$89,5)</f>
        <v>0</v>
      </c>
      <c r="F9" s="142">
        <f>LARGE($F$21:$F$89,5)</f>
        <v>0</v>
      </c>
      <c r="G9" s="142">
        <f>LARGE($G$21:$G$89,5)</f>
        <v>0</v>
      </c>
      <c r="H9" s="142">
        <f>LARGE($H$21:$H$89,5)</f>
        <v>410.47059665871126</v>
      </c>
      <c r="I9" s="142">
        <f>LARGE($I$21:$I$89,5)</f>
        <v>0</v>
      </c>
      <c r="J9" s="142">
        <f>LARGE($J$21:$J$89,5)</f>
        <v>0</v>
      </c>
      <c r="K9" s="142">
        <f>LARGE($K$21:$K$89,5)</f>
        <v>0</v>
      </c>
      <c r="L9" s="142">
        <f>LARGE($L$21:$L$89,5)</f>
        <v>0</v>
      </c>
      <c r="M9" s="142">
        <f>LARGE($L$21:$L$89,5)</f>
        <v>0</v>
      </c>
      <c r="N9" s="142">
        <f>LARGE($L$21:$L$89,5)</f>
        <v>0</v>
      </c>
      <c r="O9" s="142">
        <f>LARGE($L$21:$L$89,5)</f>
        <v>0</v>
      </c>
      <c r="P9" s="142">
        <f>LARGE($L$21:$L$89,5)</f>
        <v>0</v>
      </c>
    </row>
    <row r="10" spans="5:16" x14ac:dyDescent="0.2">
      <c r="E10" s="142">
        <f>LARGE($E$21:$E$89,6)</f>
        <v>0</v>
      </c>
      <c r="F10" s="142">
        <f>LARGE($F$21:$F$89,6)</f>
        <v>0</v>
      </c>
      <c r="G10" s="142">
        <f>LARGE($G$21:$G$89,6)</f>
        <v>0</v>
      </c>
      <c r="H10" s="142">
        <f>LARGE($H$21:$H$89,6)</f>
        <v>386.21701612903223</v>
      </c>
      <c r="I10" s="142">
        <f>LARGE($I$21:$I$89,6)</f>
        <v>0</v>
      </c>
      <c r="J10" s="142">
        <f>LARGE($J$21:$J$89,6)</f>
        <v>0</v>
      </c>
      <c r="K10" s="142">
        <f>LARGE($K$21:$K$89,6)</f>
        <v>0</v>
      </c>
      <c r="L10" s="142">
        <f>LARGE($L$21:$L$89,6)</f>
        <v>0</v>
      </c>
      <c r="M10" s="142">
        <f>LARGE($L$21:$L$89,6)</f>
        <v>0</v>
      </c>
      <c r="N10" s="142">
        <f>LARGE($L$21:$L$89,6)</f>
        <v>0</v>
      </c>
      <c r="O10" s="142">
        <f>LARGE($L$21:$L$89,6)</f>
        <v>0</v>
      </c>
      <c r="P10" s="142">
        <f>LARGE($L$21:$L$89,6)</f>
        <v>0</v>
      </c>
    </row>
    <row r="11" spans="5:16" x14ac:dyDescent="0.2">
      <c r="E11" s="142">
        <f>LARGE($E$21:$E$89,7)</f>
        <v>0</v>
      </c>
      <c r="F11" s="142">
        <f>LARGE($F$21:$F$89,7)</f>
        <v>0</v>
      </c>
      <c r="G11" s="142">
        <f>LARGE($G$21:$G$89,7)</f>
        <v>0</v>
      </c>
      <c r="H11" s="142">
        <f>LARGE($H$21:$H$89,7)</f>
        <v>339.18448717948718</v>
      </c>
      <c r="I11" s="142">
        <f>LARGE($I$21:$I$89,7)</f>
        <v>0</v>
      </c>
      <c r="J11" s="142">
        <f>LARGE($J$21:$J$89,7)</f>
        <v>0</v>
      </c>
      <c r="K11" s="142">
        <f>LARGE($K$21:$K$89,7)</f>
        <v>0</v>
      </c>
      <c r="L11" s="142">
        <f>LARGE($L$21:$L$89,7)</f>
        <v>0</v>
      </c>
      <c r="M11" s="142">
        <f>LARGE($L$21:$L$89,7)</f>
        <v>0</v>
      </c>
      <c r="N11" s="142">
        <f>LARGE($L$21:$L$89,7)</f>
        <v>0</v>
      </c>
      <c r="O11" s="142">
        <f>LARGE($L$21:$L$89,7)</f>
        <v>0</v>
      </c>
      <c r="P11" s="142">
        <f>LARGE($L$21:$L$89,7)</f>
        <v>0</v>
      </c>
    </row>
    <row r="12" spans="5:16" x14ac:dyDescent="0.2">
      <c r="E12" s="142">
        <f>LARGE($E$21:$E$89,8)</f>
        <v>0</v>
      </c>
      <c r="F12" s="142">
        <f>LARGE($F$21:$F$89,8)</f>
        <v>0</v>
      </c>
      <c r="G12" s="142">
        <f>LARGE($G$21:$G$89,8)</f>
        <v>0</v>
      </c>
      <c r="H12" s="142">
        <f>LARGE($H$21:$H$89,8)</f>
        <v>328.33300884955753</v>
      </c>
      <c r="I12" s="142">
        <f>LARGE($I$21:$I$89,8)</f>
        <v>0</v>
      </c>
      <c r="J12" s="142">
        <f>LARGE($J$21:$J$89,8)</f>
        <v>0</v>
      </c>
      <c r="K12" s="142">
        <f>LARGE($K$21:$K$89,8)</f>
        <v>0</v>
      </c>
      <c r="L12" s="142">
        <f>LARGE($L$21:$L$89,8)</f>
        <v>0</v>
      </c>
      <c r="M12" s="142">
        <f>LARGE($L$21:$L$89,8)</f>
        <v>0</v>
      </c>
      <c r="N12" s="142">
        <f>LARGE($L$21:$L$89,8)</f>
        <v>0</v>
      </c>
      <c r="O12" s="142">
        <f>LARGE($L$21:$L$89,8)</f>
        <v>0</v>
      </c>
      <c r="P12" s="142">
        <f>LARGE($L$21:$L$89,8)</f>
        <v>0</v>
      </c>
    </row>
    <row r="13" spans="5:16" x14ac:dyDescent="0.2">
      <c r="E13" s="143">
        <f t="shared" ref="E13:L13" si="4">COUNTIF(E9:E12,"&gt;0")</f>
        <v>0</v>
      </c>
      <c r="F13" s="143">
        <f t="shared" si="4"/>
        <v>0</v>
      </c>
      <c r="G13" s="143">
        <f t="shared" si="4"/>
        <v>0</v>
      </c>
      <c r="H13" s="143">
        <f t="shared" si="4"/>
        <v>4</v>
      </c>
      <c r="I13" s="143">
        <f t="shared" si="4"/>
        <v>0</v>
      </c>
      <c r="J13" s="143">
        <f t="shared" si="4"/>
        <v>0</v>
      </c>
      <c r="K13" s="143">
        <f t="shared" si="4"/>
        <v>0</v>
      </c>
      <c r="L13" s="143">
        <f t="shared" si="4"/>
        <v>0</v>
      </c>
      <c r="M13" s="143">
        <f t="shared" ref="M13:P13" si="5">COUNTIF(M9:M12,"&gt;0")</f>
        <v>0</v>
      </c>
      <c r="N13" s="143">
        <f t="shared" si="5"/>
        <v>0</v>
      </c>
      <c r="O13" s="143">
        <f t="shared" si="5"/>
        <v>0</v>
      </c>
      <c r="P13" s="143">
        <f t="shared" si="5"/>
        <v>0</v>
      </c>
    </row>
    <row r="14" spans="5:16" ht="15" x14ac:dyDescent="0.25">
      <c r="E14" s="144" t="str">
        <f t="shared" ref="E14:L14" si="6">IF(E13&gt;2,SUM(E9:E12),"")</f>
        <v/>
      </c>
      <c r="F14" s="144" t="str">
        <f t="shared" si="6"/>
        <v/>
      </c>
      <c r="G14" s="144" t="str">
        <f t="shared" si="6"/>
        <v/>
      </c>
      <c r="H14" s="144">
        <f t="shared" si="6"/>
        <v>1464.2051088167882</v>
      </c>
      <c r="I14" s="144" t="str">
        <f t="shared" si="6"/>
        <v/>
      </c>
      <c r="J14" s="144" t="str">
        <f t="shared" si="6"/>
        <v/>
      </c>
      <c r="K14" s="144" t="str">
        <f t="shared" si="6"/>
        <v/>
      </c>
      <c r="L14" s="144" t="str">
        <f t="shared" si="6"/>
        <v/>
      </c>
      <c r="M14" s="144" t="str">
        <f t="shared" ref="M14:P14" si="7">IF(M13&gt;2,SUM(M9:M12),"")</f>
        <v/>
      </c>
      <c r="N14" s="144" t="str">
        <f t="shared" si="7"/>
        <v/>
      </c>
      <c r="O14" s="144" t="str">
        <f t="shared" si="7"/>
        <v/>
      </c>
      <c r="P14" s="144" t="str">
        <f t="shared" si="7"/>
        <v/>
      </c>
    </row>
    <row r="15" spans="5:16" x14ac:dyDescent="0.2">
      <c r="E15" s="142">
        <f>LARGE($E$21:$E$89,9)</f>
        <v>0</v>
      </c>
      <c r="F15" s="142">
        <f>LARGE($F$21:$F$89,9)</f>
        <v>0</v>
      </c>
      <c r="G15" s="142">
        <f>LARGE($G$21:$G$89,9)</f>
        <v>0</v>
      </c>
      <c r="H15" s="142">
        <f>LARGE($H$21:$H$89,9)</f>
        <v>326.46000000000004</v>
      </c>
      <c r="I15" s="142">
        <f>LARGE($I$21:$I$89,9)</f>
        <v>0</v>
      </c>
      <c r="J15" s="142">
        <f>LARGE($J$21:$J$89,9)</f>
        <v>0</v>
      </c>
      <c r="K15" s="142">
        <f>LARGE($K$21:$K$89,9)</f>
        <v>0</v>
      </c>
      <c r="L15" s="142">
        <f>LARGE($L$21:$L$89,9)</f>
        <v>0</v>
      </c>
      <c r="M15" s="142">
        <f>LARGE($L$21:$L$89,9)</f>
        <v>0</v>
      </c>
      <c r="N15" s="142">
        <f>LARGE($L$21:$L$89,9)</f>
        <v>0</v>
      </c>
      <c r="O15" s="142">
        <f>LARGE($L$21:$L$89,9)</f>
        <v>0</v>
      </c>
      <c r="P15" s="142">
        <f>LARGE($L$21:$L$89,9)</f>
        <v>0</v>
      </c>
    </row>
    <row r="16" spans="5:16" x14ac:dyDescent="0.2">
      <c r="E16" s="142">
        <f>LARGE($E$21:$E$89,10)</f>
        <v>0</v>
      </c>
      <c r="F16" s="142">
        <f>LARGE($F$21:$F$89,10)</f>
        <v>0</v>
      </c>
      <c r="G16" s="142">
        <f>LARGE($G$21:$G$89,10)</f>
        <v>0</v>
      </c>
      <c r="H16" s="142">
        <f>LARGE($H$21:$H$89,10)</f>
        <v>315.88</v>
      </c>
      <c r="I16" s="142">
        <f>LARGE($I$21:$I$89,10)</f>
        <v>0</v>
      </c>
      <c r="J16" s="142">
        <f>LARGE($J$21:$J$89,10)</f>
        <v>0</v>
      </c>
      <c r="K16" s="142">
        <f>LARGE($K$21:$K$89,10)</f>
        <v>0</v>
      </c>
      <c r="L16" s="142">
        <f>LARGE($L$21:$L$89,10)</f>
        <v>0</v>
      </c>
      <c r="M16" s="142">
        <f>LARGE($L$21:$L$89,10)</f>
        <v>0</v>
      </c>
      <c r="N16" s="142">
        <f>LARGE($L$21:$L$89,10)</f>
        <v>0</v>
      </c>
      <c r="O16" s="142">
        <f>LARGE($L$21:$L$89,10)</f>
        <v>0</v>
      </c>
      <c r="P16" s="142">
        <f>LARGE($L$21:$L$89,10)</f>
        <v>0</v>
      </c>
    </row>
    <row r="17" spans="1:16" x14ac:dyDescent="0.2">
      <c r="E17" s="142">
        <f>LARGE($E$21:$E$89,11)</f>
        <v>0</v>
      </c>
      <c r="F17" s="142">
        <f>LARGE($F$21:$F$89,11)</f>
        <v>0</v>
      </c>
      <c r="G17" s="142">
        <f>LARGE($G$21:$G$89,11)</f>
        <v>0</v>
      </c>
      <c r="H17" s="142">
        <f>LARGE($H$21:$H$89,11)</f>
        <v>245.42252559726961</v>
      </c>
      <c r="I17" s="142">
        <f>LARGE($I$21:$I$89,11)</f>
        <v>0</v>
      </c>
      <c r="J17" s="142">
        <f>LARGE($J$21:$J$89,11)</f>
        <v>0</v>
      </c>
      <c r="K17" s="142">
        <f>LARGE($K$21:$K$89,11)</f>
        <v>0</v>
      </c>
      <c r="L17" s="142">
        <f>LARGE($L$21:$L$89,11)</f>
        <v>0</v>
      </c>
      <c r="M17" s="142">
        <f>LARGE($L$21:$L$89,11)</f>
        <v>0</v>
      </c>
      <c r="N17" s="142">
        <f>LARGE($L$21:$L$89,11)</f>
        <v>0</v>
      </c>
      <c r="O17" s="142">
        <f>LARGE($L$21:$L$89,11)</f>
        <v>0</v>
      </c>
      <c r="P17" s="142">
        <f>LARGE($L$21:$L$89,11)</f>
        <v>0</v>
      </c>
    </row>
    <row r="18" spans="1:16" x14ac:dyDescent="0.2">
      <c r="E18" s="142">
        <f>LARGE($E$21:$E$89,12)</f>
        <v>0</v>
      </c>
      <c r="F18" s="142">
        <f>LARGE($F$21:$F$89,12)</f>
        <v>0</v>
      </c>
      <c r="G18" s="142">
        <f>LARGE($G$21:$G$89,12)</f>
        <v>0</v>
      </c>
      <c r="H18" s="142">
        <f>LARGE($H$21:$H$89,12)</f>
        <v>0</v>
      </c>
      <c r="I18" s="142">
        <f>LARGE($I$21:$I$89,12)</f>
        <v>0</v>
      </c>
      <c r="J18" s="142">
        <f>LARGE($J$21:$J$89,12)</f>
        <v>0</v>
      </c>
      <c r="K18" s="142">
        <f>LARGE($K$21:$K$89,12)</f>
        <v>0</v>
      </c>
      <c r="L18" s="142">
        <f>LARGE($L$21:$L$89,12)</f>
        <v>0</v>
      </c>
      <c r="M18" s="142">
        <f>LARGE($L$21:$L$89,12)</f>
        <v>0</v>
      </c>
      <c r="N18" s="142">
        <f>LARGE($L$21:$L$89,12)</f>
        <v>0</v>
      </c>
      <c r="O18" s="142">
        <f>LARGE($L$21:$L$89,12)</f>
        <v>0</v>
      </c>
      <c r="P18" s="142">
        <f>LARGE($L$21:$L$89,12)</f>
        <v>0</v>
      </c>
    </row>
    <row r="19" spans="1:16" x14ac:dyDescent="0.2">
      <c r="E19" s="143">
        <f t="shared" ref="E19:L19" si="8">COUNTIF(E15:E18,"&gt;0")</f>
        <v>0</v>
      </c>
      <c r="F19" s="143">
        <f t="shared" si="8"/>
        <v>0</v>
      </c>
      <c r="G19" s="143">
        <f t="shared" si="8"/>
        <v>0</v>
      </c>
      <c r="H19" s="143">
        <f t="shared" si="8"/>
        <v>3</v>
      </c>
      <c r="I19" s="143">
        <f t="shared" si="8"/>
        <v>0</v>
      </c>
      <c r="J19" s="143">
        <f t="shared" si="8"/>
        <v>0</v>
      </c>
      <c r="K19" s="143">
        <f t="shared" si="8"/>
        <v>0</v>
      </c>
      <c r="L19" s="143">
        <f t="shared" si="8"/>
        <v>0</v>
      </c>
      <c r="M19" s="143">
        <f t="shared" ref="M19:P19" si="9">COUNTIF(M15:M18,"&gt;0")</f>
        <v>0</v>
      </c>
      <c r="N19" s="143">
        <f t="shared" si="9"/>
        <v>0</v>
      </c>
      <c r="O19" s="143">
        <f t="shared" si="9"/>
        <v>0</v>
      </c>
      <c r="P19" s="143">
        <f t="shared" si="9"/>
        <v>0</v>
      </c>
    </row>
    <row r="20" spans="1:16" ht="15" x14ac:dyDescent="0.25">
      <c r="E20" s="144" t="str">
        <f t="shared" ref="E20:L20" si="10">IF(E19&gt;2,SUM(E15:E18),"")</f>
        <v/>
      </c>
      <c r="F20" s="144" t="str">
        <f t="shared" si="10"/>
        <v/>
      </c>
      <c r="G20" s="144" t="str">
        <f t="shared" si="10"/>
        <v/>
      </c>
      <c r="H20" s="144">
        <f t="shared" si="10"/>
        <v>887.76252559726959</v>
      </c>
      <c r="I20" s="144" t="str">
        <f t="shared" si="10"/>
        <v/>
      </c>
      <c r="J20" s="144" t="str">
        <f t="shared" si="10"/>
        <v/>
      </c>
      <c r="K20" s="144" t="str">
        <f t="shared" si="10"/>
        <v/>
      </c>
      <c r="L20" s="144" t="str">
        <f t="shared" si="10"/>
        <v/>
      </c>
      <c r="M20" s="144" t="str">
        <f t="shared" ref="M20:P20" si="11">IF(M19&gt;2,SUM(M15:M18),"")</f>
        <v/>
      </c>
      <c r="N20" s="144" t="str">
        <f t="shared" si="11"/>
        <v/>
      </c>
      <c r="O20" s="144" t="str">
        <f t="shared" si="11"/>
        <v/>
      </c>
      <c r="P20" s="144" t="str">
        <f t="shared" si="11"/>
        <v/>
      </c>
    </row>
    <row r="21" spans="1:16" x14ac:dyDescent="0.2">
      <c r="A21" s="67">
        <f>Jugendliga!B6</f>
        <v>0</v>
      </c>
      <c r="B21">
        <f>IF(A21="FTG Pfungstadt",1,IF(A21="AC Altrip",2,IF(A21="AC Mutterstadt",3,IF(A21="KSV Grünstadt",4,IF(A21="TSG Hassloch",5,IF(A21="KSC 07 Schifferstadt",6,IF(A21="AV 03 Speyer",7,IF(A21="KSV Langen",8,IF(A21="AC Kindsbach",9,IF(A21="VFL Rodalben",10,IF(A21="TSG Kaiserslautern",11,IF(A21="AC Weisenau",12,))))))))))))</f>
        <v>0</v>
      </c>
      <c r="C21" s="139">
        <f>Jugendliga!I6</f>
        <v>0</v>
      </c>
      <c r="E21" s="145">
        <f>IF(B21=1,C21,0)</f>
        <v>0</v>
      </c>
      <c r="F21" s="145">
        <f>IF(B21=2,C21,0)</f>
        <v>0</v>
      </c>
      <c r="G21" s="145">
        <f>IF(B21=3,C21,0)</f>
        <v>0</v>
      </c>
      <c r="H21" s="145">
        <f>IF(B21=4,C21,0)</f>
        <v>0</v>
      </c>
      <c r="I21" s="145">
        <f>IF(B21=5,C21,0)</f>
        <v>0</v>
      </c>
      <c r="J21" s="145">
        <f>IF(B21=6,C21,0)</f>
        <v>0</v>
      </c>
      <c r="K21" s="145">
        <f>IF(B21=7,C21,0)</f>
        <v>0</v>
      </c>
      <c r="L21" s="145">
        <f>IF(B21=8,C21,0)</f>
        <v>0</v>
      </c>
      <c r="M21" s="145">
        <f>IF(C21=9,D21,0)</f>
        <v>0</v>
      </c>
      <c r="N21" s="145">
        <f>IF(D21=10,E21,0)</f>
        <v>0</v>
      </c>
      <c r="O21" s="145">
        <f>IF(E21=11,F21,0)</f>
        <v>0</v>
      </c>
      <c r="P21" s="145">
        <f>IF(F21=12,G21,0)</f>
        <v>0</v>
      </c>
    </row>
    <row r="22" spans="1:16" x14ac:dyDescent="0.2">
      <c r="A22" s="67" t="str">
        <f>Jugendliga!B7</f>
        <v>AC Mutterstadt</v>
      </c>
      <c r="B22">
        <f t="shared" ref="B22:B83" si="12">IF(A22="FTG Pfungstadt",1,IF(A22="AC Altrip",2,IF(A22="AC Mutterstadt",3,IF(A22="KSV Grünstadt",4,IF(A22="TSG Hassloch",5,IF(A22="KSC 07 Schifferstadt",6,IF(A22="AV 03 Speyer",7,IF(A22="KSV Langen",8,IF(A22="AC Kindsbach",9,IF(A22="VFL Rodalben",10,IF(A22="TSG Kaiserslautern",11,IF(A22="AC Weisenau",12,))))))))))))</f>
        <v>3</v>
      </c>
      <c r="C22" s="139">
        <f>Jugendliga!I7</f>
        <v>388.13690544412606</v>
      </c>
      <c r="E22" s="145">
        <f>IF(B22=1,C22,0)</f>
        <v>0</v>
      </c>
      <c r="F22" s="145">
        <f>IF(B22=2,C22,0)</f>
        <v>0</v>
      </c>
      <c r="G22" s="145">
        <f>IF(B22=3,C22,0)</f>
        <v>388.13690544412606</v>
      </c>
      <c r="H22" s="145">
        <f>IF(B22=4,C22,0)</f>
        <v>0</v>
      </c>
      <c r="I22" s="145">
        <f>IF(B22=5,C22,0)</f>
        <v>0</v>
      </c>
      <c r="J22" s="145">
        <f>IF(B22=6,C22,0)</f>
        <v>0</v>
      </c>
      <c r="K22" s="145">
        <f>IF(B22=7,C22,0)</f>
        <v>0</v>
      </c>
      <c r="L22" s="145">
        <f>IF(B22=8,C22,0)</f>
        <v>0</v>
      </c>
      <c r="M22" s="145">
        <f t="shared" ref="M22:M85" si="13">IF(C22=9,D22,0)</f>
        <v>0</v>
      </c>
      <c r="N22" s="145">
        <f t="shared" ref="N22:N85" si="14">IF(D22=10,E22,0)</f>
        <v>0</v>
      </c>
      <c r="O22" s="145">
        <f t="shared" ref="O22:O85" si="15">IF(E22=11,F22,0)</f>
        <v>0</v>
      </c>
      <c r="P22" s="145">
        <f t="shared" ref="P22:P85" si="16">IF(F22=12,G22,0)</f>
        <v>0</v>
      </c>
    </row>
    <row r="23" spans="1:16" x14ac:dyDescent="0.2">
      <c r="A23" s="67" t="str">
        <f>Jugendliga!B8</f>
        <v>KSV Grünstadt</v>
      </c>
      <c r="B23">
        <f t="shared" si="12"/>
        <v>4</v>
      </c>
      <c r="C23" s="139">
        <f>Jugendliga!I8</f>
        <v>326.46000000000004</v>
      </c>
      <c r="E23" s="145">
        <f t="shared" ref="E23:E86" si="17">IF(B23=1,C23,0)</f>
        <v>0</v>
      </c>
      <c r="F23" s="145">
        <f t="shared" ref="F23:F86" si="18">IF(B23=2,C23,0)</f>
        <v>0</v>
      </c>
      <c r="G23" s="145">
        <f t="shared" ref="G23:G86" si="19">IF(B23=3,C23,0)</f>
        <v>0</v>
      </c>
      <c r="H23" s="145">
        <f t="shared" ref="H23:H86" si="20">IF(B23=4,C23,0)</f>
        <v>326.46000000000004</v>
      </c>
      <c r="I23" s="145">
        <f t="shared" ref="I23:I86" si="21">IF(B23=5,C23,0)</f>
        <v>0</v>
      </c>
      <c r="J23" s="145">
        <f t="shared" ref="J23:J86" si="22">IF(B23=6,C23,0)</f>
        <v>0</v>
      </c>
      <c r="K23" s="145">
        <f t="shared" ref="K23:K86" si="23">IF(B23=7,C23,0)</f>
        <v>0</v>
      </c>
      <c r="L23" s="145">
        <f t="shared" ref="L23:L86" si="24">IF(B23=8,C23,0)</f>
        <v>0</v>
      </c>
      <c r="M23" s="145">
        <f t="shared" si="13"/>
        <v>0</v>
      </c>
      <c r="N23" s="145">
        <f t="shared" si="14"/>
        <v>0</v>
      </c>
      <c r="O23" s="145">
        <f t="shared" si="15"/>
        <v>0</v>
      </c>
      <c r="P23" s="145">
        <f t="shared" si="16"/>
        <v>0</v>
      </c>
    </row>
    <row r="24" spans="1:16" x14ac:dyDescent="0.2">
      <c r="A24" s="67">
        <f>Jugendliga!B9</f>
        <v>0</v>
      </c>
      <c r="B24">
        <f t="shared" si="12"/>
        <v>0</v>
      </c>
      <c r="C24" s="139">
        <f>Jugendliga!I9</f>
        <v>0</v>
      </c>
      <c r="E24" s="145">
        <f t="shared" si="17"/>
        <v>0</v>
      </c>
      <c r="F24" s="145">
        <f t="shared" si="18"/>
        <v>0</v>
      </c>
      <c r="G24" s="145">
        <f t="shared" si="19"/>
        <v>0</v>
      </c>
      <c r="H24" s="145">
        <f t="shared" si="20"/>
        <v>0</v>
      </c>
      <c r="I24" s="145">
        <f t="shared" si="21"/>
        <v>0</v>
      </c>
      <c r="J24" s="145">
        <f t="shared" si="22"/>
        <v>0</v>
      </c>
      <c r="K24" s="145">
        <f t="shared" si="23"/>
        <v>0</v>
      </c>
      <c r="L24" s="145">
        <f t="shared" si="24"/>
        <v>0</v>
      </c>
      <c r="M24" s="145">
        <f t="shared" si="13"/>
        <v>0</v>
      </c>
      <c r="N24" s="145">
        <f t="shared" si="14"/>
        <v>0</v>
      </c>
      <c r="O24" s="145">
        <f t="shared" si="15"/>
        <v>0</v>
      </c>
      <c r="P24" s="145">
        <f t="shared" si="16"/>
        <v>0</v>
      </c>
    </row>
    <row r="25" spans="1:16" x14ac:dyDescent="0.2">
      <c r="A25" s="67" t="str">
        <f>Jugendliga!B10</f>
        <v>KSV Grünstadt</v>
      </c>
      <c r="B25">
        <f t="shared" si="12"/>
        <v>4</v>
      </c>
      <c r="C25" s="139">
        <f>Jugendliga!I10</f>
        <v>245.42252559726961</v>
      </c>
      <c r="E25" s="145">
        <f t="shared" si="17"/>
        <v>0</v>
      </c>
      <c r="F25" s="145">
        <f t="shared" si="18"/>
        <v>0</v>
      </c>
      <c r="G25" s="145">
        <f t="shared" si="19"/>
        <v>0</v>
      </c>
      <c r="H25" s="145">
        <f t="shared" si="20"/>
        <v>245.42252559726961</v>
      </c>
      <c r="I25" s="145">
        <f t="shared" si="21"/>
        <v>0</v>
      </c>
      <c r="J25" s="145">
        <f t="shared" si="22"/>
        <v>0</v>
      </c>
      <c r="K25" s="145">
        <f t="shared" si="23"/>
        <v>0</v>
      </c>
      <c r="L25" s="145">
        <f t="shared" si="24"/>
        <v>0</v>
      </c>
      <c r="M25" s="145">
        <f t="shared" si="13"/>
        <v>0</v>
      </c>
      <c r="N25" s="145">
        <f t="shared" si="14"/>
        <v>0</v>
      </c>
      <c r="O25" s="145">
        <f t="shared" si="15"/>
        <v>0</v>
      </c>
      <c r="P25" s="145">
        <f t="shared" si="16"/>
        <v>0</v>
      </c>
    </row>
    <row r="26" spans="1:16" x14ac:dyDescent="0.2">
      <c r="A26" s="67">
        <f>Jugendliga!B11</f>
        <v>0</v>
      </c>
      <c r="B26">
        <f t="shared" si="12"/>
        <v>0</v>
      </c>
      <c r="C26" s="139">
        <f>Jugendliga!I11</f>
        <v>0</v>
      </c>
      <c r="E26" s="145">
        <f t="shared" si="17"/>
        <v>0</v>
      </c>
      <c r="F26" s="145">
        <f t="shared" si="18"/>
        <v>0</v>
      </c>
      <c r="G26" s="145">
        <f t="shared" si="19"/>
        <v>0</v>
      </c>
      <c r="H26" s="145">
        <f t="shared" si="20"/>
        <v>0</v>
      </c>
      <c r="I26" s="145">
        <f t="shared" si="21"/>
        <v>0</v>
      </c>
      <c r="J26" s="145">
        <f t="shared" si="22"/>
        <v>0</v>
      </c>
      <c r="K26" s="145">
        <f t="shared" si="23"/>
        <v>0</v>
      </c>
      <c r="L26" s="145">
        <f t="shared" si="24"/>
        <v>0</v>
      </c>
      <c r="M26" s="145">
        <f t="shared" si="13"/>
        <v>0</v>
      </c>
      <c r="N26" s="145">
        <f t="shared" si="14"/>
        <v>0</v>
      </c>
      <c r="O26" s="145">
        <f t="shared" si="15"/>
        <v>0</v>
      </c>
      <c r="P26" s="145">
        <f t="shared" si="16"/>
        <v>0</v>
      </c>
    </row>
    <row r="27" spans="1:16" x14ac:dyDescent="0.2">
      <c r="A27" s="67">
        <f>Jugendliga!B12</f>
        <v>0</v>
      </c>
      <c r="B27">
        <f t="shared" si="12"/>
        <v>0</v>
      </c>
      <c r="C27" s="139">
        <f>Jugendliga!I12</f>
        <v>0</v>
      </c>
      <c r="E27" s="145">
        <f t="shared" si="17"/>
        <v>0</v>
      </c>
      <c r="F27" s="145">
        <f t="shared" si="18"/>
        <v>0</v>
      </c>
      <c r="G27" s="145">
        <f t="shared" si="19"/>
        <v>0</v>
      </c>
      <c r="H27" s="145">
        <f t="shared" si="20"/>
        <v>0</v>
      </c>
      <c r="I27" s="145">
        <f t="shared" si="21"/>
        <v>0</v>
      </c>
      <c r="J27" s="145">
        <f t="shared" si="22"/>
        <v>0</v>
      </c>
      <c r="K27" s="145">
        <f t="shared" si="23"/>
        <v>0</v>
      </c>
      <c r="L27" s="145">
        <f t="shared" si="24"/>
        <v>0</v>
      </c>
      <c r="M27" s="145">
        <f t="shared" si="13"/>
        <v>0</v>
      </c>
      <c r="N27" s="145">
        <f t="shared" si="14"/>
        <v>0</v>
      </c>
      <c r="O27" s="145">
        <f t="shared" si="15"/>
        <v>0</v>
      </c>
      <c r="P27" s="145">
        <f t="shared" si="16"/>
        <v>0</v>
      </c>
    </row>
    <row r="28" spans="1:16" x14ac:dyDescent="0.2">
      <c r="A28" s="67">
        <f>Jugendliga!B13</f>
        <v>0</v>
      </c>
      <c r="B28">
        <f t="shared" si="12"/>
        <v>0</v>
      </c>
      <c r="C28" s="139">
        <f>Jugendliga!I13</f>
        <v>0</v>
      </c>
      <c r="E28" s="145">
        <f t="shared" si="17"/>
        <v>0</v>
      </c>
      <c r="F28" s="145">
        <f t="shared" si="18"/>
        <v>0</v>
      </c>
      <c r="G28" s="145">
        <f t="shared" si="19"/>
        <v>0</v>
      </c>
      <c r="H28" s="145">
        <f t="shared" si="20"/>
        <v>0</v>
      </c>
      <c r="I28" s="145">
        <f t="shared" si="21"/>
        <v>0</v>
      </c>
      <c r="J28" s="145">
        <f t="shared" si="22"/>
        <v>0</v>
      </c>
      <c r="K28" s="145">
        <f t="shared" si="23"/>
        <v>0</v>
      </c>
      <c r="L28" s="145">
        <f t="shared" si="24"/>
        <v>0</v>
      </c>
      <c r="M28" s="145">
        <f t="shared" si="13"/>
        <v>0</v>
      </c>
      <c r="N28" s="145">
        <f t="shared" si="14"/>
        <v>0</v>
      </c>
      <c r="O28" s="145">
        <f t="shared" si="15"/>
        <v>0</v>
      </c>
      <c r="P28" s="145">
        <f t="shared" si="16"/>
        <v>0</v>
      </c>
    </row>
    <row r="29" spans="1:16" x14ac:dyDescent="0.2">
      <c r="A29" s="67">
        <f>Jugendliga!B14</f>
        <v>0</v>
      </c>
      <c r="B29">
        <f t="shared" si="12"/>
        <v>0</v>
      </c>
      <c r="C29" s="139">
        <f>Jugendliga!I14</f>
        <v>0</v>
      </c>
      <c r="E29" s="145">
        <f t="shared" si="17"/>
        <v>0</v>
      </c>
      <c r="F29" s="145">
        <f t="shared" si="18"/>
        <v>0</v>
      </c>
      <c r="G29" s="145">
        <f t="shared" si="19"/>
        <v>0</v>
      </c>
      <c r="H29" s="145">
        <f t="shared" si="20"/>
        <v>0</v>
      </c>
      <c r="I29" s="145">
        <f t="shared" si="21"/>
        <v>0</v>
      </c>
      <c r="J29" s="145">
        <f t="shared" si="22"/>
        <v>0</v>
      </c>
      <c r="K29" s="145">
        <f t="shared" si="23"/>
        <v>0</v>
      </c>
      <c r="L29" s="145">
        <f t="shared" si="24"/>
        <v>0</v>
      </c>
      <c r="M29" s="145">
        <f t="shared" si="13"/>
        <v>0</v>
      </c>
      <c r="N29" s="145">
        <f t="shared" si="14"/>
        <v>0</v>
      </c>
      <c r="O29" s="145">
        <f t="shared" si="15"/>
        <v>0</v>
      </c>
      <c r="P29" s="145">
        <f t="shared" si="16"/>
        <v>0</v>
      </c>
    </row>
    <row r="30" spans="1:16" x14ac:dyDescent="0.2">
      <c r="A30" s="67">
        <f>Jugendliga!B15</f>
        <v>0</v>
      </c>
      <c r="B30">
        <f t="shared" si="12"/>
        <v>0</v>
      </c>
      <c r="C30" s="139">
        <f>Jugendliga!I15</f>
        <v>0</v>
      </c>
      <c r="E30" s="145">
        <f t="shared" si="17"/>
        <v>0</v>
      </c>
      <c r="F30" s="145">
        <f t="shared" si="18"/>
        <v>0</v>
      </c>
      <c r="G30" s="145">
        <f t="shared" si="19"/>
        <v>0</v>
      </c>
      <c r="H30" s="145">
        <f t="shared" si="20"/>
        <v>0</v>
      </c>
      <c r="I30" s="145">
        <f t="shared" si="21"/>
        <v>0</v>
      </c>
      <c r="J30" s="145">
        <f t="shared" si="22"/>
        <v>0</v>
      </c>
      <c r="K30" s="145">
        <f t="shared" si="23"/>
        <v>0</v>
      </c>
      <c r="L30" s="145">
        <f t="shared" si="24"/>
        <v>0</v>
      </c>
      <c r="M30" s="145">
        <f t="shared" si="13"/>
        <v>0</v>
      </c>
      <c r="N30" s="145">
        <f t="shared" si="14"/>
        <v>0</v>
      </c>
      <c r="O30" s="145">
        <f t="shared" si="15"/>
        <v>0</v>
      </c>
      <c r="P30" s="145">
        <f t="shared" si="16"/>
        <v>0</v>
      </c>
    </row>
    <row r="31" spans="1:16" x14ac:dyDescent="0.2">
      <c r="A31" s="67">
        <f>Jugendliga!B16</f>
        <v>0</v>
      </c>
      <c r="B31">
        <f t="shared" si="12"/>
        <v>0</v>
      </c>
      <c r="C31" s="139">
        <f>Jugendliga!I16</f>
        <v>0</v>
      </c>
      <c r="E31" s="145">
        <f t="shared" si="17"/>
        <v>0</v>
      </c>
      <c r="F31" s="145">
        <f t="shared" si="18"/>
        <v>0</v>
      </c>
      <c r="G31" s="145">
        <f t="shared" si="19"/>
        <v>0</v>
      </c>
      <c r="H31" s="145">
        <f t="shared" si="20"/>
        <v>0</v>
      </c>
      <c r="I31" s="145">
        <f t="shared" si="21"/>
        <v>0</v>
      </c>
      <c r="J31" s="145">
        <f t="shared" si="22"/>
        <v>0</v>
      </c>
      <c r="K31" s="145">
        <f t="shared" si="23"/>
        <v>0</v>
      </c>
      <c r="L31" s="145">
        <f t="shared" si="24"/>
        <v>0</v>
      </c>
      <c r="M31" s="145">
        <f t="shared" si="13"/>
        <v>0</v>
      </c>
      <c r="N31" s="145">
        <f t="shared" si="14"/>
        <v>0</v>
      </c>
      <c r="O31" s="145">
        <f t="shared" si="15"/>
        <v>0</v>
      </c>
      <c r="P31" s="145">
        <f t="shared" si="16"/>
        <v>0</v>
      </c>
    </row>
    <row r="32" spans="1:16" x14ac:dyDescent="0.2">
      <c r="A32" s="67">
        <f>Jugendliga!B17</f>
        <v>0</v>
      </c>
      <c r="B32">
        <f t="shared" si="12"/>
        <v>0</v>
      </c>
      <c r="C32" s="139">
        <f>Jugendliga!I17</f>
        <v>0</v>
      </c>
      <c r="E32" s="145">
        <f t="shared" si="17"/>
        <v>0</v>
      </c>
      <c r="F32" s="145">
        <f t="shared" si="18"/>
        <v>0</v>
      </c>
      <c r="G32" s="145">
        <f t="shared" si="19"/>
        <v>0</v>
      </c>
      <c r="H32" s="145">
        <f t="shared" si="20"/>
        <v>0</v>
      </c>
      <c r="I32" s="145">
        <f t="shared" si="21"/>
        <v>0</v>
      </c>
      <c r="J32" s="145">
        <f t="shared" si="22"/>
        <v>0</v>
      </c>
      <c r="K32" s="145">
        <f t="shared" si="23"/>
        <v>0</v>
      </c>
      <c r="L32" s="145">
        <f t="shared" si="24"/>
        <v>0</v>
      </c>
      <c r="M32" s="145">
        <f t="shared" si="13"/>
        <v>0</v>
      </c>
      <c r="N32" s="145">
        <f t="shared" si="14"/>
        <v>0</v>
      </c>
      <c r="O32" s="145">
        <f t="shared" si="15"/>
        <v>0</v>
      </c>
      <c r="P32" s="145">
        <f t="shared" si="16"/>
        <v>0</v>
      </c>
    </row>
    <row r="33" spans="1:16" x14ac:dyDescent="0.2">
      <c r="A33" s="67">
        <f>Jugendliga!B21</f>
        <v>0</v>
      </c>
      <c r="B33">
        <f t="shared" si="12"/>
        <v>0</v>
      </c>
      <c r="C33" s="139">
        <f>Jugendliga!I21</f>
        <v>0</v>
      </c>
      <c r="E33" s="145">
        <f t="shared" si="17"/>
        <v>0</v>
      </c>
      <c r="F33" s="145">
        <f t="shared" si="18"/>
        <v>0</v>
      </c>
      <c r="G33" s="145">
        <f t="shared" si="19"/>
        <v>0</v>
      </c>
      <c r="H33" s="145">
        <f t="shared" si="20"/>
        <v>0</v>
      </c>
      <c r="I33" s="145">
        <f t="shared" si="21"/>
        <v>0</v>
      </c>
      <c r="J33" s="145">
        <f t="shared" si="22"/>
        <v>0</v>
      </c>
      <c r="K33" s="145">
        <f t="shared" si="23"/>
        <v>0</v>
      </c>
      <c r="L33" s="145">
        <f t="shared" si="24"/>
        <v>0</v>
      </c>
      <c r="M33" s="145">
        <f t="shared" si="13"/>
        <v>0</v>
      </c>
      <c r="N33" s="145">
        <f t="shared" si="14"/>
        <v>0</v>
      </c>
      <c r="O33" s="145">
        <f t="shared" si="15"/>
        <v>0</v>
      </c>
      <c r="P33" s="145">
        <f t="shared" si="16"/>
        <v>0</v>
      </c>
    </row>
    <row r="34" spans="1:16" x14ac:dyDescent="0.2">
      <c r="A34" s="67">
        <f>Jugendliga!B22</f>
        <v>0</v>
      </c>
      <c r="B34">
        <f t="shared" si="12"/>
        <v>0</v>
      </c>
      <c r="C34" s="139">
        <f>Jugendliga!I22</f>
        <v>0</v>
      </c>
      <c r="E34" s="145">
        <f t="shared" si="17"/>
        <v>0</v>
      </c>
      <c r="F34" s="145">
        <f t="shared" si="18"/>
        <v>0</v>
      </c>
      <c r="G34" s="145">
        <f t="shared" si="19"/>
        <v>0</v>
      </c>
      <c r="H34" s="145">
        <f t="shared" si="20"/>
        <v>0</v>
      </c>
      <c r="I34" s="145">
        <f t="shared" si="21"/>
        <v>0</v>
      </c>
      <c r="J34" s="145">
        <f t="shared" si="22"/>
        <v>0</v>
      </c>
      <c r="K34" s="145">
        <f t="shared" si="23"/>
        <v>0</v>
      </c>
      <c r="L34" s="145">
        <f t="shared" si="24"/>
        <v>0</v>
      </c>
      <c r="M34" s="145">
        <f t="shared" si="13"/>
        <v>0</v>
      </c>
      <c r="N34" s="145">
        <f t="shared" si="14"/>
        <v>0</v>
      </c>
      <c r="O34" s="145">
        <f t="shared" si="15"/>
        <v>0</v>
      </c>
      <c r="P34" s="145">
        <f t="shared" si="16"/>
        <v>0</v>
      </c>
    </row>
    <row r="35" spans="1:16" x14ac:dyDescent="0.2">
      <c r="A35" s="67" t="str">
        <f>Jugendliga!B23</f>
        <v>KSV Grünstadt</v>
      </c>
      <c r="B35">
        <f t="shared" si="12"/>
        <v>4</v>
      </c>
      <c r="C35" s="139">
        <f>Jugendliga!I23</f>
        <v>386.21701612903223</v>
      </c>
      <c r="E35" s="145">
        <f t="shared" si="17"/>
        <v>0</v>
      </c>
      <c r="F35" s="145">
        <f t="shared" si="18"/>
        <v>0</v>
      </c>
      <c r="G35" s="145">
        <f t="shared" si="19"/>
        <v>0</v>
      </c>
      <c r="H35" s="145">
        <f t="shared" si="20"/>
        <v>386.21701612903223</v>
      </c>
      <c r="I35" s="145">
        <f t="shared" si="21"/>
        <v>0</v>
      </c>
      <c r="J35" s="145">
        <f t="shared" si="22"/>
        <v>0</v>
      </c>
      <c r="K35" s="145">
        <f t="shared" si="23"/>
        <v>0</v>
      </c>
      <c r="L35" s="145">
        <f t="shared" si="24"/>
        <v>0</v>
      </c>
      <c r="M35" s="145">
        <f t="shared" si="13"/>
        <v>0</v>
      </c>
      <c r="N35" s="145">
        <f t="shared" si="14"/>
        <v>0</v>
      </c>
      <c r="O35" s="145">
        <f t="shared" si="15"/>
        <v>0</v>
      </c>
      <c r="P35" s="145">
        <f t="shared" si="16"/>
        <v>0</v>
      </c>
    </row>
    <row r="36" spans="1:16" x14ac:dyDescent="0.2">
      <c r="A36" s="67" t="str">
        <f>Jugendliga!B24</f>
        <v>KSV Grünstadt</v>
      </c>
      <c r="B36">
        <f t="shared" si="12"/>
        <v>4</v>
      </c>
      <c r="C36" s="139">
        <f>Jugendliga!I24</f>
        <v>410.47059665871126</v>
      </c>
      <c r="E36" s="145">
        <f t="shared" si="17"/>
        <v>0</v>
      </c>
      <c r="F36" s="145">
        <f t="shared" si="18"/>
        <v>0</v>
      </c>
      <c r="G36" s="145">
        <f t="shared" si="19"/>
        <v>0</v>
      </c>
      <c r="H36" s="145">
        <f t="shared" si="20"/>
        <v>410.47059665871126</v>
      </c>
      <c r="I36" s="145">
        <f t="shared" si="21"/>
        <v>0</v>
      </c>
      <c r="J36" s="145">
        <f t="shared" si="22"/>
        <v>0</v>
      </c>
      <c r="K36" s="145">
        <f t="shared" si="23"/>
        <v>0</v>
      </c>
      <c r="L36" s="145">
        <f t="shared" si="24"/>
        <v>0</v>
      </c>
      <c r="M36" s="145">
        <f t="shared" si="13"/>
        <v>0</v>
      </c>
      <c r="N36" s="145">
        <f t="shared" si="14"/>
        <v>0</v>
      </c>
      <c r="O36" s="145">
        <f t="shared" si="15"/>
        <v>0</v>
      </c>
      <c r="P36" s="145">
        <f t="shared" si="16"/>
        <v>0</v>
      </c>
    </row>
    <row r="37" spans="1:16" x14ac:dyDescent="0.2">
      <c r="A37" s="67" t="str">
        <f>Jugendliga!B25</f>
        <v>TSG Haßloch</v>
      </c>
      <c r="B37">
        <f t="shared" si="12"/>
        <v>5</v>
      </c>
      <c r="C37" s="139">
        <f>Jugendliga!I25</f>
        <v>423.02749521988534</v>
      </c>
      <c r="E37" s="145">
        <f t="shared" si="17"/>
        <v>0</v>
      </c>
      <c r="F37" s="145">
        <f t="shared" si="18"/>
        <v>0</v>
      </c>
      <c r="G37" s="145">
        <f t="shared" si="19"/>
        <v>0</v>
      </c>
      <c r="H37" s="145">
        <f t="shared" si="20"/>
        <v>0</v>
      </c>
      <c r="I37" s="145">
        <f t="shared" si="21"/>
        <v>423.02749521988534</v>
      </c>
      <c r="J37" s="145">
        <f t="shared" si="22"/>
        <v>0</v>
      </c>
      <c r="K37" s="145">
        <f t="shared" si="23"/>
        <v>0</v>
      </c>
      <c r="L37" s="145">
        <f t="shared" si="24"/>
        <v>0</v>
      </c>
      <c r="M37" s="145">
        <f t="shared" si="13"/>
        <v>0</v>
      </c>
      <c r="N37" s="145">
        <f t="shared" si="14"/>
        <v>0</v>
      </c>
      <c r="O37" s="145">
        <f t="shared" si="15"/>
        <v>0</v>
      </c>
      <c r="P37" s="145">
        <f t="shared" si="16"/>
        <v>0</v>
      </c>
    </row>
    <row r="38" spans="1:16" x14ac:dyDescent="0.2">
      <c r="A38" s="67" t="str">
        <f>Jugendliga!B26</f>
        <v>KSV Grünstadt</v>
      </c>
      <c r="B38">
        <f t="shared" si="12"/>
        <v>4</v>
      </c>
      <c r="C38" s="139">
        <f>Jugendliga!I26</f>
        <v>328.33300884955753</v>
      </c>
      <c r="E38" s="145">
        <f t="shared" si="17"/>
        <v>0</v>
      </c>
      <c r="F38" s="145">
        <f t="shared" si="18"/>
        <v>0</v>
      </c>
      <c r="G38" s="145">
        <f t="shared" si="19"/>
        <v>0</v>
      </c>
      <c r="H38" s="145">
        <f t="shared" si="20"/>
        <v>328.33300884955753</v>
      </c>
      <c r="I38" s="145">
        <f t="shared" si="21"/>
        <v>0</v>
      </c>
      <c r="J38" s="145">
        <f t="shared" si="22"/>
        <v>0</v>
      </c>
      <c r="K38" s="145">
        <f t="shared" si="23"/>
        <v>0</v>
      </c>
      <c r="L38" s="145">
        <f t="shared" si="24"/>
        <v>0</v>
      </c>
      <c r="M38" s="145">
        <f t="shared" si="13"/>
        <v>0</v>
      </c>
      <c r="N38" s="145">
        <f t="shared" si="14"/>
        <v>0</v>
      </c>
      <c r="O38" s="145">
        <f t="shared" si="15"/>
        <v>0</v>
      </c>
      <c r="P38" s="145">
        <f t="shared" si="16"/>
        <v>0</v>
      </c>
    </row>
    <row r="39" spans="1:16" x14ac:dyDescent="0.2">
      <c r="A39" s="67">
        <f>Jugendliga!B27</f>
        <v>0</v>
      </c>
      <c r="B39">
        <f t="shared" si="12"/>
        <v>0</v>
      </c>
      <c r="C39" s="139">
        <f>Jugendliga!I27</f>
        <v>0</v>
      </c>
      <c r="E39" s="145">
        <f t="shared" si="17"/>
        <v>0</v>
      </c>
      <c r="F39" s="145">
        <f t="shared" si="18"/>
        <v>0</v>
      </c>
      <c r="G39" s="145">
        <f t="shared" si="19"/>
        <v>0</v>
      </c>
      <c r="H39" s="145">
        <f t="shared" si="20"/>
        <v>0</v>
      </c>
      <c r="I39" s="145">
        <f t="shared" si="21"/>
        <v>0</v>
      </c>
      <c r="J39" s="145">
        <f t="shared" si="22"/>
        <v>0</v>
      </c>
      <c r="K39" s="145">
        <f t="shared" si="23"/>
        <v>0</v>
      </c>
      <c r="L39" s="145">
        <f t="shared" si="24"/>
        <v>0</v>
      </c>
      <c r="M39" s="145">
        <f t="shared" si="13"/>
        <v>0</v>
      </c>
      <c r="N39" s="145">
        <f t="shared" si="14"/>
        <v>0</v>
      </c>
      <c r="O39" s="145">
        <f t="shared" si="15"/>
        <v>0</v>
      </c>
      <c r="P39" s="145">
        <f t="shared" si="16"/>
        <v>0</v>
      </c>
    </row>
    <row r="40" spans="1:16" x14ac:dyDescent="0.2">
      <c r="A40" s="67" t="str">
        <f>Jugendliga!B28</f>
        <v>KSV Grünstadt</v>
      </c>
      <c r="B40">
        <f t="shared" si="12"/>
        <v>4</v>
      </c>
      <c r="C40" s="139">
        <f>Jugendliga!I28</f>
        <v>467.69322033898305</v>
      </c>
      <c r="E40" s="145">
        <f t="shared" si="17"/>
        <v>0</v>
      </c>
      <c r="F40" s="145">
        <f t="shared" si="18"/>
        <v>0</v>
      </c>
      <c r="G40" s="145">
        <f t="shared" si="19"/>
        <v>0</v>
      </c>
      <c r="H40" s="145">
        <f t="shared" si="20"/>
        <v>467.69322033898305</v>
      </c>
      <c r="I40" s="145">
        <f t="shared" si="21"/>
        <v>0</v>
      </c>
      <c r="J40" s="145">
        <f t="shared" si="22"/>
        <v>0</v>
      </c>
      <c r="K40" s="145">
        <f t="shared" si="23"/>
        <v>0</v>
      </c>
      <c r="L40" s="145">
        <f t="shared" si="24"/>
        <v>0</v>
      </c>
      <c r="M40" s="145">
        <f t="shared" si="13"/>
        <v>0</v>
      </c>
      <c r="N40" s="145">
        <f t="shared" si="14"/>
        <v>0</v>
      </c>
      <c r="O40" s="145">
        <f t="shared" si="15"/>
        <v>0</v>
      </c>
      <c r="P40" s="145">
        <f t="shared" si="16"/>
        <v>0</v>
      </c>
    </row>
    <row r="41" spans="1:16" x14ac:dyDescent="0.2">
      <c r="A41" s="67" t="str">
        <f>Jugendliga!B29</f>
        <v>KSV Grünstadt</v>
      </c>
      <c r="B41">
        <f t="shared" si="12"/>
        <v>4</v>
      </c>
      <c r="C41" s="139">
        <f>Jugendliga!I29</f>
        <v>416.19847457627117</v>
      </c>
      <c r="E41" s="145">
        <f t="shared" si="17"/>
        <v>0</v>
      </c>
      <c r="F41" s="145">
        <f t="shared" si="18"/>
        <v>0</v>
      </c>
      <c r="G41" s="145">
        <f t="shared" si="19"/>
        <v>0</v>
      </c>
      <c r="H41" s="145">
        <f t="shared" si="20"/>
        <v>416.19847457627117</v>
      </c>
      <c r="I41" s="145">
        <f t="shared" si="21"/>
        <v>0</v>
      </c>
      <c r="J41" s="145">
        <f t="shared" si="22"/>
        <v>0</v>
      </c>
      <c r="K41" s="145">
        <f t="shared" si="23"/>
        <v>0</v>
      </c>
      <c r="L41" s="145">
        <f t="shared" si="24"/>
        <v>0</v>
      </c>
      <c r="M41" s="145">
        <f t="shared" si="13"/>
        <v>0</v>
      </c>
      <c r="N41" s="145">
        <f t="shared" si="14"/>
        <v>0</v>
      </c>
      <c r="O41" s="145">
        <f t="shared" si="15"/>
        <v>0</v>
      </c>
      <c r="P41" s="145">
        <f t="shared" si="16"/>
        <v>0</v>
      </c>
    </row>
    <row r="42" spans="1:16" x14ac:dyDescent="0.2">
      <c r="A42" s="67" t="str">
        <f>Jugendliga!B30</f>
        <v>AV 03 Speyer</v>
      </c>
      <c r="B42">
        <f t="shared" si="12"/>
        <v>7</v>
      </c>
      <c r="C42" s="139">
        <f>Jugendliga!I30</f>
        <v>323.90025641025642</v>
      </c>
      <c r="E42" s="145">
        <f t="shared" si="17"/>
        <v>0</v>
      </c>
      <c r="F42" s="145">
        <f t="shared" si="18"/>
        <v>0</v>
      </c>
      <c r="G42" s="145">
        <f t="shared" si="19"/>
        <v>0</v>
      </c>
      <c r="H42" s="145">
        <f t="shared" si="20"/>
        <v>0</v>
      </c>
      <c r="I42" s="145">
        <f t="shared" si="21"/>
        <v>0</v>
      </c>
      <c r="J42" s="145">
        <f t="shared" si="22"/>
        <v>0</v>
      </c>
      <c r="K42" s="145">
        <f t="shared" si="23"/>
        <v>323.90025641025642</v>
      </c>
      <c r="L42" s="145">
        <f t="shared" si="24"/>
        <v>0</v>
      </c>
      <c r="M42" s="145">
        <f t="shared" si="13"/>
        <v>0</v>
      </c>
      <c r="N42" s="145">
        <f t="shared" si="14"/>
        <v>0</v>
      </c>
      <c r="O42" s="145">
        <f t="shared" si="15"/>
        <v>0</v>
      </c>
      <c r="P42" s="145">
        <f t="shared" si="16"/>
        <v>0</v>
      </c>
    </row>
    <row r="43" spans="1:16" x14ac:dyDescent="0.2">
      <c r="A43" s="67" t="str">
        <f>Jugendliga!B31</f>
        <v>KSV Grünstadt</v>
      </c>
      <c r="B43">
        <f t="shared" si="12"/>
        <v>4</v>
      </c>
      <c r="C43" s="139">
        <f>Jugendliga!I31</f>
        <v>315.88</v>
      </c>
      <c r="E43" s="145">
        <f t="shared" si="17"/>
        <v>0</v>
      </c>
      <c r="F43" s="145">
        <f t="shared" si="18"/>
        <v>0</v>
      </c>
      <c r="G43" s="145">
        <f t="shared" si="19"/>
        <v>0</v>
      </c>
      <c r="H43" s="145">
        <f t="shared" si="20"/>
        <v>315.88</v>
      </c>
      <c r="I43" s="145">
        <f t="shared" si="21"/>
        <v>0</v>
      </c>
      <c r="J43" s="145">
        <f t="shared" si="22"/>
        <v>0</v>
      </c>
      <c r="K43" s="145">
        <f t="shared" si="23"/>
        <v>0</v>
      </c>
      <c r="L43" s="145">
        <f t="shared" si="24"/>
        <v>0</v>
      </c>
      <c r="M43" s="145">
        <f t="shared" si="13"/>
        <v>0</v>
      </c>
      <c r="N43" s="145">
        <f t="shared" si="14"/>
        <v>0</v>
      </c>
      <c r="O43" s="145">
        <f t="shared" si="15"/>
        <v>0</v>
      </c>
      <c r="P43" s="145">
        <f t="shared" si="16"/>
        <v>0</v>
      </c>
    </row>
    <row r="44" spans="1:16" x14ac:dyDescent="0.2">
      <c r="A44" s="67">
        <f>Jugendliga!B32</f>
        <v>0</v>
      </c>
      <c r="B44">
        <f t="shared" si="12"/>
        <v>0</v>
      </c>
      <c r="C44" s="139">
        <f>Jugendliga!I32</f>
        <v>0</v>
      </c>
      <c r="E44" s="145">
        <f t="shared" si="17"/>
        <v>0</v>
      </c>
      <c r="F44" s="145">
        <f t="shared" si="18"/>
        <v>0</v>
      </c>
      <c r="G44" s="145">
        <f t="shared" si="19"/>
        <v>0</v>
      </c>
      <c r="H44" s="145">
        <f t="shared" si="20"/>
        <v>0</v>
      </c>
      <c r="I44" s="145">
        <f t="shared" si="21"/>
        <v>0</v>
      </c>
      <c r="J44" s="145">
        <f t="shared" si="22"/>
        <v>0</v>
      </c>
      <c r="K44" s="145">
        <f t="shared" si="23"/>
        <v>0</v>
      </c>
      <c r="L44" s="145">
        <f t="shared" si="24"/>
        <v>0</v>
      </c>
      <c r="M44" s="145">
        <f t="shared" si="13"/>
        <v>0</v>
      </c>
      <c r="N44" s="145">
        <f t="shared" si="14"/>
        <v>0</v>
      </c>
      <c r="O44" s="145">
        <f t="shared" si="15"/>
        <v>0</v>
      </c>
      <c r="P44" s="145">
        <f t="shared" si="16"/>
        <v>0</v>
      </c>
    </row>
    <row r="45" spans="1:16" x14ac:dyDescent="0.2">
      <c r="A45" s="67">
        <f>Jugendliga!B33</f>
        <v>0</v>
      </c>
      <c r="B45">
        <f t="shared" si="12"/>
        <v>0</v>
      </c>
      <c r="C45" s="139">
        <f>Jugendliga!I33</f>
        <v>0</v>
      </c>
      <c r="E45" s="145">
        <f t="shared" si="17"/>
        <v>0</v>
      </c>
      <c r="F45" s="145">
        <f t="shared" si="18"/>
        <v>0</v>
      </c>
      <c r="G45" s="145">
        <f t="shared" si="19"/>
        <v>0</v>
      </c>
      <c r="H45" s="145">
        <f t="shared" si="20"/>
        <v>0</v>
      </c>
      <c r="I45" s="145">
        <f t="shared" si="21"/>
        <v>0</v>
      </c>
      <c r="J45" s="145">
        <f t="shared" si="22"/>
        <v>0</v>
      </c>
      <c r="K45" s="145">
        <f t="shared" si="23"/>
        <v>0</v>
      </c>
      <c r="L45" s="145">
        <f t="shared" si="24"/>
        <v>0</v>
      </c>
      <c r="M45" s="145">
        <f t="shared" si="13"/>
        <v>0</v>
      </c>
      <c r="N45" s="145">
        <f t="shared" si="14"/>
        <v>0</v>
      </c>
      <c r="O45" s="145">
        <f t="shared" si="15"/>
        <v>0</v>
      </c>
      <c r="P45" s="145">
        <f t="shared" si="16"/>
        <v>0</v>
      </c>
    </row>
    <row r="46" spans="1:16" x14ac:dyDescent="0.2">
      <c r="A46" s="67">
        <f>Jugendliga!B34</f>
        <v>0</v>
      </c>
      <c r="B46">
        <f t="shared" si="12"/>
        <v>0</v>
      </c>
      <c r="C46" s="139">
        <f>Jugendliga!I34</f>
        <v>0</v>
      </c>
      <c r="E46" s="145">
        <f t="shared" si="17"/>
        <v>0</v>
      </c>
      <c r="F46" s="145">
        <f t="shared" si="18"/>
        <v>0</v>
      </c>
      <c r="G46" s="145">
        <f t="shared" si="19"/>
        <v>0</v>
      </c>
      <c r="H46" s="145">
        <f t="shared" si="20"/>
        <v>0</v>
      </c>
      <c r="I46" s="145">
        <f t="shared" si="21"/>
        <v>0</v>
      </c>
      <c r="J46" s="145">
        <f t="shared" si="22"/>
        <v>0</v>
      </c>
      <c r="K46" s="145">
        <f t="shared" si="23"/>
        <v>0</v>
      </c>
      <c r="L46" s="145">
        <f t="shared" si="24"/>
        <v>0</v>
      </c>
      <c r="M46" s="145">
        <f t="shared" si="13"/>
        <v>0</v>
      </c>
      <c r="N46" s="145">
        <f t="shared" si="14"/>
        <v>0</v>
      </c>
      <c r="O46" s="145">
        <f t="shared" si="15"/>
        <v>0</v>
      </c>
      <c r="P46" s="145">
        <f t="shared" si="16"/>
        <v>0</v>
      </c>
    </row>
    <row r="47" spans="1:16" x14ac:dyDescent="0.2">
      <c r="A47" s="67">
        <f>Jugendliga!B35</f>
        <v>0</v>
      </c>
      <c r="B47">
        <f t="shared" si="12"/>
        <v>0</v>
      </c>
      <c r="C47" s="139">
        <f>Jugendliga!I35</f>
        <v>0</v>
      </c>
      <c r="E47" s="145">
        <f t="shared" si="17"/>
        <v>0</v>
      </c>
      <c r="F47" s="145">
        <f t="shared" si="18"/>
        <v>0</v>
      </c>
      <c r="G47" s="145">
        <f t="shared" si="19"/>
        <v>0</v>
      </c>
      <c r="H47" s="145">
        <f t="shared" si="20"/>
        <v>0</v>
      </c>
      <c r="I47" s="145">
        <f t="shared" si="21"/>
        <v>0</v>
      </c>
      <c r="J47" s="145">
        <f t="shared" si="22"/>
        <v>0</v>
      </c>
      <c r="K47" s="145">
        <f t="shared" si="23"/>
        <v>0</v>
      </c>
      <c r="L47" s="145">
        <f t="shared" si="24"/>
        <v>0</v>
      </c>
      <c r="M47" s="145">
        <f t="shared" si="13"/>
        <v>0</v>
      </c>
      <c r="N47" s="145">
        <f t="shared" si="14"/>
        <v>0</v>
      </c>
      <c r="O47" s="145">
        <f t="shared" si="15"/>
        <v>0</v>
      </c>
      <c r="P47" s="145">
        <f t="shared" si="16"/>
        <v>0</v>
      </c>
    </row>
    <row r="48" spans="1:16" x14ac:dyDescent="0.2">
      <c r="A48" s="67">
        <f>Jugendliga!B36</f>
        <v>0</v>
      </c>
      <c r="B48">
        <f t="shared" si="12"/>
        <v>0</v>
      </c>
      <c r="C48" s="139">
        <f>Jugendliga!I36</f>
        <v>0</v>
      </c>
      <c r="E48" s="145">
        <f t="shared" si="17"/>
        <v>0</v>
      </c>
      <c r="F48" s="145">
        <f t="shared" si="18"/>
        <v>0</v>
      </c>
      <c r="G48" s="145">
        <f t="shared" si="19"/>
        <v>0</v>
      </c>
      <c r="H48" s="145">
        <f t="shared" si="20"/>
        <v>0</v>
      </c>
      <c r="I48" s="145">
        <f t="shared" si="21"/>
        <v>0</v>
      </c>
      <c r="J48" s="145">
        <f t="shared" si="22"/>
        <v>0</v>
      </c>
      <c r="K48" s="145">
        <f t="shared" si="23"/>
        <v>0</v>
      </c>
      <c r="L48" s="145">
        <f t="shared" si="24"/>
        <v>0</v>
      </c>
      <c r="M48" s="145">
        <f t="shared" si="13"/>
        <v>0</v>
      </c>
      <c r="N48" s="145">
        <f t="shared" si="14"/>
        <v>0</v>
      </c>
      <c r="O48" s="145">
        <f t="shared" si="15"/>
        <v>0</v>
      </c>
      <c r="P48" s="145">
        <f t="shared" si="16"/>
        <v>0</v>
      </c>
    </row>
    <row r="49" spans="1:16" x14ac:dyDescent="0.2">
      <c r="A49" s="67">
        <f>Jugendliga!B37</f>
        <v>0</v>
      </c>
      <c r="B49">
        <f t="shared" si="12"/>
        <v>0</v>
      </c>
      <c r="C49" s="139">
        <f>Jugendliga!I37</f>
        <v>0</v>
      </c>
      <c r="E49" s="145">
        <f t="shared" si="17"/>
        <v>0</v>
      </c>
      <c r="F49" s="145">
        <f t="shared" si="18"/>
        <v>0</v>
      </c>
      <c r="G49" s="145">
        <f t="shared" si="19"/>
        <v>0</v>
      </c>
      <c r="H49" s="145">
        <f t="shared" si="20"/>
        <v>0</v>
      </c>
      <c r="I49" s="145">
        <f t="shared" si="21"/>
        <v>0</v>
      </c>
      <c r="J49" s="145">
        <f t="shared" si="22"/>
        <v>0</v>
      </c>
      <c r="K49" s="145">
        <f t="shared" si="23"/>
        <v>0</v>
      </c>
      <c r="L49" s="145">
        <f t="shared" si="24"/>
        <v>0</v>
      </c>
      <c r="M49" s="145">
        <f t="shared" si="13"/>
        <v>0</v>
      </c>
      <c r="N49" s="145">
        <f t="shared" si="14"/>
        <v>0</v>
      </c>
      <c r="O49" s="145">
        <f t="shared" si="15"/>
        <v>0</v>
      </c>
      <c r="P49" s="145">
        <f t="shared" si="16"/>
        <v>0</v>
      </c>
    </row>
    <row r="50" spans="1:16" x14ac:dyDescent="0.2">
      <c r="A50" s="67">
        <f>Jugendliga!B38</f>
        <v>0</v>
      </c>
      <c r="B50">
        <f t="shared" si="12"/>
        <v>0</v>
      </c>
      <c r="C50" s="139">
        <f>Jugendliga!I38</f>
        <v>0</v>
      </c>
      <c r="E50" s="145">
        <f t="shared" si="17"/>
        <v>0</v>
      </c>
      <c r="F50" s="145">
        <f t="shared" si="18"/>
        <v>0</v>
      </c>
      <c r="G50" s="145">
        <f t="shared" si="19"/>
        <v>0</v>
      </c>
      <c r="H50" s="145">
        <f t="shared" si="20"/>
        <v>0</v>
      </c>
      <c r="I50" s="145">
        <f t="shared" si="21"/>
        <v>0</v>
      </c>
      <c r="J50" s="145">
        <f t="shared" si="22"/>
        <v>0</v>
      </c>
      <c r="K50" s="145">
        <f t="shared" si="23"/>
        <v>0</v>
      </c>
      <c r="L50" s="145">
        <f t="shared" si="24"/>
        <v>0</v>
      </c>
      <c r="M50" s="145">
        <f t="shared" si="13"/>
        <v>0</v>
      </c>
      <c r="N50" s="145">
        <f t="shared" si="14"/>
        <v>0</v>
      </c>
      <c r="O50" s="145">
        <f t="shared" si="15"/>
        <v>0</v>
      </c>
      <c r="P50" s="145">
        <f t="shared" si="16"/>
        <v>0</v>
      </c>
    </row>
    <row r="51" spans="1:16" x14ac:dyDescent="0.2">
      <c r="A51" s="67">
        <f>Jugendliga!B39</f>
        <v>0</v>
      </c>
      <c r="B51">
        <f t="shared" si="12"/>
        <v>0</v>
      </c>
      <c r="C51" s="139">
        <f>Jugendliga!I39</f>
        <v>0</v>
      </c>
      <c r="E51" s="145">
        <f t="shared" si="17"/>
        <v>0</v>
      </c>
      <c r="F51" s="145">
        <f t="shared" si="18"/>
        <v>0</v>
      </c>
      <c r="G51" s="145">
        <f t="shared" si="19"/>
        <v>0</v>
      </c>
      <c r="H51" s="145">
        <f t="shared" si="20"/>
        <v>0</v>
      </c>
      <c r="I51" s="145">
        <f t="shared" si="21"/>
        <v>0</v>
      </c>
      <c r="J51" s="145">
        <f t="shared" si="22"/>
        <v>0</v>
      </c>
      <c r="K51" s="145">
        <f t="shared" si="23"/>
        <v>0</v>
      </c>
      <c r="L51" s="145">
        <f t="shared" si="24"/>
        <v>0</v>
      </c>
      <c r="M51" s="145">
        <f t="shared" si="13"/>
        <v>0</v>
      </c>
      <c r="N51" s="145">
        <f t="shared" si="14"/>
        <v>0</v>
      </c>
      <c r="O51" s="145">
        <f t="shared" si="15"/>
        <v>0</v>
      </c>
      <c r="P51" s="145">
        <f t="shared" si="16"/>
        <v>0</v>
      </c>
    </row>
    <row r="52" spans="1:16" x14ac:dyDescent="0.2">
      <c r="A52" s="67">
        <f>Jugendliga!B40</f>
        <v>0</v>
      </c>
      <c r="B52">
        <f t="shared" si="12"/>
        <v>0</v>
      </c>
      <c r="C52" s="139">
        <f>Jugendliga!I40</f>
        <v>0</v>
      </c>
      <c r="E52" s="145">
        <f t="shared" si="17"/>
        <v>0</v>
      </c>
      <c r="F52" s="145">
        <f t="shared" si="18"/>
        <v>0</v>
      </c>
      <c r="G52" s="145">
        <f t="shared" si="19"/>
        <v>0</v>
      </c>
      <c r="H52" s="145">
        <f t="shared" si="20"/>
        <v>0</v>
      </c>
      <c r="I52" s="145">
        <f t="shared" si="21"/>
        <v>0</v>
      </c>
      <c r="J52" s="145">
        <f t="shared" si="22"/>
        <v>0</v>
      </c>
      <c r="K52" s="145">
        <f t="shared" si="23"/>
        <v>0</v>
      </c>
      <c r="L52" s="145">
        <f t="shared" si="24"/>
        <v>0</v>
      </c>
      <c r="M52" s="145">
        <f t="shared" si="13"/>
        <v>0</v>
      </c>
      <c r="N52" s="145">
        <f t="shared" si="14"/>
        <v>0</v>
      </c>
      <c r="O52" s="145">
        <f t="shared" si="15"/>
        <v>0</v>
      </c>
      <c r="P52" s="145">
        <f t="shared" si="16"/>
        <v>0</v>
      </c>
    </row>
    <row r="53" spans="1:16" x14ac:dyDescent="0.2">
      <c r="A53" s="67">
        <f>Jugendliga!B41</f>
        <v>0</v>
      </c>
      <c r="B53">
        <f t="shared" si="12"/>
        <v>0</v>
      </c>
      <c r="C53" s="139">
        <f>Jugendliga!I41</f>
        <v>0</v>
      </c>
      <c r="E53" s="145">
        <f t="shared" si="17"/>
        <v>0</v>
      </c>
      <c r="F53" s="145">
        <f t="shared" si="18"/>
        <v>0</v>
      </c>
      <c r="G53" s="145">
        <f t="shared" si="19"/>
        <v>0</v>
      </c>
      <c r="H53" s="145">
        <f t="shared" si="20"/>
        <v>0</v>
      </c>
      <c r="I53" s="145">
        <f t="shared" si="21"/>
        <v>0</v>
      </c>
      <c r="J53" s="145">
        <f t="shared" si="22"/>
        <v>0</v>
      </c>
      <c r="K53" s="145">
        <f t="shared" si="23"/>
        <v>0</v>
      </c>
      <c r="L53" s="145">
        <f t="shared" si="24"/>
        <v>0</v>
      </c>
      <c r="M53" s="145">
        <f t="shared" si="13"/>
        <v>0</v>
      </c>
      <c r="N53" s="145">
        <f t="shared" si="14"/>
        <v>0</v>
      </c>
      <c r="O53" s="145">
        <f t="shared" si="15"/>
        <v>0</v>
      </c>
      <c r="P53" s="145">
        <f t="shared" si="16"/>
        <v>0</v>
      </c>
    </row>
    <row r="54" spans="1:16" x14ac:dyDescent="0.2">
      <c r="A54" s="67">
        <f>Jugendliga!B42</f>
        <v>0</v>
      </c>
      <c r="B54">
        <f t="shared" si="12"/>
        <v>0</v>
      </c>
      <c r="C54" s="139">
        <f>Jugendliga!I42</f>
        <v>0</v>
      </c>
      <c r="E54" s="145">
        <f t="shared" si="17"/>
        <v>0</v>
      </c>
      <c r="F54" s="145">
        <f t="shared" si="18"/>
        <v>0</v>
      </c>
      <c r="G54" s="145">
        <f t="shared" si="19"/>
        <v>0</v>
      </c>
      <c r="H54" s="145">
        <f t="shared" si="20"/>
        <v>0</v>
      </c>
      <c r="I54" s="145">
        <f t="shared" si="21"/>
        <v>0</v>
      </c>
      <c r="J54" s="145">
        <f t="shared" si="22"/>
        <v>0</v>
      </c>
      <c r="K54" s="145">
        <f t="shared" si="23"/>
        <v>0</v>
      </c>
      <c r="L54" s="145">
        <f t="shared" si="24"/>
        <v>0</v>
      </c>
      <c r="M54" s="145">
        <f t="shared" si="13"/>
        <v>0</v>
      </c>
      <c r="N54" s="145">
        <f t="shared" si="14"/>
        <v>0</v>
      </c>
      <c r="O54" s="145">
        <f t="shared" si="15"/>
        <v>0</v>
      </c>
      <c r="P54" s="145">
        <f t="shared" si="16"/>
        <v>0</v>
      </c>
    </row>
    <row r="55" spans="1:16" x14ac:dyDescent="0.2">
      <c r="A55" s="67">
        <f>Jugendliga!B46</f>
        <v>0</v>
      </c>
      <c r="B55">
        <f t="shared" si="12"/>
        <v>0</v>
      </c>
      <c r="C55" s="139">
        <f>Jugendliga!I46</f>
        <v>0</v>
      </c>
      <c r="E55" s="145">
        <f t="shared" si="17"/>
        <v>0</v>
      </c>
      <c r="F55" s="145">
        <f t="shared" si="18"/>
        <v>0</v>
      </c>
      <c r="G55" s="145">
        <f t="shared" si="19"/>
        <v>0</v>
      </c>
      <c r="H55" s="145">
        <f t="shared" si="20"/>
        <v>0</v>
      </c>
      <c r="I55" s="145">
        <f t="shared" si="21"/>
        <v>0</v>
      </c>
      <c r="J55" s="145">
        <f t="shared" si="22"/>
        <v>0</v>
      </c>
      <c r="K55" s="145">
        <f t="shared" si="23"/>
        <v>0</v>
      </c>
      <c r="L55" s="145">
        <f t="shared" si="24"/>
        <v>0</v>
      </c>
      <c r="M55" s="145">
        <f t="shared" si="13"/>
        <v>0</v>
      </c>
      <c r="N55" s="145">
        <f t="shared" si="14"/>
        <v>0</v>
      </c>
      <c r="O55" s="145">
        <f t="shared" si="15"/>
        <v>0</v>
      </c>
      <c r="P55" s="145">
        <f t="shared" si="16"/>
        <v>0</v>
      </c>
    </row>
    <row r="56" spans="1:16" x14ac:dyDescent="0.2">
      <c r="A56" s="67" t="str">
        <f>Jugendliga!B47</f>
        <v>KSV Grünstadt</v>
      </c>
      <c r="B56">
        <f t="shared" si="12"/>
        <v>4</v>
      </c>
      <c r="C56" s="139">
        <f>Jugendliga!I47</f>
        <v>339.18448717948718</v>
      </c>
      <c r="E56" s="145">
        <f t="shared" si="17"/>
        <v>0</v>
      </c>
      <c r="F56" s="145">
        <f t="shared" si="18"/>
        <v>0</v>
      </c>
      <c r="G56" s="145">
        <f t="shared" si="19"/>
        <v>0</v>
      </c>
      <c r="H56" s="145">
        <f t="shared" si="20"/>
        <v>339.18448717948718</v>
      </c>
      <c r="I56" s="145">
        <f t="shared" si="21"/>
        <v>0</v>
      </c>
      <c r="J56" s="145">
        <f t="shared" si="22"/>
        <v>0</v>
      </c>
      <c r="K56" s="145">
        <f t="shared" si="23"/>
        <v>0</v>
      </c>
      <c r="L56" s="145">
        <f t="shared" si="24"/>
        <v>0</v>
      </c>
      <c r="M56" s="145">
        <f t="shared" si="13"/>
        <v>0</v>
      </c>
      <c r="N56" s="145">
        <f t="shared" si="14"/>
        <v>0</v>
      </c>
      <c r="O56" s="145">
        <f t="shared" si="15"/>
        <v>0</v>
      </c>
      <c r="P56" s="145">
        <f t="shared" si="16"/>
        <v>0</v>
      </c>
    </row>
    <row r="57" spans="1:16" x14ac:dyDescent="0.2">
      <c r="A57" s="67" t="str">
        <f>Jugendliga!B48</f>
        <v>KSV Grünstadt</v>
      </c>
      <c r="B57">
        <f t="shared" si="12"/>
        <v>4</v>
      </c>
      <c r="C57" s="139">
        <f>Jugendliga!I48</f>
        <v>500.94378277153555</v>
      </c>
      <c r="E57" s="145">
        <f t="shared" si="17"/>
        <v>0</v>
      </c>
      <c r="F57" s="145">
        <f t="shared" si="18"/>
        <v>0</v>
      </c>
      <c r="G57" s="145">
        <f t="shared" si="19"/>
        <v>0</v>
      </c>
      <c r="H57" s="145">
        <f t="shared" si="20"/>
        <v>500.94378277153555</v>
      </c>
      <c r="I57" s="145">
        <f t="shared" si="21"/>
        <v>0</v>
      </c>
      <c r="J57" s="145">
        <f t="shared" si="22"/>
        <v>0</v>
      </c>
      <c r="K57" s="145">
        <f t="shared" si="23"/>
        <v>0</v>
      </c>
      <c r="L57" s="145">
        <f t="shared" si="24"/>
        <v>0</v>
      </c>
      <c r="M57" s="145">
        <f t="shared" si="13"/>
        <v>0</v>
      </c>
      <c r="N57" s="145">
        <f t="shared" si="14"/>
        <v>0</v>
      </c>
      <c r="O57" s="145">
        <f t="shared" si="15"/>
        <v>0</v>
      </c>
      <c r="P57" s="145">
        <f t="shared" si="16"/>
        <v>0</v>
      </c>
    </row>
    <row r="58" spans="1:16" x14ac:dyDescent="0.2">
      <c r="A58" s="67">
        <f>Jugendliga!B49</f>
        <v>0</v>
      </c>
      <c r="B58">
        <f t="shared" si="12"/>
        <v>0</v>
      </c>
      <c r="C58" s="139">
        <f>Jugendliga!I49</f>
        <v>0</v>
      </c>
      <c r="E58" s="145">
        <f t="shared" si="17"/>
        <v>0</v>
      </c>
      <c r="F58" s="145">
        <f t="shared" si="18"/>
        <v>0</v>
      </c>
      <c r="G58" s="145">
        <f t="shared" si="19"/>
        <v>0</v>
      </c>
      <c r="H58" s="145">
        <f t="shared" si="20"/>
        <v>0</v>
      </c>
      <c r="I58" s="145">
        <f t="shared" si="21"/>
        <v>0</v>
      </c>
      <c r="J58" s="145">
        <f t="shared" si="22"/>
        <v>0</v>
      </c>
      <c r="K58" s="145">
        <f t="shared" si="23"/>
        <v>0</v>
      </c>
      <c r="L58" s="145">
        <f t="shared" si="24"/>
        <v>0</v>
      </c>
      <c r="M58" s="145">
        <f t="shared" si="13"/>
        <v>0</v>
      </c>
      <c r="N58" s="145">
        <f t="shared" si="14"/>
        <v>0</v>
      </c>
      <c r="O58" s="145">
        <f t="shared" si="15"/>
        <v>0</v>
      </c>
      <c r="P58" s="145">
        <f t="shared" si="16"/>
        <v>0</v>
      </c>
    </row>
    <row r="59" spans="1:16" x14ac:dyDescent="0.2">
      <c r="A59" s="67">
        <f>Jugendliga!B50</f>
        <v>0</v>
      </c>
      <c r="B59">
        <f t="shared" si="12"/>
        <v>0</v>
      </c>
      <c r="C59" s="139">
        <f>Jugendliga!I50</f>
        <v>0</v>
      </c>
      <c r="E59" s="145">
        <f t="shared" si="17"/>
        <v>0</v>
      </c>
      <c r="F59" s="145">
        <f t="shared" si="18"/>
        <v>0</v>
      </c>
      <c r="G59" s="145">
        <f t="shared" si="19"/>
        <v>0</v>
      </c>
      <c r="H59" s="145">
        <f t="shared" si="20"/>
        <v>0</v>
      </c>
      <c r="I59" s="145">
        <f t="shared" si="21"/>
        <v>0</v>
      </c>
      <c r="J59" s="145">
        <f t="shared" si="22"/>
        <v>0</v>
      </c>
      <c r="K59" s="145">
        <f t="shared" si="23"/>
        <v>0</v>
      </c>
      <c r="L59" s="145">
        <f t="shared" si="24"/>
        <v>0</v>
      </c>
      <c r="M59" s="145">
        <f t="shared" si="13"/>
        <v>0</v>
      </c>
      <c r="N59" s="145">
        <f t="shared" si="14"/>
        <v>0</v>
      </c>
      <c r="O59" s="145">
        <f t="shared" si="15"/>
        <v>0</v>
      </c>
      <c r="P59" s="145">
        <f t="shared" si="16"/>
        <v>0</v>
      </c>
    </row>
    <row r="60" spans="1:16" x14ac:dyDescent="0.2">
      <c r="A60" s="67">
        <f>Jugendliga!B51</f>
        <v>0</v>
      </c>
      <c r="B60">
        <f t="shared" si="12"/>
        <v>0</v>
      </c>
      <c r="C60" s="139">
        <f>Jugendliga!I51</f>
        <v>0</v>
      </c>
      <c r="E60" s="145">
        <f t="shared" si="17"/>
        <v>0</v>
      </c>
      <c r="F60" s="145">
        <f t="shared" si="18"/>
        <v>0</v>
      </c>
      <c r="G60" s="145">
        <f t="shared" si="19"/>
        <v>0</v>
      </c>
      <c r="H60" s="145">
        <f t="shared" si="20"/>
        <v>0</v>
      </c>
      <c r="I60" s="145">
        <f t="shared" si="21"/>
        <v>0</v>
      </c>
      <c r="J60" s="145">
        <f t="shared" si="22"/>
        <v>0</v>
      </c>
      <c r="K60" s="145">
        <f t="shared" si="23"/>
        <v>0</v>
      </c>
      <c r="L60" s="145">
        <f t="shared" si="24"/>
        <v>0</v>
      </c>
      <c r="M60" s="145">
        <f t="shared" si="13"/>
        <v>0</v>
      </c>
      <c r="N60" s="145">
        <f t="shared" si="14"/>
        <v>0</v>
      </c>
      <c r="O60" s="145">
        <f t="shared" si="15"/>
        <v>0</v>
      </c>
      <c r="P60" s="145">
        <f t="shared" si="16"/>
        <v>0</v>
      </c>
    </row>
    <row r="61" spans="1:16" x14ac:dyDescent="0.2">
      <c r="A61" s="67" t="str">
        <f>Jugendliga!B52</f>
        <v>AV 03 Speyer</v>
      </c>
      <c r="B61">
        <f t="shared" si="12"/>
        <v>7</v>
      </c>
      <c r="C61" s="139">
        <f>Jugendliga!I52</f>
        <v>393.44019920318726</v>
      </c>
      <c r="E61" s="145">
        <f t="shared" si="17"/>
        <v>0</v>
      </c>
      <c r="F61" s="145">
        <f t="shared" si="18"/>
        <v>0</v>
      </c>
      <c r="G61" s="145">
        <f t="shared" si="19"/>
        <v>0</v>
      </c>
      <c r="H61" s="145">
        <f t="shared" si="20"/>
        <v>0</v>
      </c>
      <c r="I61" s="145">
        <f t="shared" si="21"/>
        <v>0</v>
      </c>
      <c r="J61" s="145">
        <f t="shared" si="22"/>
        <v>0</v>
      </c>
      <c r="K61" s="145">
        <f t="shared" si="23"/>
        <v>393.44019920318726</v>
      </c>
      <c r="L61" s="145">
        <f t="shared" si="24"/>
        <v>0</v>
      </c>
      <c r="M61" s="145">
        <f t="shared" si="13"/>
        <v>0</v>
      </c>
      <c r="N61" s="145">
        <f t="shared" si="14"/>
        <v>0</v>
      </c>
      <c r="O61" s="145">
        <f t="shared" si="15"/>
        <v>0</v>
      </c>
      <c r="P61" s="145">
        <f t="shared" si="16"/>
        <v>0</v>
      </c>
    </row>
    <row r="62" spans="1:16" x14ac:dyDescent="0.2">
      <c r="A62" s="67" t="str">
        <f>Jugendliga!B53</f>
        <v>TSG Haßloch</v>
      </c>
      <c r="B62">
        <f t="shared" si="12"/>
        <v>5</v>
      </c>
      <c r="C62" s="139">
        <f>Jugendliga!I53</f>
        <v>586.80154639175259</v>
      </c>
      <c r="E62" s="145">
        <f t="shared" si="17"/>
        <v>0</v>
      </c>
      <c r="F62" s="145">
        <f t="shared" si="18"/>
        <v>0</v>
      </c>
      <c r="G62" s="145">
        <f t="shared" si="19"/>
        <v>0</v>
      </c>
      <c r="H62" s="145">
        <f t="shared" si="20"/>
        <v>0</v>
      </c>
      <c r="I62" s="145">
        <f t="shared" si="21"/>
        <v>586.80154639175259</v>
      </c>
      <c r="J62" s="145">
        <f t="shared" si="22"/>
        <v>0</v>
      </c>
      <c r="K62" s="145">
        <f t="shared" si="23"/>
        <v>0</v>
      </c>
      <c r="L62" s="145">
        <f t="shared" si="24"/>
        <v>0</v>
      </c>
      <c r="M62" s="145">
        <f t="shared" si="13"/>
        <v>0</v>
      </c>
      <c r="N62" s="145">
        <f t="shared" si="14"/>
        <v>0</v>
      </c>
      <c r="O62" s="145">
        <f t="shared" si="15"/>
        <v>0</v>
      </c>
      <c r="P62" s="145">
        <f t="shared" si="16"/>
        <v>0</v>
      </c>
    </row>
    <row r="63" spans="1:16" x14ac:dyDescent="0.2">
      <c r="A63" s="67" t="str">
        <f>Jugendliga!B54</f>
        <v>KSV Grünstadt</v>
      </c>
      <c r="B63">
        <f t="shared" si="12"/>
        <v>4</v>
      </c>
      <c r="C63" s="139">
        <f>Jugendliga!I54</f>
        <v>485.04848739495793</v>
      </c>
      <c r="E63" s="145">
        <f t="shared" si="17"/>
        <v>0</v>
      </c>
      <c r="F63" s="145">
        <f t="shared" si="18"/>
        <v>0</v>
      </c>
      <c r="G63" s="145">
        <f t="shared" si="19"/>
        <v>0</v>
      </c>
      <c r="H63" s="145">
        <f t="shared" si="20"/>
        <v>485.04848739495793</v>
      </c>
      <c r="I63" s="145">
        <f t="shared" si="21"/>
        <v>0</v>
      </c>
      <c r="J63" s="145">
        <f t="shared" si="22"/>
        <v>0</v>
      </c>
      <c r="K63" s="145">
        <f t="shared" si="23"/>
        <v>0</v>
      </c>
      <c r="L63" s="145">
        <f t="shared" si="24"/>
        <v>0</v>
      </c>
      <c r="M63" s="145">
        <f t="shared" si="13"/>
        <v>0</v>
      </c>
      <c r="N63" s="145">
        <f t="shared" si="14"/>
        <v>0</v>
      </c>
      <c r="O63" s="145">
        <f t="shared" si="15"/>
        <v>0</v>
      </c>
      <c r="P63" s="145">
        <f t="shared" si="16"/>
        <v>0</v>
      </c>
    </row>
    <row r="64" spans="1:16" x14ac:dyDescent="0.2">
      <c r="A64" s="67" t="str">
        <f>Jugendliga!B55</f>
        <v>AV 03 Speyer</v>
      </c>
      <c r="B64">
        <f t="shared" si="12"/>
        <v>7</v>
      </c>
      <c r="C64" s="139">
        <f>Jugendliga!I55</f>
        <v>576.50887323943664</v>
      </c>
      <c r="E64" s="145">
        <f t="shared" si="17"/>
        <v>0</v>
      </c>
      <c r="F64" s="145">
        <f t="shared" si="18"/>
        <v>0</v>
      </c>
      <c r="G64" s="145">
        <f t="shared" si="19"/>
        <v>0</v>
      </c>
      <c r="H64" s="145">
        <f t="shared" si="20"/>
        <v>0</v>
      </c>
      <c r="I64" s="145">
        <f t="shared" si="21"/>
        <v>0</v>
      </c>
      <c r="J64" s="145">
        <f t="shared" si="22"/>
        <v>0</v>
      </c>
      <c r="K64" s="145">
        <f t="shared" si="23"/>
        <v>576.50887323943664</v>
      </c>
      <c r="L64" s="145">
        <f t="shared" si="24"/>
        <v>0</v>
      </c>
      <c r="M64" s="145">
        <f t="shared" si="13"/>
        <v>0</v>
      </c>
      <c r="N64" s="145">
        <f t="shared" si="14"/>
        <v>0</v>
      </c>
      <c r="O64" s="145">
        <f t="shared" si="15"/>
        <v>0</v>
      </c>
      <c r="P64" s="145">
        <f t="shared" si="16"/>
        <v>0</v>
      </c>
    </row>
    <row r="65" spans="1:16" x14ac:dyDescent="0.2">
      <c r="A65" s="67">
        <f>Jugendliga!B56</f>
        <v>0</v>
      </c>
      <c r="B65">
        <f t="shared" si="12"/>
        <v>0</v>
      </c>
      <c r="C65" s="139">
        <f>Jugendliga!I56</f>
        <v>0</v>
      </c>
      <c r="E65" s="145">
        <f t="shared" si="17"/>
        <v>0</v>
      </c>
      <c r="F65" s="145">
        <f t="shared" si="18"/>
        <v>0</v>
      </c>
      <c r="G65" s="145">
        <f t="shared" si="19"/>
        <v>0</v>
      </c>
      <c r="H65" s="145">
        <f t="shared" si="20"/>
        <v>0</v>
      </c>
      <c r="I65" s="145">
        <f t="shared" si="21"/>
        <v>0</v>
      </c>
      <c r="J65" s="145">
        <f t="shared" si="22"/>
        <v>0</v>
      </c>
      <c r="K65" s="145">
        <f t="shared" si="23"/>
        <v>0</v>
      </c>
      <c r="L65" s="145">
        <f t="shared" si="24"/>
        <v>0</v>
      </c>
      <c r="M65" s="145">
        <f t="shared" si="13"/>
        <v>0</v>
      </c>
      <c r="N65" s="145">
        <f t="shared" si="14"/>
        <v>0</v>
      </c>
      <c r="O65" s="145">
        <f t="shared" si="15"/>
        <v>0</v>
      </c>
      <c r="P65" s="145">
        <f t="shared" si="16"/>
        <v>0</v>
      </c>
    </row>
    <row r="66" spans="1:16" x14ac:dyDescent="0.2">
      <c r="A66" s="67">
        <f>Jugendliga!B57</f>
        <v>0</v>
      </c>
      <c r="B66">
        <f t="shared" si="12"/>
        <v>0</v>
      </c>
      <c r="C66" s="139">
        <f>Jugendliga!I57</f>
        <v>0</v>
      </c>
      <c r="E66" s="145">
        <f t="shared" si="17"/>
        <v>0</v>
      </c>
      <c r="F66" s="145">
        <f t="shared" si="18"/>
        <v>0</v>
      </c>
      <c r="G66" s="145">
        <f t="shared" si="19"/>
        <v>0</v>
      </c>
      <c r="H66" s="145">
        <f t="shared" si="20"/>
        <v>0</v>
      </c>
      <c r="I66" s="145">
        <f t="shared" si="21"/>
        <v>0</v>
      </c>
      <c r="J66" s="145">
        <f t="shared" si="22"/>
        <v>0</v>
      </c>
      <c r="K66" s="145">
        <f t="shared" si="23"/>
        <v>0</v>
      </c>
      <c r="L66" s="145">
        <f t="shared" si="24"/>
        <v>0</v>
      </c>
      <c r="M66" s="145">
        <f t="shared" si="13"/>
        <v>0</v>
      </c>
      <c r="N66" s="145">
        <f t="shared" si="14"/>
        <v>0</v>
      </c>
      <c r="O66" s="145">
        <f t="shared" si="15"/>
        <v>0</v>
      </c>
      <c r="P66" s="145">
        <f t="shared" si="16"/>
        <v>0</v>
      </c>
    </row>
    <row r="67" spans="1:16" x14ac:dyDescent="0.2">
      <c r="A67" s="67">
        <f>Jugendliga!B58</f>
        <v>0</v>
      </c>
      <c r="B67">
        <f t="shared" si="12"/>
        <v>0</v>
      </c>
      <c r="C67" s="139">
        <f>Jugendliga!I58</f>
        <v>0</v>
      </c>
      <c r="E67" s="145">
        <f t="shared" si="17"/>
        <v>0</v>
      </c>
      <c r="F67" s="145">
        <f t="shared" si="18"/>
        <v>0</v>
      </c>
      <c r="G67" s="145">
        <f t="shared" si="19"/>
        <v>0</v>
      </c>
      <c r="H67" s="145">
        <f t="shared" si="20"/>
        <v>0</v>
      </c>
      <c r="I67" s="145">
        <f t="shared" si="21"/>
        <v>0</v>
      </c>
      <c r="J67" s="145">
        <f t="shared" si="22"/>
        <v>0</v>
      </c>
      <c r="K67" s="145">
        <f t="shared" si="23"/>
        <v>0</v>
      </c>
      <c r="L67" s="145">
        <f t="shared" si="24"/>
        <v>0</v>
      </c>
      <c r="M67" s="145">
        <f t="shared" si="13"/>
        <v>0</v>
      </c>
      <c r="N67" s="145">
        <f t="shared" si="14"/>
        <v>0</v>
      </c>
      <c r="O67" s="145">
        <f t="shared" si="15"/>
        <v>0</v>
      </c>
      <c r="P67" s="145">
        <f t="shared" si="16"/>
        <v>0</v>
      </c>
    </row>
    <row r="68" spans="1:16" x14ac:dyDescent="0.2">
      <c r="A68" s="67">
        <f>Jugendliga!B59</f>
        <v>0</v>
      </c>
      <c r="B68">
        <f t="shared" si="12"/>
        <v>0</v>
      </c>
      <c r="C68" s="139">
        <f>Jugendliga!I59</f>
        <v>0</v>
      </c>
      <c r="E68" s="145">
        <f t="shared" si="17"/>
        <v>0</v>
      </c>
      <c r="F68" s="145">
        <f t="shared" si="18"/>
        <v>0</v>
      </c>
      <c r="G68" s="145">
        <f t="shared" si="19"/>
        <v>0</v>
      </c>
      <c r="H68" s="145">
        <f t="shared" si="20"/>
        <v>0</v>
      </c>
      <c r="I68" s="145">
        <f t="shared" si="21"/>
        <v>0</v>
      </c>
      <c r="J68" s="145">
        <f t="shared" si="22"/>
        <v>0</v>
      </c>
      <c r="K68" s="145">
        <f t="shared" si="23"/>
        <v>0</v>
      </c>
      <c r="L68" s="145">
        <f t="shared" si="24"/>
        <v>0</v>
      </c>
      <c r="M68" s="145">
        <f t="shared" si="13"/>
        <v>0</v>
      </c>
      <c r="N68" s="145">
        <f t="shared" si="14"/>
        <v>0</v>
      </c>
      <c r="O68" s="145">
        <f t="shared" si="15"/>
        <v>0</v>
      </c>
      <c r="P68" s="145">
        <f t="shared" si="16"/>
        <v>0</v>
      </c>
    </row>
    <row r="69" spans="1:16" x14ac:dyDescent="0.2">
      <c r="A69" s="67">
        <f>Jugendliga!B60</f>
        <v>0</v>
      </c>
      <c r="B69">
        <f t="shared" si="12"/>
        <v>0</v>
      </c>
      <c r="C69" s="139">
        <f>Jugendliga!I60</f>
        <v>0</v>
      </c>
      <c r="E69" s="145">
        <f t="shared" si="17"/>
        <v>0</v>
      </c>
      <c r="F69" s="145">
        <f t="shared" si="18"/>
        <v>0</v>
      </c>
      <c r="G69" s="145">
        <f t="shared" si="19"/>
        <v>0</v>
      </c>
      <c r="H69" s="145">
        <f t="shared" si="20"/>
        <v>0</v>
      </c>
      <c r="I69" s="145">
        <f t="shared" si="21"/>
        <v>0</v>
      </c>
      <c r="J69" s="145">
        <f t="shared" si="22"/>
        <v>0</v>
      </c>
      <c r="K69" s="145">
        <f t="shared" si="23"/>
        <v>0</v>
      </c>
      <c r="L69" s="145">
        <f t="shared" si="24"/>
        <v>0</v>
      </c>
      <c r="M69" s="145">
        <f t="shared" si="13"/>
        <v>0</v>
      </c>
      <c r="N69" s="145">
        <f t="shared" si="14"/>
        <v>0</v>
      </c>
      <c r="O69" s="145">
        <f t="shared" si="15"/>
        <v>0</v>
      </c>
      <c r="P69" s="145">
        <f t="shared" si="16"/>
        <v>0</v>
      </c>
    </row>
    <row r="70" spans="1:16" x14ac:dyDescent="0.2">
      <c r="A70" s="67">
        <f>Jugendliga!B61</f>
        <v>0</v>
      </c>
      <c r="B70">
        <f t="shared" si="12"/>
        <v>0</v>
      </c>
      <c r="C70" s="139">
        <f>Jugendliga!I61</f>
        <v>0</v>
      </c>
      <c r="E70" s="145">
        <f t="shared" si="17"/>
        <v>0</v>
      </c>
      <c r="F70" s="145">
        <f t="shared" si="18"/>
        <v>0</v>
      </c>
      <c r="G70" s="145">
        <f t="shared" si="19"/>
        <v>0</v>
      </c>
      <c r="H70" s="145">
        <f t="shared" si="20"/>
        <v>0</v>
      </c>
      <c r="I70" s="145">
        <f t="shared" si="21"/>
        <v>0</v>
      </c>
      <c r="J70" s="145">
        <f t="shared" si="22"/>
        <v>0</v>
      </c>
      <c r="K70" s="145">
        <f t="shared" si="23"/>
        <v>0</v>
      </c>
      <c r="L70" s="145">
        <f t="shared" si="24"/>
        <v>0</v>
      </c>
      <c r="M70" s="145">
        <f t="shared" si="13"/>
        <v>0</v>
      </c>
      <c r="N70" s="145">
        <f t="shared" si="14"/>
        <v>0</v>
      </c>
      <c r="O70" s="145">
        <f t="shared" si="15"/>
        <v>0</v>
      </c>
      <c r="P70" s="145">
        <f t="shared" si="16"/>
        <v>0</v>
      </c>
    </row>
    <row r="71" spans="1:16" x14ac:dyDescent="0.2">
      <c r="A71" s="67">
        <f>Jugendliga!B62</f>
        <v>0</v>
      </c>
      <c r="B71">
        <f t="shared" si="12"/>
        <v>0</v>
      </c>
      <c r="C71" s="139">
        <f>Jugendliga!I62</f>
        <v>0</v>
      </c>
      <c r="E71" s="145">
        <f t="shared" si="17"/>
        <v>0</v>
      </c>
      <c r="F71" s="145">
        <f t="shared" si="18"/>
        <v>0</v>
      </c>
      <c r="G71" s="145">
        <f t="shared" si="19"/>
        <v>0</v>
      </c>
      <c r="H71" s="145">
        <f t="shared" si="20"/>
        <v>0</v>
      </c>
      <c r="I71" s="145">
        <f t="shared" si="21"/>
        <v>0</v>
      </c>
      <c r="J71" s="145">
        <f t="shared" si="22"/>
        <v>0</v>
      </c>
      <c r="K71" s="145">
        <f t="shared" si="23"/>
        <v>0</v>
      </c>
      <c r="L71" s="145">
        <f t="shared" si="24"/>
        <v>0</v>
      </c>
      <c r="M71" s="145">
        <f t="shared" si="13"/>
        <v>0</v>
      </c>
      <c r="N71" s="145">
        <f t="shared" si="14"/>
        <v>0</v>
      </c>
      <c r="O71" s="145">
        <f t="shared" si="15"/>
        <v>0</v>
      </c>
      <c r="P71" s="145">
        <f t="shared" si="16"/>
        <v>0</v>
      </c>
    </row>
    <row r="72" spans="1:16" x14ac:dyDescent="0.2">
      <c r="A72" s="67">
        <f>Jugendliga!B63</f>
        <v>0</v>
      </c>
      <c r="B72">
        <f t="shared" si="12"/>
        <v>0</v>
      </c>
      <c r="C72" s="139">
        <f>Jugendliga!I63</f>
        <v>0</v>
      </c>
      <c r="E72" s="145">
        <f t="shared" si="17"/>
        <v>0</v>
      </c>
      <c r="F72" s="145">
        <f t="shared" si="18"/>
        <v>0</v>
      </c>
      <c r="G72" s="145">
        <f t="shared" si="19"/>
        <v>0</v>
      </c>
      <c r="H72" s="145">
        <f t="shared" si="20"/>
        <v>0</v>
      </c>
      <c r="I72" s="145">
        <f t="shared" si="21"/>
        <v>0</v>
      </c>
      <c r="J72" s="145">
        <f t="shared" si="22"/>
        <v>0</v>
      </c>
      <c r="K72" s="145">
        <f t="shared" si="23"/>
        <v>0</v>
      </c>
      <c r="L72" s="145">
        <f t="shared" si="24"/>
        <v>0</v>
      </c>
      <c r="M72" s="145">
        <f t="shared" si="13"/>
        <v>0</v>
      </c>
      <c r="N72" s="145">
        <f t="shared" si="14"/>
        <v>0</v>
      </c>
      <c r="O72" s="145">
        <f t="shared" si="15"/>
        <v>0</v>
      </c>
      <c r="P72" s="145">
        <f t="shared" si="16"/>
        <v>0</v>
      </c>
    </row>
    <row r="73" spans="1:16" x14ac:dyDescent="0.2">
      <c r="A73" s="67">
        <f>Jugendliga!B64</f>
        <v>0</v>
      </c>
      <c r="B73">
        <f t="shared" si="12"/>
        <v>0</v>
      </c>
      <c r="C73" s="139">
        <f>Jugendliga!I64</f>
        <v>0</v>
      </c>
      <c r="E73" s="145">
        <f t="shared" si="17"/>
        <v>0</v>
      </c>
      <c r="F73" s="145">
        <f t="shared" si="18"/>
        <v>0</v>
      </c>
      <c r="G73" s="145">
        <f t="shared" si="19"/>
        <v>0</v>
      </c>
      <c r="H73" s="145">
        <f t="shared" si="20"/>
        <v>0</v>
      </c>
      <c r="I73" s="145">
        <f t="shared" si="21"/>
        <v>0</v>
      </c>
      <c r="J73" s="145">
        <f t="shared" si="22"/>
        <v>0</v>
      </c>
      <c r="K73" s="145">
        <f t="shared" si="23"/>
        <v>0</v>
      </c>
      <c r="L73" s="145">
        <f t="shared" si="24"/>
        <v>0</v>
      </c>
      <c r="M73" s="145">
        <f t="shared" si="13"/>
        <v>0</v>
      </c>
      <c r="N73" s="145">
        <f t="shared" si="14"/>
        <v>0</v>
      </c>
      <c r="O73" s="145">
        <f t="shared" si="15"/>
        <v>0</v>
      </c>
      <c r="P73" s="145">
        <f t="shared" si="16"/>
        <v>0</v>
      </c>
    </row>
    <row r="74" spans="1:16" x14ac:dyDescent="0.2">
      <c r="A74" s="67">
        <f>Jugendliga!B65</f>
        <v>0</v>
      </c>
      <c r="B74">
        <f t="shared" si="12"/>
        <v>0</v>
      </c>
      <c r="C74" s="139">
        <f>Jugendliga!I65</f>
        <v>0</v>
      </c>
      <c r="E74" s="145">
        <f t="shared" si="17"/>
        <v>0</v>
      </c>
      <c r="F74" s="145">
        <f t="shared" si="18"/>
        <v>0</v>
      </c>
      <c r="G74" s="145">
        <f t="shared" si="19"/>
        <v>0</v>
      </c>
      <c r="H74" s="145">
        <f t="shared" si="20"/>
        <v>0</v>
      </c>
      <c r="I74" s="145">
        <f t="shared" si="21"/>
        <v>0</v>
      </c>
      <c r="J74" s="145">
        <f t="shared" si="22"/>
        <v>0</v>
      </c>
      <c r="K74" s="145">
        <f t="shared" si="23"/>
        <v>0</v>
      </c>
      <c r="L74" s="145">
        <f t="shared" si="24"/>
        <v>0</v>
      </c>
      <c r="M74" s="145">
        <f t="shared" si="13"/>
        <v>0</v>
      </c>
      <c r="N74" s="145">
        <f t="shared" si="14"/>
        <v>0</v>
      </c>
      <c r="O74" s="145">
        <f t="shared" si="15"/>
        <v>0</v>
      </c>
      <c r="P74" s="145">
        <f t="shared" si="16"/>
        <v>0</v>
      </c>
    </row>
    <row r="75" spans="1:16" x14ac:dyDescent="0.2">
      <c r="A75" s="67">
        <f>Jugendliga!B66</f>
        <v>0</v>
      </c>
      <c r="B75">
        <f t="shared" si="12"/>
        <v>0</v>
      </c>
      <c r="C75" s="139">
        <f>Jugendliga!I66</f>
        <v>0</v>
      </c>
      <c r="E75" s="145">
        <f t="shared" si="17"/>
        <v>0</v>
      </c>
      <c r="F75" s="145">
        <f t="shared" si="18"/>
        <v>0</v>
      </c>
      <c r="G75" s="145">
        <f t="shared" si="19"/>
        <v>0</v>
      </c>
      <c r="H75" s="145">
        <f t="shared" si="20"/>
        <v>0</v>
      </c>
      <c r="I75" s="145">
        <f t="shared" si="21"/>
        <v>0</v>
      </c>
      <c r="J75" s="145">
        <f t="shared" si="22"/>
        <v>0</v>
      </c>
      <c r="K75" s="145">
        <f t="shared" si="23"/>
        <v>0</v>
      </c>
      <c r="L75" s="145">
        <f t="shared" si="24"/>
        <v>0</v>
      </c>
      <c r="M75" s="145">
        <f t="shared" si="13"/>
        <v>0</v>
      </c>
      <c r="N75" s="145">
        <f t="shared" si="14"/>
        <v>0</v>
      </c>
      <c r="O75" s="145">
        <f t="shared" si="15"/>
        <v>0</v>
      </c>
      <c r="P75" s="145">
        <f t="shared" si="16"/>
        <v>0</v>
      </c>
    </row>
    <row r="76" spans="1:16" x14ac:dyDescent="0.2">
      <c r="A76" s="67">
        <f>Jugendliga!B67</f>
        <v>0</v>
      </c>
      <c r="B76">
        <f t="shared" si="12"/>
        <v>0</v>
      </c>
      <c r="C76" s="139">
        <f>Jugendliga!I67</f>
        <v>0</v>
      </c>
      <c r="E76" s="145">
        <f t="shared" si="17"/>
        <v>0</v>
      </c>
      <c r="F76" s="145">
        <f t="shared" si="18"/>
        <v>0</v>
      </c>
      <c r="G76" s="145">
        <f t="shared" si="19"/>
        <v>0</v>
      </c>
      <c r="H76" s="145">
        <f t="shared" si="20"/>
        <v>0</v>
      </c>
      <c r="I76" s="145">
        <f t="shared" si="21"/>
        <v>0</v>
      </c>
      <c r="J76" s="145">
        <f t="shared" si="22"/>
        <v>0</v>
      </c>
      <c r="K76" s="145">
        <f t="shared" si="23"/>
        <v>0</v>
      </c>
      <c r="L76" s="145">
        <f t="shared" si="24"/>
        <v>0</v>
      </c>
      <c r="M76" s="145">
        <f t="shared" si="13"/>
        <v>0</v>
      </c>
      <c r="N76" s="145">
        <f t="shared" si="14"/>
        <v>0</v>
      </c>
      <c r="O76" s="145">
        <f t="shared" si="15"/>
        <v>0</v>
      </c>
      <c r="P76" s="145">
        <f t="shared" si="16"/>
        <v>0</v>
      </c>
    </row>
    <row r="77" spans="1:16" x14ac:dyDescent="0.2">
      <c r="A77" s="67">
        <f>Jugendliga!B68</f>
        <v>0</v>
      </c>
      <c r="B77">
        <f t="shared" si="12"/>
        <v>0</v>
      </c>
      <c r="C77" s="139">
        <f>Jugendliga!I68</f>
        <v>0</v>
      </c>
      <c r="E77" s="145">
        <f t="shared" si="17"/>
        <v>0</v>
      </c>
      <c r="F77" s="145">
        <f t="shared" si="18"/>
        <v>0</v>
      </c>
      <c r="G77" s="145">
        <f t="shared" si="19"/>
        <v>0</v>
      </c>
      <c r="H77" s="145">
        <f t="shared" si="20"/>
        <v>0</v>
      </c>
      <c r="I77" s="145">
        <f t="shared" si="21"/>
        <v>0</v>
      </c>
      <c r="J77" s="145">
        <f t="shared" si="22"/>
        <v>0</v>
      </c>
      <c r="K77" s="145">
        <f t="shared" si="23"/>
        <v>0</v>
      </c>
      <c r="L77" s="145">
        <f t="shared" si="24"/>
        <v>0</v>
      </c>
      <c r="M77" s="145">
        <f t="shared" si="13"/>
        <v>0</v>
      </c>
      <c r="N77" s="145">
        <f t="shared" si="14"/>
        <v>0</v>
      </c>
      <c r="O77" s="145">
        <f t="shared" si="15"/>
        <v>0</v>
      </c>
      <c r="P77" s="145">
        <f t="shared" si="16"/>
        <v>0</v>
      </c>
    </row>
    <row r="78" spans="1:16" x14ac:dyDescent="0.2">
      <c r="A78" s="67">
        <f>Jugendliga!B69</f>
        <v>0</v>
      </c>
      <c r="B78">
        <f t="shared" si="12"/>
        <v>0</v>
      </c>
      <c r="C78" s="139">
        <f>Jugendliga!I69</f>
        <v>0</v>
      </c>
      <c r="E78" s="145">
        <f t="shared" si="17"/>
        <v>0</v>
      </c>
      <c r="F78" s="145">
        <f t="shared" si="18"/>
        <v>0</v>
      </c>
      <c r="G78" s="145">
        <f t="shared" si="19"/>
        <v>0</v>
      </c>
      <c r="H78" s="145">
        <f t="shared" si="20"/>
        <v>0</v>
      </c>
      <c r="I78" s="145">
        <f t="shared" si="21"/>
        <v>0</v>
      </c>
      <c r="J78" s="145">
        <f t="shared" si="22"/>
        <v>0</v>
      </c>
      <c r="K78" s="145">
        <f t="shared" si="23"/>
        <v>0</v>
      </c>
      <c r="L78" s="145">
        <f t="shared" si="24"/>
        <v>0</v>
      </c>
      <c r="M78" s="145">
        <f t="shared" si="13"/>
        <v>0</v>
      </c>
      <c r="N78" s="145">
        <f t="shared" si="14"/>
        <v>0</v>
      </c>
      <c r="O78" s="145">
        <f t="shared" si="15"/>
        <v>0</v>
      </c>
      <c r="P78" s="145">
        <f t="shared" si="16"/>
        <v>0</v>
      </c>
    </row>
    <row r="79" spans="1:16" x14ac:dyDescent="0.2">
      <c r="A79" s="67">
        <f>Jugendliga!B70</f>
        <v>0</v>
      </c>
      <c r="B79">
        <f t="shared" si="12"/>
        <v>0</v>
      </c>
      <c r="C79" s="139">
        <f>Jugendliga!I70</f>
        <v>0</v>
      </c>
      <c r="E79" s="145">
        <f t="shared" si="17"/>
        <v>0</v>
      </c>
      <c r="F79" s="145">
        <f t="shared" si="18"/>
        <v>0</v>
      </c>
      <c r="G79" s="145">
        <f t="shared" si="19"/>
        <v>0</v>
      </c>
      <c r="H79" s="145">
        <f t="shared" si="20"/>
        <v>0</v>
      </c>
      <c r="I79" s="145">
        <f t="shared" si="21"/>
        <v>0</v>
      </c>
      <c r="J79" s="145">
        <f t="shared" si="22"/>
        <v>0</v>
      </c>
      <c r="K79" s="145">
        <f t="shared" si="23"/>
        <v>0</v>
      </c>
      <c r="L79" s="145">
        <f t="shared" si="24"/>
        <v>0</v>
      </c>
      <c r="M79" s="145">
        <f t="shared" si="13"/>
        <v>0</v>
      </c>
      <c r="N79" s="145">
        <f t="shared" si="14"/>
        <v>0</v>
      </c>
      <c r="O79" s="145">
        <f t="shared" si="15"/>
        <v>0</v>
      </c>
      <c r="P79" s="145">
        <f t="shared" si="16"/>
        <v>0</v>
      </c>
    </row>
    <row r="80" spans="1:16" x14ac:dyDescent="0.2">
      <c r="A80" s="67">
        <f>Jugendliga!B71</f>
        <v>0</v>
      </c>
      <c r="B80">
        <f t="shared" si="12"/>
        <v>0</v>
      </c>
      <c r="C80" s="139">
        <f>Jugendliga!I71</f>
        <v>0</v>
      </c>
      <c r="E80" s="145">
        <f t="shared" si="17"/>
        <v>0</v>
      </c>
      <c r="F80" s="145">
        <f t="shared" si="18"/>
        <v>0</v>
      </c>
      <c r="G80" s="145">
        <f t="shared" si="19"/>
        <v>0</v>
      </c>
      <c r="H80" s="145">
        <f t="shared" si="20"/>
        <v>0</v>
      </c>
      <c r="I80" s="145">
        <f t="shared" si="21"/>
        <v>0</v>
      </c>
      <c r="J80" s="145">
        <f t="shared" si="22"/>
        <v>0</v>
      </c>
      <c r="K80" s="145">
        <f t="shared" si="23"/>
        <v>0</v>
      </c>
      <c r="L80" s="145">
        <f t="shared" si="24"/>
        <v>0</v>
      </c>
      <c r="M80" s="145">
        <f t="shared" si="13"/>
        <v>0</v>
      </c>
      <c r="N80" s="145">
        <f t="shared" si="14"/>
        <v>0</v>
      </c>
      <c r="O80" s="145">
        <f t="shared" si="15"/>
        <v>0</v>
      </c>
      <c r="P80" s="145">
        <f t="shared" si="16"/>
        <v>0</v>
      </c>
    </row>
    <row r="81" spans="1:16" x14ac:dyDescent="0.2">
      <c r="A81" s="67">
        <f>Jugendliga!B72</f>
        <v>0</v>
      </c>
      <c r="B81">
        <f t="shared" si="12"/>
        <v>0</v>
      </c>
      <c r="C81" s="139">
        <f>Jugendliga!I72</f>
        <v>0</v>
      </c>
      <c r="E81" s="145">
        <f t="shared" si="17"/>
        <v>0</v>
      </c>
      <c r="F81" s="145">
        <f t="shared" si="18"/>
        <v>0</v>
      </c>
      <c r="G81" s="145">
        <f t="shared" si="19"/>
        <v>0</v>
      </c>
      <c r="H81" s="145">
        <f t="shared" si="20"/>
        <v>0</v>
      </c>
      <c r="I81" s="145">
        <f t="shared" si="21"/>
        <v>0</v>
      </c>
      <c r="J81" s="145">
        <f t="shared" si="22"/>
        <v>0</v>
      </c>
      <c r="K81" s="145">
        <f t="shared" si="23"/>
        <v>0</v>
      </c>
      <c r="L81" s="145">
        <f t="shared" si="24"/>
        <v>0</v>
      </c>
      <c r="M81" s="145">
        <f t="shared" si="13"/>
        <v>0</v>
      </c>
      <c r="N81" s="145">
        <f t="shared" si="14"/>
        <v>0</v>
      </c>
      <c r="O81" s="145">
        <f t="shared" si="15"/>
        <v>0</v>
      </c>
      <c r="P81" s="145">
        <f t="shared" si="16"/>
        <v>0</v>
      </c>
    </row>
    <row r="82" spans="1:16" x14ac:dyDescent="0.2">
      <c r="A82" s="67">
        <f>Jugendliga!B73</f>
        <v>0</v>
      </c>
      <c r="B82">
        <f t="shared" si="12"/>
        <v>0</v>
      </c>
      <c r="C82" s="139">
        <f>Jugendliga!I73</f>
        <v>0</v>
      </c>
      <c r="E82" s="145">
        <f t="shared" si="17"/>
        <v>0</v>
      </c>
      <c r="F82" s="145">
        <f t="shared" si="18"/>
        <v>0</v>
      </c>
      <c r="G82" s="145">
        <f t="shared" si="19"/>
        <v>0</v>
      </c>
      <c r="H82" s="145">
        <f t="shared" si="20"/>
        <v>0</v>
      </c>
      <c r="I82" s="145">
        <f t="shared" si="21"/>
        <v>0</v>
      </c>
      <c r="J82" s="145">
        <f t="shared" si="22"/>
        <v>0</v>
      </c>
      <c r="K82" s="145">
        <f t="shared" si="23"/>
        <v>0</v>
      </c>
      <c r="L82" s="145">
        <f t="shared" si="24"/>
        <v>0</v>
      </c>
      <c r="M82" s="145">
        <f t="shared" si="13"/>
        <v>0</v>
      </c>
      <c r="N82" s="145">
        <f t="shared" si="14"/>
        <v>0</v>
      </c>
      <c r="O82" s="145">
        <f t="shared" si="15"/>
        <v>0</v>
      </c>
      <c r="P82" s="145">
        <f t="shared" si="16"/>
        <v>0</v>
      </c>
    </row>
    <row r="83" spans="1:16" x14ac:dyDescent="0.2">
      <c r="A83" s="67">
        <f>Jugendliga!B74</f>
        <v>0</v>
      </c>
      <c r="B83">
        <f t="shared" si="12"/>
        <v>0</v>
      </c>
      <c r="C83" s="139">
        <f>Jugendliga!I74</f>
        <v>0</v>
      </c>
      <c r="E83" s="145">
        <f t="shared" si="17"/>
        <v>0</v>
      </c>
      <c r="F83" s="145">
        <f t="shared" si="18"/>
        <v>0</v>
      </c>
      <c r="G83" s="145">
        <f t="shared" si="19"/>
        <v>0</v>
      </c>
      <c r="H83" s="145">
        <f t="shared" si="20"/>
        <v>0</v>
      </c>
      <c r="I83" s="145">
        <f t="shared" si="21"/>
        <v>0</v>
      </c>
      <c r="J83" s="145">
        <f t="shared" si="22"/>
        <v>0</v>
      </c>
      <c r="K83" s="145">
        <f t="shared" si="23"/>
        <v>0</v>
      </c>
      <c r="L83" s="145">
        <f t="shared" si="24"/>
        <v>0</v>
      </c>
      <c r="M83" s="145">
        <f t="shared" si="13"/>
        <v>0</v>
      </c>
      <c r="N83" s="145">
        <f t="shared" si="14"/>
        <v>0</v>
      </c>
      <c r="O83" s="145">
        <f t="shared" si="15"/>
        <v>0</v>
      </c>
      <c r="P83" s="145">
        <f t="shared" si="16"/>
        <v>0</v>
      </c>
    </row>
    <row r="84" spans="1:16" x14ac:dyDescent="0.2">
      <c r="E84" s="145">
        <f t="shared" si="17"/>
        <v>0</v>
      </c>
      <c r="F84" s="145">
        <f t="shared" si="18"/>
        <v>0</v>
      </c>
      <c r="G84" s="145">
        <f t="shared" si="19"/>
        <v>0</v>
      </c>
      <c r="H84" s="145">
        <f t="shared" si="20"/>
        <v>0</v>
      </c>
      <c r="I84" s="145">
        <f t="shared" si="21"/>
        <v>0</v>
      </c>
      <c r="J84" s="145">
        <f t="shared" si="22"/>
        <v>0</v>
      </c>
      <c r="K84" s="145">
        <f t="shared" si="23"/>
        <v>0</v>
      </c>
      <c r="L84" s="145">
        <f t="shared" si="24"/>
        <v>0</v>
      </c>
      <c r="M84" s="145">
        <f t="shared" si="13"/>
        <v>0</v>
      </c>
      <c r="N84" s="145">
        <f t="shared" si="14"/>
        <v>0</v>
      </c>
      <c r="O84" s="145">
        <f t="shared" si="15"/>
        <v>0</v>
      </c>
      <c r="P84" s="145">
        <f t="shared" si="16"/>
        <v>0</v>
      </c>
    </row>
    <row r="85" spans="1:16" x14ac:dyDescent="0.2">
      <c r="E85" s="145">
        <f t="shared" si="17"/>
        <v>0</v>
      </c>
      <c r="F85" s="145">
        <f t="shared" si="18"/>
        <v>0</v>
      </c>
      <c r="G85" s="145">
        <f t="shared" si="19"/>
        <v>0</v>
      </c>
      <c r="H85" s="145">
        <f t="shared" si="20"/>
        <v>0</v>
      </c>
      <c r="I85" s="145">
        <f t="shared" si="21"/>
        <v>0</v>
      </c>
      <c r="J85" s="145">
        <f t="shared" si="22"/>
        <v>0</v>
      </c>
      <c r="K85" s="145">
        <f t="shared" si="23"/>
        <v>0</v>
      </c>
      <c r="L85" s="145">
        <f t="shared" si="24"/>
        <v>0</v>
      </c>
      <c r="M85" s="145">
        <f t="shared" si="13"/>
        <v>0</v>
      </c>
      <c r="N85" s="145">
        <f t="shared" si="14"/>
        <v>0</v>
      </c>
      <c r="O85" s="145">
        <f t="shared" si="15"/>
        <v>0</v>
      </c>
      <c r="P85" s="145">
        <f t="shared" si="16"/>
        <v>0</v>
      </c>
    </row>
    <row r="86" spans="1:16" x14ac:dyDescent="0.2">
      <c r="E86" s="145">
        <f t="shared" si="17"/>
        <v>0</v>
      </c>
      <c r="F86" s="145">
        <f t="shared" si="18"/>
        <v>0</v>
      </c>
      <c r="G86" s="145">
        <f t="shared" si="19"/>
        <v>0</v>
      </c>
      <c r="H86" s="145">
        <f t="shared" si="20"/>
        <v>0</v>
      </c>
      <c r="I86" s="145">
        <f t="shared" si="21"/>
        <v>0</v>
      </c>
      <c r="J86" s="145">
        <f t="shared" si="22"/>
        <v>0</v>
      </c>
      <c r="K86" s="145">
        <f t="shared" si="23"/>
        <v>0</v>
      </c>
      <c r="L86" s="145">
        <f t="shared" si="24"/>
        <v>0</v>
      </c>
      <c r="M86" s="145">
        <f t="shared" ref="M86:M89" si="25">IF(C86=9,D86,0)</f>
        <v>0</v>
      </c>
      <c r="N86" s="145">
        <f t="shared" ref="N86:N89" si="26">IF(D86=10,E86,0)</f>
        <v>0</v>
      </c>
      <c r="O86" s="145">
        <f t="shared" ref="O86:O89" si="27">IF(E86=11,F86,0)</f>
        <v>0</v>
      </c>
      <c r="P86" s="145">
        <f t="shared" ref="P86:P89" si="28">IF(F86=12,G86,0)</f>
        <v>0</v>
      </c>
    </row>
    <row r="87" spans="1:16" x14ac:dyDescent="0.2">
      <c r="E87" s="145">
        <f>IF(B87=1,C87,0)</f>
        <v>0</v>
      </c>
      <c r="F87" s="145">
        <f>IF(B87=2,C87,0)</f>
        <v>0</v>
      </c>
      <c r="G87" s="145">
        <f>IF(B87=3,C87,0)</f>
        <v>0</v>
      </c>
      <c r="H87" s="145">
        <f>IF(B87=4,C87,0)</f>
        <v>0</v>
      </c>
      <c r="I87" s="145">
        <f>IF(B87=5,C87,0)</f>
        <v>0</v>
      </c>
      <c r="J87" s="145">
        <f>IF(B87=6,C87,0)</f>
        <v>0</v>
      </c>
      <c r="K87" s="145">
        <f>IF(B87=7,C87,0)</f>
        <v>0</v>
      </c>
      <c r="L87" s="145">
        <f>IF(B87=8,C87,0)</f>
        <v>0</v>
      </c>
      <c r="M87" s="145">
        <f t="shared" si="25"/>
        <v>0</v>
      </c>
      <c r="N87" s="145">
        <f t="shared" si="26"/>
        <v>0</v>
      </c>
      <c r="O87" s="145">
        <f t="shared" si="27"/>
        <v>0</v>
      </c>
      <c r="P87" s="145">
        <f t="shared" si="28"/>
        <v>0</v>
      </c>
    </row>
    <row r="88" spans="1:16" x14ac:dyDescent="0.2">
      <c r="E88" s="145">
        <f>IF(B88=1,C88,0)</f>
        <v>0</v>
      </c>
      <c r="F88" s="145">
        <f>IF(B88=2,C88,0)</f>
        <v>0</v>
      </c>
      <c r="G88" s="145">
        <f>IF(B88=3,C88,0)</f>
        <v>0</v>
      </c>
      <c r="H88" s="145">
        <f>IF(B88=4,C88,0)</f>
        <v>0</v>
      </c>
      <c r="I88" s="145">
        <f>IF(B88=5,C88,0)</f>
        <v>0</v>
      </c>
      <c r="J88" s="145">
        <f>IF(B88=6,C88,0)</f>
        <v>0</v>
      </c>
      <c r="K88" s="145">
        <f>IF(B88=7,C88,0)</f>
        <v>0</v>
      </c>
      <c r="L88" s="145">
        <f>IF(B88=8,C88,0)</f>
        <v>0</v>
      </c>
      <c r="M88" s="145">
        <f t="shared" si="25"/>
        <v>0</v>
      </c>
      <c r="N88" s="145">
        <f t="shared" si="26"/>
        <v>0</v>
      </c>
      <c r="O88" s="145">
        <f t="shared" si="27"/>
        <v>0</v>
      </c>
      <c r="P88" s="145">
        <f t="shared" si="28"/>
        <v>0</v>
      </c>
    </row>
    <row r="89" spans="1:16" x14ac:dyDescent="0.2">
      <c r="E89" s="145">
        <f>IF(B89=1,C89,0)</f>
        <v>0</v>
      </c>
      <c r="F89" s="145">
        <f>IF(B89=2,C89,0)</f>
        <v>0</v>
      </c>
      <c r="G89" s="145">
        <f>IF(B89=3,C89,0)</f>
        <v>0</v>
      </c>
      <c r="H89" s="145">
        <f>IF(B89=4,C89,0)</f>
        <v>0</v>
      </c>
      <c r="I89" s="145">
        <f>IF(B89=5,C89,0)</f>
        <v>0</v>
      </c>
      <c r="J89" s="145">
        <f>IF(B89=6,C89,0)</f>
        <v>0</v>
      </c>
      <c r="K89" s="145">
        <f>IF(B89=7,C89,0)</f>
        <v>0</v>
      </c>
      <c r="L89" s="145">
        <f>IF(B89=8,C89,0)</f>
        <v>0</v>
      </c>
      <c r="M89" s="145">
        <f t="shared" si="25"/>
        <v>0</v>
      </c>
      <c r="N89" s="145">
        <f t="shared" si="26"/>
        <v>0</v>
      </c>
      <c r="O89" s="145">
        <f t="shared" si="27"/>
        <v>0</v>
      </c>
      <c r="P89" s="145">
        <f t="shared" si="28"/>
        <v>0</v>
      </c>
    </row>
  </sheetData>
  <sheetProtection password="FF8B" sheet="1" objects="1" scenarios="1"/>
  <conditionalFormatting sqref="A21:A83">
    <cfRule type="cellIs" dxfId="20" priority="24" stopIfTrue="1" operator="equal">
      <formula>0</formula>
    </cfRule>
  </conditionalFormatting>
  <conditionalFormatting sqref="E3:K18 E22:K89">
    <cfRule type="cellIs" dxfId="19" priority="23" stopIfTrue="1" operator="equal">
      <formula>0</formula>
    </cfRule>
  </conditionalFormatting>
  <conditionalFormatting sqref="E19:K20">
    <cfRule type="cellIs" dxfId="18" priority="22" stopIfTrue="1" operator="equal">
      <formula>0</formula>
    </cfRule>
  </conditionalFormatting>
  <conditionalFormatting sqref="L22:L89">
    <cfRule type="cellIs" dxfId="17" priority="21" stopIfTrue="1" operator="equal">
      <formula>0</formula>
    </cfRule>
  </conditionalFormatting>
  <conditionalFormatting sqref="L3:L18">
    <cfRule type="cellIs" dxfId="16" priority="20" stopIfTrue="1" operator="equal">
      <formula>0</formula>
    </cfRule>
  </conditionalFormatting>
  <conditionalFormatting sqref="L19:L20">
    <cfRule type="cellIs" dxfId="15" priority="19" stopIfTrue="1" operator="equal">
      <formula>0</formula>
    </cfRule>
  </conditionalFormatting>
  <conditionalFormatting sqref="E21:K21">
    <cfRule type="cellIs" dxfId="14" priority="18" stopIfTrue="1" operator="equal">
      <formula>0</formula>
    </cfRule>
  </conditionalFormatting>
  <conditionalFormatting sqref="L21">
    <cfRule type="cellIs" dxfId="13" priority="17" stopIfTrue="1" operator="equal">
      <formula>0</formula>
    </cfRule>
  </conditionalFormatting>
  <conditionalFormatting sqref="M3:M18">
    <cfRule type="cellIs" dxfId="12" priority="15" stopIfTrue="1" operator="equal">
      <formula>0</formula>
    </cfRule>
  </conditionalFormatting>
  <conditionalFormatting sqref="M19:M20">
    <cfRule type="cellIs" dxfId="11" priority="14" stopIfTrue="1" operator="equal">
      <formula>0</formula>
    </cfRule>
  </conditionalFormatting>
  <conditionalFormatting sqref="M21:M89">
    <cfRule type="cellIs" dxfId="10" priority="13" stopIfTrue="1" operator="equal">
      <formula>0</formula>
    </cfRule>
  </conditionalFormatting>
  <conditionalFormatting sqref="N3:N18">
    <cfRule type="cellIs" dxfId="9" priority="11" stopIfTrue="1" operator="equal">
      <formula>0</formula>
    </cfRule>
  </conditionalFormatting>
  <conditionalFormatting sqref="N19:N20">
    <cfRule type="cellIs" dxfId="8" priority="10" stopIfTrue="1" operator="equal">
      <formula>0</formula>
    </cfRule>
  </conditionalFormatting>
  <conditionalFormatting sqref="N21:N89">
    <cfRule type="cellIs" dxfId="7" priority="9" stopIfTrue="1" operator="equal">
      <formula>0</formula>
    </cfRule>
  </conditionalFormatting>
  <conditionalFormatting sqref="O3:O18">
    <cfRule type="cellIs" dxfId="6" priority="7" stopIfTrue="1" operator="equal">
      <formula>0</formula>
    </cfRule>
  </conditionalFormatting>
  <conditionalFormatting sqref="O19:O20">
    <cfRule type="cellIs" dxfId="5" priority="6" stopIfTrue="1" operator="equal">
      <formula>0</formula>
    </cfRule>
  </conditionalFormatting>
  <conditionalFormatting sqref="O21:O89">
    <cfRule type="cellIs" dxfId="4" priority="5" stopIfTrue="1" operator="equal">
      <formula>0</formula>
    </cfRule>
  </conditionalFormatting>
  <conditionalFormatting sqref="P3:P18">
    <cfRule type="cellIs" dxfId="3" priority="3" stopIfTrue="1" operator="equal">
      <formula>0</formula>
    </cfRule>
  </conditionalFormatting>
  <conditionalFormatting sqref="P19:P20">
    <cfRule type="cellIs" dxfId="2" priority="2" stopIfTrue="1" operator="equal">
      <formula>0</formula>
    </cfRule>
  </conditionalFormatting>
  <conditionalFormatting sqref="P21:P89">
    <cfRule type="cellIs" dxfId="1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2"/>
  <sheetViews>
    <sheetView topLeftCell="A72" workbookViewId="0">
      <selection activeCell="C76" sqref="C76"/>
    </sheetView>
  </sheetViews>
  <sheetFormatPr baseColWidth="10" defaultRowHeight="12.75" outlineLevelRow="1" x14ac:dyDescent="0.2"/>
  <cols>
    <col min="1" max="1" width="27.7109375" bestFit="1" customWidth="1"/>
    <col min="2" max="2" width="13.5703125" bestFit="1" customWidth="1"/>
    <col min="3" max="4" width="7.85546875" bestFit="1" customWidth="1"/>
    <col min="5" max="5" width="5.28515625" bestFit="1" customWidth="1"/>
  </cols>
  <sheetData>
    <row r="1" spans="1:7" ht="18" x14ac:dyDescent="0.25">
      <c r="A1" s="146" t="str">
        <f>[1]Jugendliga!A1</f>
        <v>Jugendliga Rheinland-Pfalz/Hessen</v>
      </c>
      <c r="B1" s="147"/>
      <c r="C1" s="148"/>
      <c r="D1" s="225">
        <f>[1]Jugendliga!L1</f>
        <v>42652</v>
      </c>
      <c r="E1" s="226"/>
      <c r="F1" s="226"/>
      <c r="G1" s="147"/>
    </row>
    <row r="2" spans="1:7" ht="18" x14ac:dyDescent="0.25">
      <c r="A2" s="149" t="str">
        <f>[1]Jugendliga!A3</f>
        <v>E-Jugend</v>
      </c>
      <c r="C2" s="150"/>
      <c r="D2" s="227" t="str">
        <f>[1]Jugendliga!AA1</f>
        <v>Mutterstadt</v>
      </c>
      <c r="E2" s="228"/>
      <c r="F2" s="228"/>
    </row>
    <row r="3" spans="1:7" x14ac:dyDescent="0.2">
      <c r="A3" s="151">
        <f>[1]Jugendliga!A4</f>
        <v>0</v>
      </c>
      <c r="C3" s="150"/>
      <c r="D3" s="150"/>
      <c r="E3" s="150"/>
    </row>
    <row r="4" spans="1:7" x14ac:dyDescent="0.2">
      <c r="A4" s="151" t="str">
        <f>[1]Jugendliga!A5</f>
        <v>Name</v>
      </c>
      <c r="B4" t="str">
        <f>[1]Jugendliga!B5</f>
        <v>Verein</v>
      </c>
      <c r="C4" s="152" t="s">
        <v>95</v>
      </c>
      <c r="D4" s="150" t="str">
        <f>[1]Jugendliga!C4</f>
        <v>Alterskl.</v>
      </c>
      <c r="E4" s="150" t="str">
        <f>[1]Jugendliga!J5</f>
        <v>Platz</v>
      </c>
    </row>
    <row r="5" spans="1:7" x14ac:dyDescent="0.2">
      <c r="A5" s="151">
        <f>[1]Jugendliga!A6</f>
        <v>0</v>
      </c>
      <c r="B5">
        <f>[1]Jugendliga!B6</f>
        <v>0</v>
      </c>
      <c r="C5" s="150">
        <f>[1]Jugendliga!E6</f>
        <v>0</v>
      </c>
      <c r="D5" s="150">
        <f>[1]Jugendliga!C6</f>
        <v>0</v>
      </c>
      <c r="E5" s="150">
        <f>[1]Jugendliga!J6</f>
        <v>0</v>
      </c>
    </row>
    <row r="6" spans="1:7" x14ac:dyDescent="0.2">
      <c r="A6" s="151" t="str">
        <f>[1]Jugendliga!A7</f>
        <v>Dancz, Louis</v>
      </c>
      <c r="B6" t="str">
        <f>[1]Jugendliga!B7</f>
        <v>AC Mutterstadt</v>
      </c>
      <c r="C6" s="150" t="str">
        <f>[1]Jugendliga!E7</f>
        <v>m</v>
      </c>
      <c r="D6" s="150">
        <f>[1]Jugendliga!C7</f>
        <v>2007</v>
      </c>
      <c r="E6" s="150">
        <f>[1]Jugendliga!J7</f>
        <v>0</v>
      </c>
    </row>
    <row r="7" spans="1:7" x14ac:dyDescent="0.2">
      <c r="A7" s="151" t="str">
        <f>[1]Jugendliga!A8</f>
        <v>Hammer, Falk</v>
      </c>
      <c r="B7" t="str">
        <f>[1]Jugendliga!B8</f>
        <v>KSV Grünstadt</v>
      </c>
      <c r="C7" s="150" t="str">
        <f>[1]Jugendliga!E8</f>
        <v>m</v>
      </c>
      <c r="D7" s="150">
        <f>[1]Jugendliga!C8</f>
        <v>2007</v>
      </c>
      <c r="E7" s="150">
        <f>[1]Jugendliga!J8</f>
        <v>0</v>
      </c>
    </row>
    <row r="8" spans="1:7" x14ac:dyDescent="0.2">
      <c r="A8" s="151">
        <f>[1]Jugendliga!A9</f>
        <v>0</v>
      </c>
      <c r="B8">
        <f>[1]Jugendliga!B9</f>
        <v>0</v>
      </c>
      <c r="C8" s="150">
        <f>[1]Jugendliga!E9</f>
        <v>0</v>
      </c>
      <c r="D8" s="150">
        <f>[1]Jugendliga!C9</f>
        <v>0</v>
      </c>
      <c r="E8" s="150">
        <f>[1]Jugendliga!J9</f>
        <v>0</v>
      </c>
    </row>
    <row r="9" spans="1:7" x14ac:dyDescent="0.2">
      <c r="A9" s="151" t="str">
        <f>[1]Jugendliga!A10</f>
        <v>Muric, Alen</v>
      </c>
      <c r="B9" t="str">
        <f>[1]Jugendliga!B10</f>
        <v>KSV Grünstadt</v>
      </c>
      <c r="C9" s="150" t="str">
        <f>[1]Jugendliga!E10</f>
        <v>m</v>
      </c>
      <c r="D9" s="150">
        <f>[1]Jugendliga!C10</f>
        <v>2006</v>
      </c>
      <c r="E9" s="150">
        <f>[1]Jugendliga!J10</f>
        <v>0</v>
      </c>
    </row>
    <row r="10" spans="1:7" x14ac:dyDescent="0.2">
      <c r="A10" s="151">
        <f>[1]Jugendliga!A11</f>
        <v>0</v>
      </c>
      <c r="B10">
        <f>[1]Jugendliga!B11</f>
        <v>0</v>
      </c>
      <c r="C10" s="150">
        <f>[1]Jugendliga!E11</f>
        <v>0</v>
      </c>
      <c r="D10" s="150">
        <f>[1]Jugendliga!C11</f>
        <v>0</v>
      </c>
      <c r="E10" s="150">
        <f>[1]Jugendliga!J11</f>
        <v>0</v>
      </c>
    </row>
    <row r="11" spans="1:7" x14ac:dyDescent="0.2">
      <c r="A11" s="151">
        <f>[1]Jugendliga!A12</f>
        <v>0</v>
      </c>
      <c r="B11">
        <f>[1]Jugendliga!B12</f>
        <v>0</v>
      </c>
      <c r="C11" s="150">
        <f>[1]Jugendliga!E12</f>
        <v>0</v>
      </c>
      <c r="D11" s="150">
        <f>[1]Jugendliga!C12</f>
        <v>0</v>
      </c>
      <c r="E11" s="150">
        <f>[1]Jugendliga!J12</f>
        <v>0</v>
      </c>
    </row>
    <row r="12" spans="1:7" x14ac:dyDescent="0.2">
      <c r="A12" s="151">
        <f>[1]Jugendliga!A13</f>
        <v>0</v>
      </c>
      <c r="B12">
        <f>[1]Jugendliga!B13</f>
        <v>0</v>
      </c>
      <c r="C12" s="150">
        <f>[1]Jugendliga!E13</f>
        <v>0</v>
      </c>
      <c r="D12" s="150">
        <f>[1]Jugendliga!C13</f>
        <v>0</v>
      </c>
      <c r="E12" s="150">
        <f>[1]Jugendliga!J13</f>
        <v>0</v>
      </c>
    </row>
    <row r="13" spans="1:7" x14ac:dyDescent="0.2">
      <c r="A13" s="151">
        <f>[1]Jugendliga!A14</f>
        <v>0</v>
      </c>
      <c r="B13">
        <f>[1]Jugendliga!B14</f>
        <v>0</v>
      </c>
      <c r="C13" s="150">
        <f>[1]Jugendliga!E14</f>
        <v>0</v>
      </c>
      <c r="D13" s="150">
        <f>[1]Jugendliga!C14</f>
        <v>0</v>
      </c>
      <c r="E13" s="150">
        <f>[1]Jugendliga!J14</f>
        <v>0</v>
      </c>
    </row>
    <row r="14" spans="1:7" x14ac:dyDescent="0.2">
      <c r="A14" s="151">
        <f>[1]Jugendliga!A15</f>
        <v>0</v>
      </c>
      <c r="B14">
        <f>[1]Jugendliga!B15</f>
        <v>0</v>
      </c>
      <c r="C14" s="150">
        <f>[1]Jugendliga!E15</f>
        <v>0</v>
      </c>
      <c r="D14" s="150">
        <f>[1]Jugendliga!C15</f>
        <v>0</v>
      </c>
      <c r="E14" s="150">
        <f>[1]Jugendliga!J15</f>
        <v>0</v>
      </c>
    </row>
    <row r="15" spans="1:7" x14ac:dyDescent="0.2">
      <c r="A15" s="151">
        <f>[1]Jugendliga!A16</f>
        <v>0</v>
      </c>
      <c r="B15">
        <f>[1]Jugendliga!B16</f>
        <v>0</v>
      </c>
      <c r="C15" s="150">
        <f>[1]Jugendliga!E16</f>
        <v>0</v>
      </c>
      <c r="D15" s="150">
        <f>[1]Jugendliga!C16</f>
        <v>0</v>
      </c>
      <c r="E15" s="150">
        <f>[1]Jugendliga!J16</f>
        <v>0</v>
      </c>
    </row>
    <row r="16" spans="1:7" x14ac:dyDescent="0.2">
      <c r="A16" s="151">
        <f>[1]Jugendliga!A17</f>
        <v>0</v>
      </c>
      <c r="B16">
        <f>[1]Jugendliga!B17</f>
        <v>0</v>
      </c>
      <c r="C16" s="150">
        <f>[1]Jugendliga!E17</f>
        <v>0</v>
      </c>
      <c r="D16" s="150">
        <f>[1]Jugendliga!C17</f>
        <v>0</v>
      </c>
      <c r="E16" s="150">
        <f>[1]Jugendliga!J17</f>
        <v>0</v>
      </c>
    </row>
    <row r="17" spans="1:5" ht="18" x14ac:dyDescent="0.25">
      <c r="A17" s="149" t="str">
        <f>[1]Jugendliga!A18</f>
        <v>D-Jugend</v>
      </c>
      <c r="C17" s="150">
        <f>[1]Jugendliga!E18</f>
        <v>0</v>
      </c>
      <c r="D17" s="150"/>
      <c r="E17" s="150">
        <f>[1]Jugendliga!J18</f>
        <v>0</v>
      </c>
    </row>
    <row r="18" spans="1:5" x14ac:dyDescent="0.2">
      <c r="A18" s="151"/>
      <c r="C18" s="150"/>
      <c r="D18" s="150"/>
      <c r="E18" s="150"/>
    </row>
    <row r="19" spans="1:5" x14ac:dyDescent="0.2">
      <c r="A19" s="151" t="str">
        <f>[1]Jugendliga!A20</f>
        <v>Name</v>
      </c>
      <c r="B19" t="str">
        <f>[1]Jugendliga!B20</f>
        <v>Verein</v>
      </c>
      <c r="C19" s="152" t="s">
        <v>95</v>
      </c>
      <c r="D19" s="150" t="str">
        <f>[1]Jugendliga!D19</f>
        <v>Klasse</v>
      </c>
      <c r="E19" s="150" t="str">
        <f>[1]Jugendliga!J20</f>
        <v>Platz</v>
      </c>
    </row>
    <row r="20" spans="1:5" x14ac:dyDescent="0.2">
      <c r="A20" s="151">
        <f>[1]Jugendliga!A21</f>
        <v>0</v>
      </c>
      <c r="B20">
        <f>[1]Jugendliga!B21</f>
        <v>0</v>
      </c>
      <c r="C20" s="150">
        <f>[1]Jugendliga!E21</f>
        <v>0</v>
      </c>
      <c r="D20" s="150" t="str">
        <f>[1]Jugendliga!D21</f>
        <v/>
      </c>
      <c r="E20" s="150">
        <f>[1]Jugendliga!J21</f>
        <v>0</v>
      </c>
    </row>
    <row r="21" spans="1:5" x14ac:dyDescent="0.2">
      <c r="A21" s="151" t="str">
        <f>[1]Jugendliga!A22</f>
        <v>Mohr, Pauline</v>
      </c>
      <c r="B21" t="str">
        <f>[1]Jugendliga!B22</f>
        <v>AC Mutterstadt</v>
      </c>
      <c r="C21" s="150" t="str">
        <f>[1]Jugendliga!E22</f>
        <v>w</v>
      </c>
      <c r="D21" s="150" t="str">
        <f>[1]Jugendliga!D22</f>
        <v/>
      </c>
      <c r="E21" s="150">
        <f>[1]Jugendliga!J22</f>
        <v>0</v>
      </c>
    </row>
    <row r="22" spans="1:5" x14ac:dyDescent="0.2">
      <c r="A22" s="151" t="str">
        <f>[1]Jugendliga!A23</f>
        <v>Hagedorn, Anouk</v>
      </c>
      <c r="B22" t="str">
        <f>[1]Jugendliga!B23</f>
        <v>TSG Haßloch</v>
      </c>
      <c r="C22" s="150" t="str">
        <f>[1]Jugendliga!E23</f>
        <v>w</v>
      </c>
      <c r="D22" s="150" t="str">
        <f>[1]Jugendliga!D23</f>
        <v/>
      </c>
      <c r="E22" s="150">
        <f>[1]Jugendliga!J23</f>
        <v>0</v>
      </c>
    </row>
    <row r="23" spans="1:5" x14ac:dyDescent="0.2">
      <c r="A23" s="151" t="str">
        <f>[1]Jugendliga!A24</f>
        <v>Kessler, Pia</v>
      </c>
      <c r="B23" t="str">
        <f>[1]Jugendliga!B24</f>
        <v>KSV Grünstadt</v>
      </c>
      <c r="C23" s="150" t="str">
        <f>[1]Jugendliga!E24</f>
        <v>w</v>
      </c>
      <c r="D23" s="150" t="str">
        <f>[1]Jugendliga!D24</f>
        <v/>
      </c>
      <c r="E23" s="150">
        <f>[1]Jugendliga!J24</f>
        <v>0</v>
      </c>
    </row>
    <row r="24" spans="1:5" x14ac:dyDescent="0.2">
      <c r="A24" s="151" t="str">
        <f>[1]Jugendliga!A25</f>
        <v>Tas, Sinem</v>
      </c>
      <c r="B24" t="str">
        <f>[1]Jugendliga!B25</f>
        <v>KSV Grünstadt</v>
      </c>
      <c r="C24" s="150" t="str">
        <f>[1]Jugendliga!E25</f>
        <v>w</v>
      </c>
      <c r="D24" s="150" t="str">
        <f>[1]Jugendliga!D25</f>
        <v/>
      </c>
      <c r="E24" s="150">
        <f>[1]Jugendliga!J25</f>
        <v>0</v>
      </c>
    </row>
    <row r="25" spans="1:5" x14ac:dyDescent="0.2">
      <c r="A25" s="151" t="str">
        <f>[1]Jugendliga!A26</f>
        <v>Tas, Simge</v>
      </c>
      <c r="B25" t="str">
        <f>[1]Jugendliga!B26</f>
        <v>KSV Grünstadt</v>
      </c>
      <c r="C25" s="150" t="str">
        <f>[1]Jugendliga!E26</f>
        <v>w</v>
      </c>
      <c r="D25" s="150" t="str">
        <f>[1]Jugendliga!D26</f>
        <v/>
      </c>
      <c r="E25" s="150">
        <f>[1]Jugendliga!J26</f>
        <v>0</v>
      </c>
    </row>
    <row r="26" spans="1:5" x14ac:dyDescent="0.2">
      <c r="A26" s="151">
        <f>[1]Jugendliga!A27</f>
        <v>0</v>
      </c>
      <c r="B26">
        <f>[1]Jugendliga!B27</f>
        <v>0</v>
      </c>
      <c r="C26" s="150">
        <f>[1]Jugendliga!E27</f>
        <v>0</v>
      </c>
      <c r="D26" s="150" t="str">
        <f>[1]Jugendliga!D27</f>
        <v/>
      </c>
      <c r="E26" s="150">
        <f>[1]Jugendliga!J27</f>
        <v>0</v>
      </c>
    </row>
    <row r="27" spans="1:5" x14ac:dyDescent="0.2">
      <c r="A27" s="151" t="str">
        <f>[1]Jugendliga!A28</f>
        <v>Löffler, Nils</v>
      </c>
      <c r="B27" t="str">
        <f>[1]Jugendliga!B28</f>
        <v>AV 03 Speyer</v>
      </c>
      <c r="C27" s="150" t="str">
        <f>[1]Jugendliga!E28</f>
        <v>m</v>
      </c>
      <c r="D27" s="150" t="str">
        <f>[1]Jugendliga!D28</f>
        <v/>
      </c>
      <c r="E27" s="150">
        <f>[1]Jugendliga!J28</f>
        <v>0</v>
      </c>
    </row>
    <row r="28" spans="1:5" x14ac:dyDescent="0.2">
      <c r="A28" s="151" t="str">
        <f>[1]Jugendliga!A29</f>
        <v>Kessler, Ben</v>
      </c>
      <c r="B28" t="str">
        <f>[1]Jugendliga!B29</f>
        <v>KSV Grünstadt</v>
      </c>
      <c r="C28" s="150" t="str">
        <f>[1]Jugendliga!E29</f>
        <v>m</v>
      </c>
      <c r="D28" s="150" t="str">
        <f>[1]Jugendliga!D29</f>
        <v/>
      </c>
      <c r="E28" s="150">
        <f>[1]Jugendliga!J29</f>
        <v>0</v>
      </c>
    </row>
    <row r="29" spans="1:5" x14ac:dyDescent="0.2">
      <c r="A29" s="151" t="str">
        <f>[1]Jugendliga!A30</f>
        <v>Reichenecker, Malte</v>
      </c>
      <c r="B29" t="str">
        <f>[1]Jugendliga!B30</f>
        <v>KSV Grünstadt</v>
      </c>
      <c r="C29" s="150" t="str">
        <f>[1]Jugendliga!E30</f>
        <v>m</v>
      </c>
      <c r="D29" s="150" t="str">
        <f>[1]Jugendliga!D30</f>
        <v/>
      </c>
      <c r="E29" s="150">
        <f>[1]Jugendliga!J30</f>
        <v>0</v>
      </c>
    </row>
    <row r="30" spans="1:5" x14ac:dyDescent="0.2">
      <c r="A30" s="151" t="str">
        <f>[1]Jugendliga!A31</f>
        <v>Peker, Nuri</v>
      </c>
      <c r="B30" t="str">
        <f>[1]Jugendliga!B31</f>
        <v>KSV Grünstadt</v>
      </c>
      <c r="C30" s="150" t="str">
        <f>[1]Jugendliga!E31</f>
        <v>m</v>
      </c>
      <c r="D30" s="150" t="str">
        <f>[1]Jugendliga!D31</f>
        <v/>
      </c>
      <c r="E30" s="150">
        <f>[1]Jugendliga!J31</f>
        <v>0</v>
      </c>
    </row>
    <row r="31" spans="1:5" x14ac:dyDescent="0.2">
      <c r="A31" s="151">
        <f>[1]Jugendliga!A32</f>
        <v>0</v>
      </c>
      <c r="B31">
        <f>[1]Jugendliga!B32</f>
        <v>0</v>
      </c>
      <c r="C31" s="150">
        <f>[1]Jugendliga!E32</f>
        <v>0</v>
      </c>
      <c r="D31" s="150" t="str">
        <f>[1]Jugendliga!D32</f>
        <v/>
      </c>
      <c r="E31" s="150">
        <f>[1]Jugendliga!J32</f>
        <v>0</v>
      </c>
    </row>
    <row r="32" spans="1:5" x14ac:dyDescent="0.2">
      <c r="A32" s="151">
        <f>[1]Jugendliga!A33</f>
        <v>0</v>
      </c>
      <c r="B32">
        <f>[1]Jugendliga!B33</f>
        <v>0</v>
      </c>
      <c r="C32" s="150">
        <f>[1]Jugendliga!E33</f>
        <v>0</v>
      </c>
      <c r="D32" s="150" t="str">
        <f>[1]Jugendliga!D33</f>
        <v/>
      </c>
      <c r="E32" s="150">
        <f>[1]Jugendliga!J33</f>
        <v>0</v>
      </c>
    </row>
    <row r="33" spans="1:5" x14ac:dyDescent="0.2">
      <c r="A33" s="151">
        <f>[1]Jugendliga!A34</f>
        <v>0</v>
      </c>
      <c r="B33">
        <f>[1]Jugendliga!B34</f>
        <v>0</v>
      </c>
      <c r="C33" s="150">
        <f>[1]Jugendliga!E34</f>
        <v>0</v>
      </c>
      <c r="D33" s="150" t="str">
        <f>[1]Jugendliga!D34</f>
        <v/>
      </c>
      <c r="E33" s="150">
        <f>[1]Jugendliga!J34</f>
        <v>0</v>
      </c>
    </row>
    <row r="34" spans="1:5" x14ac:dyDescent="0.2">
      <c r="A34" s="151">
        <f>[1]Jugendliga!A35</f>
        <v>0</v>
      </c>
      <c r="B34">
        <f>[1]Jugendliga!B35</f>
        <v>0</v>
      </c>
      <c r="C34" s="150">
        <f>[1]Jugendliga!E35</f>
        <v>0</v>
      </c>
      <c r="D34" s="150" t="str">
        <f>[1]Jugendliga!D35</f>
        <v/>
      </c>
      <c r="E34" s="150">
        <f>[1]Jugendliga!J35</f>
        <v>0</v>
      </c>
    </row>
    <row r="35" spans="1:5" x14ac:dyDescent="0.2">
      <c r="A35" s="151">
        <f>[1]Jugendliga!A36</f>
        <v>0</v>
      </c>
      <c r="B35">
        <f>[1]Jugendliga!B36</f>
        <v>0</v>
      </c>
      <c r="C35" s="150">
        <f>[1]Jugendliga!E36</f>
        <v>0</v>
      </c>
      <c r="D35" s="150" t="str">
        <f>[1]Jugendliga!D36</f>
        <v/>
      </c>
      <c r="E35" s="150">
        <f>[1]Jugendliga!J36</f>
        <v>0</v>
      </c>
    </row>
    <row r="36" spans="1:5" x14ac:dyDescent="0.2">
      <c r="A36" s="151">
        <f>[1]Jugendliga!A37</f>
        <v>0</v>
      </c>
      <c r="B36">
        <f>[1]Jugendliga!B37</f>
        <v>0</v>
      </c>
      <c r="C36" s="150">
        <f>[1]Jugendliga!E37</f>
        <v>0</v>
      </c>
      <c r="D36" s="150" t="str">
        <f>[1]Jugendliga!D37</f>
        <v/>
      </c>
      <c r="E36" s="150">
        <f>[1]Jugendliga!J37</f>
        <v>0</v>
      </c>
    </row>
    <row r="37" spans="1:5" x14ac:dyDescent="0.2">
      <c r="A37" s="151">
        <f>[1]Jugendliga!A38</f>
        <v>0</v>
      </c>
      <c r="B37">
        <f>[1]Jugendliga!B38</f>
        <v>0</v>
      </c>
      <c r="C37" s="150">
        <f>[1]Jugendliga!E38</f>
        <v>0</v>
      </c>
      <c r="D37" s="150" t="str">
        <f>[1]Jugendliga!D38</f>
        <v/>
      </c>
      <c r="E37" s="150">
        <f>[1]Jugendliga!J38</f>
        <v>0</v>
      </c>
    </row>
    <row r="38" spans="1:5" x14ac:dyDescent="0.2">
      <c r="A38" s="151">
        <f>[1]Jugendliga!A39</f>
        <v>0</v>
      </c>
      <c r="B38">
        <f>[1]Jugendliga!B39</f>
        <v>0</v>
      </c>
      <c r="C38" s="150">
        <f>[1]Jugendliga!E39</f>
        <v>0</v>
      </c>
      <c r="D38" s="150" t="str">
        <f>[1]Jugendliga!D39</f>
        <v/>
      </c>
      <c r="E38" s="150">
        <f>[1]Jugendliga!J39</f>
        <v>0</v>
      </c>
    </row>
    <row r="39" spans="1:5" x14ac:dyDescent="0.2">
      <c r="A39" s="151">
        <f>[1]Jugendliga!A40</f>
        <v>0</v>
      </c>
      <c r="B39">
        <f>[1]Jugendliga!B40</f>
        <v>0</v>
      </c>
      <c r="C39" s="150">
        <f>[1]Jugendliga!E40</f>
        <v>0</v>
      </c>
      <c r="D39" s="150" t="str">
        <f>[1]Jugendliga!D40</f>
        <v/>
      </c>
      <c r="E39" s="150">
        <f>[1]Jugendliga!J40</f>
        <v>0</v>
      </c>
    </row>
    <row r="40" spans="1:5" x14ac:dyDescent="0.2">
      <c r="A40" s="151">
        <f>[1]Jugendliga!A41</f>
        <v>0</v>
      </c>
      <c r="B40">
        <f>[1]Jugendliga!B41</f>
        <v>0</v>
      </c>
      <c r="C40" s="150">
        <f>[1]Jugendliga!E41</f>
        <v>0</v>
      </c>
      <c r="D40" s="150" t="str">
        <f>[1]Jugendliga!D41</f>
        <v/>
      </c>
      <c r="E40" s="150">
        <f>[1]Jugendliga!J41</f>
        <v>0</v>
      </c>
    </row>
    <row r="41" spans="1:5" x14ac:dyDescent="0.2">
      <c r="A41" s="151">
        <f>[1]Jugendliga!A42</f>
        <v>0</v>
      </c>
      <c r="B41">
        <f>[1]Jugendliga!B42</f>
        <v>0</v>
      </c>
      <c r="C41" s="150">
        <f>[1]Jugendliga!E42</f>
        <v>0</v>
      </c>
      <c r="D41" s="150">
        <f>[1]Jugendliga!D42</f>
        <v>0</v>
      </c>
      <c r="E41" s="150">
        <f>[1]Jugendliga!J42</f>
        <v>0</v>
      </c>
    </row>
    <row r="42" spans="1:5" ht="18" x14ac:dyDescent="0.25">
      <c r="A42" s="149" t="str">
        <f>[1]Jugendliga!A43</f>
        <v>Schüler</v>
      </c>
      <c r="C42" s="150">
        <f>[1]Jugendliga!E43</f>
        <v>0</v>
      </c>
      <c r="D42" s="150">
        <f>[1]Jugendliga!D43</f>
        <v>0</v>
      </c>
      <c r="E42" s="150">
        <f>[1]Jugendliga!J43</f>
        <v>0</v>
      </c>
    </row>
    <row r="43" spans="1:5" x14ac:dyDescent="0.2">
      <c r="A43" s="151"/>
      <c r="C43" s="150"/>
      <c r="D43" s="150"/>
      <c r="E43" s="150"/>
    </row>
    <row r="44" spans="1:5" x14ac:dyDescent="0.2">
      <c r="A44" s="151" t="str">
        <f>[1]Jugendliga!A45</f>
        <v>Name</v>
      </c>
      <c r="B44" t="str">
        <f>[1]Jugendliga!B45</f>
        <v>Verein</v>
      </c>
      <c r="C44" s="152" t="s">
        <v>95</v>
      </c>
      <c r="D44" s="150" t="str">
        <f>[1]Jugendliga!D44</f>
        <v>Klasse</v>
      </c>
      <c r="E44" s="150" t="str">
        <f>[1]Jugendliga!J44</f>
        <v>Platz</v>
      </c>
    </row>
    <row r="45" spans="1:5" x14ac:dyDescent="0.2">
      <c r="A45" s="151">
        <f>[1]Jugendliga!A46</f>
        <v>0</v>
      </c>
      <c r="B45">
        <f>[1]Jugendliga!B46</f>
        <v>0</v>
      </c>
      <c r="C45" s="150">
        <f>[1]Jugendliga!E46</f>
        <v>0</v>
      </c>
      <c r="D45" s="150" t="str">
        <f>[1]Jugendliga!D46</f>
        <v/>
      </c>
      <c r="E45" s="150">
        <f>[1]Jugendliga!J46</f>
        <v>0</v>
      </c>
    </row>
    <row r="46" spans="1:5" x14ac:dyDescent="0.2">
      <c r="A46" s="151" t="str">
        <f>[1]Jugendliga!A47</f>
        <v>Feil, Ina</v>
      </c>
      <c r="B46" t="str">
        <f>[1]Jugendliga!B47</f>
        <v>KSV Grünstadt</v>
      </c>
      <c r="C46" s="150" t="str">
        <f>[1]Jugendliga!E47</f>
        <v>w</v>
      </c>
      <c r="D46" s="150" t="str">
        <f>[1]Jugendliga!D47</f>
        <v/>
      </c>
      <c r="E46" s="150">
        <f>[1]Jugendliga!J47</f>
        <v>0</v>
      </c>
    </row>
    <row r="47" spans="1:5" x14ac:dyDescent="0.2">
      <c r="A47" s="151" t="str">
        <f>[1]Jugendliga!A48</f>
        <v>Keßler, Emily</v>
      </c>
      <c r="B47" t="str">
        <f>[1]Jugendliga!B48</f>
        <v>KSV Grünstadt</v>
      </c>
      <c r="C47" s="150" t="str">
        <f>[1]Jugendliga!E48</f>
        <v>w</v>
      </c>
      <c r="D47" s="150" t="str">
        <f>[1]Jugendliga!D48</f>
        <v/>
      </c>
      <c r="E47" s="150">
        <f>[1]Jugendliga!J48</f>
        <v>0</v>
      </c>
    </row>
    <row r="48" spans="1:5" x14ac:dyDescent="0.2">
      <c r="A48" s="151">
        <f>[1]Jugendliga!A49</f>
        <v>0</v>
      </c>
      <c r="B48">
        <f>[1]Jugendliga!B49</f>
        <v>0</v>
      </c>
      <c r="C48" s="150">
        <f>[1]Jugendliga!E49</f>
        <v>0</v>
      </c>
      <c r="D48" s="150">
        <f>[1]Jugendliga!D49</f>
        <v>0</v>
      </c>
      <c r="E48" s="150">
        <f>[1]Jugendliga!J49</f>
        <v>0</v>
      </c>
    </row>
    <row r="49" spans="1:5" x14ac:dyDescent="0.2">
      <c r="A49" s="151">
        <f>[1]Jugendliga!A50</f>
        <v>0</v>
      </c>
      <c r="B49">
        <f>[1]Jugendliga!B50</f>
        <v>0</v>
      </c>
      <c r="C49" s="150">
        <f>[1]Jugendliga!E50</f>
        <v>0</v>
      </c>
      <c r="D49" s="150" t="str">
        <f>[1]Jugendliga!D50</f>
        <v/>
      </c>
      <c r="E49" s="150">
        <f>[1]Jugendliga!J50</f>
        <v>0</v>
      </c>
    </row>
    <row r="50" spans="1:5" x14ac:dyDescent="0.2">
      <c r="A50" s="151" t="str">
        <f>[1]Jugendliga!A51</f>
        <v>Kazanac, Demian</v>
      </c>
      <c r="B50" t="str">
        <f>[1]Jugendliga!B51</f>
        <v>AV 03 Speyer</v>
      </c>
      <c r="C50" s="150" t="str">
        <f>[1]Jugendliga!E51</f>
        <v>m</v>
      </c>
      <c r="D50" s="150" t="str">
        <f>[1]Jugendliga!D51</f>
        <v/>
      </c>
      <c r="E50" s="150">
        <f>[1]Jugendliga!J51</f>
        <v>0</v>
      </c>
    </row>
    <row r="51" spans="1:5" x14ac:dyDescent="0.2">
      <c r="A51" s="151" t="str">
        <f>[1]Jugendliga!A52</f>
        <v>Hinderberger, Tim</v>
      </c>
      <c r="B51" t="str">
        <f>[1]Jugendliga!B52</f>
        <v>AV 03 Speyer</v>
      </c>
      <c r="C51" s="150" t="str">
        <f>[1]Jugendliga!E52</f>
        <v>m</v>
      </c>
      <c r="D51" s="150">
        <f>[1]Jugendliga!D52</f>
        <v>0</v>
      </c>
      <c r="E51" s="150">
        <f>[1]Jugendliga!J52</f>
        <v>0</v>
      </c>
    </row>
    <row r="52" spans="1:5" x14ac:dyDescent="0.2">
      <c r="A52" s="151" t="str">
        <f>[1]Jugendliga!A53</f>
        <v>Knop, Leo</v>
      </c>
      <c r="B52" t="str">
        <f>[1]Jugendliga!B53</f>
        <v>TSG Haßloch</v>
      </c>
      <c r="C52" s="150" t="str">
        <f>[1]Jugendliga!E53</f>
        <v>m</v>
      </c>
      <c r="D52" s="150" t="str">
        <f>[1]Jugendliga!D53</f>
        <v/>
      </c>
      <c r="E52" s="150">
        <f>[1]Jugendliga!J53</f>
        <v>0</v>
      </c>
    </row>
    <row r="53" spans="1:5" x14ac:dyDescent="0.2">
      <c r="A53" s="151" t="str">
        <f>[1]Jugendliga!A54</f>
        <v>Knodel, Lucas</v>
      </c>
      <c r="B53" t="str">
        <f>[1]Jugendliga!B54</f>
        <v>KSV Grünstadt</v>
      </c>
      <c r="C53" s="150" t="str">
        <f>[1]Jugendliga!E54</f>
        <v>m</v>
      </c>
      <c r="D53" s="150" t="str">
        <f>[1]Jugendliga!D54</f>
        <v/>
      </c>
      <c r="E53" s="150">
        <f>[1]Jugendliga!J54</f>
        <v>0</v>
      </c>
    </row>
    <row r="54" spans="1:5" x14ac:dyDescent="0.2">
      <c r="A54" s="151" t="str">
        <f>[1]Jugendliga!A55</f>
        <v>Da Silva Prior, Leon Cavalho</v>
      </c>
      <c r="B54" t="str">
        <f>[1]Jugendliga!B55</f>
        <v>AV 03 Speyer</v>
      </c>
      <c r="C54" s="150" t="str">
        <f>[1]Jugendliga!E55</f>
        <v>m</v>
      </c>
      <c r="D54" s="150" t="str">
        <f>[1]Jugendliga!D55</f>
        <v/>
      </c>
      <c r="E54" s="150">
        <f>[1]Jugendliga!J55</f>
        <v>0</v>
      </c>
    </row>
    <row r="55" spans="1:5" x14ac:dyDescent="0.2">
      <c r="A55" s="151">
        <f>[1]Jugendliga!A56</f>
        <v>0</v>
      </c>
      <c r="B55">
        <f>[1]Jugendliga!B56</f>
        <v>0</v>
      </c>
      <c r="C55" s="150">
        <f>[1]Jugendliga!E56</f>
        <v>0</v>
      </c>
      <c r="D55" s="150" t="str">
        <f>[1]Jugendliga!D56</f>
        <v/>
      </c>
      <c r="E55" s="150">
        <f>[1]Jugendliga!J56</f>
        <v>0</v>
      </c>
    </row>
    <row r="56" spans="1:5" x14ac:dyDescent="0.2">
      <c r="A56" s="151">
        <f>[1]Jugendliga!A57</f>
        <v>0</v>
      </c>
      <c r="B56">
        <f>[1]Jugendliga!B57</f>
        <v>0</v>
      </c>
      <c r="C56" s="150">
        <f>[1]Jugendliga!E57</f>
        <v>0</v>
      </c>
      <c r="D56" s="150" t="str">
        <f>[1]Jugendliga!D57</f>
        <v/>
      </c>
      <c r="E56" s="150">
        <f>[1]Jugendliga!J57</f>
        <v>0</v>
      </c>
    </row>
    <row r="57" spans="1:5" x14ac:dyDescent="0.2">
      <c r="A57" s="151">
        <f>[1]Jugendliga!A58</f>
        <v>0</v>
      </c>
      <c r="B57">
        <f>[1]Jugendliga!B58</f>
        <v>0</v>
      </c>
      <c r="C57" s="150">
        <f>[1]Jugendliga!E58</f>
        <v>0</v>
      </c>
      <c r="D57" s="150" t="str">
        <f>[1]Jugendliga!D58</f>
        <v/>
      </c>
      <c r="E57" s="150">
        <f>[1]Jugendliga!J58</f>
        <v>0</v>
      </c>
    </row>
    <row r="58" spans="1:5" x14ac:dyDescent="0.2">
      <c r="A58" s="151">
        <f>[1]Jugendliga!A59</f>
        <v>0</v>
      </c>
      <c r="B58">
        <f>[1]Jugendliga!B59</f>
        <v>0</v>
      </c>
      <c r="C58" s="150">
        <f>[1]Jugendliga!E59</f>
        <v>0</v>
      </c>
      <c r="D58" s="150" t="str">
        <f>[1]Jugendliga!D59</f>
        <v/>
      </c>
      <c r="E58" s="150">
        <f>[1]Jugendliga!J59</f>
        <v>0</v>
      </c>
    </row>
    <row r="59" spans="1:5" x14ac:dyDescent="0.2">
      <c r="A59" s="151">
        <f>[1]Jugendliga!A60</f>
        <v>0</v>
      </c>
      <c r="B59">
        <f>[1]Jugendliga!B60</f>
        <v>0</v>
      </c>
      <c r="C59" s="150">
        <f>[1]Jugendliga!E60</f>
        <v>0</v>
      </c>
      <c r="D59" s="150" t="str">
        <f>[1]Jugendliga!D60</f>
        <v/>
      </c>
      <c r="E59" s="150">
        <f>[1]Jugendliga!J60</f>
        <v>0</v>
      </c>
    </row>
    <row r="60" spans="1:5" x14ac:dyDescent="0.2">
      <c r="A60" s="151">
        <f>[1]Jugendliga!A61</f>
        <v>0</v>
      </c>
      <c r="B60">
        <f>[1]Jugendliga!B61</f>
        <v>0</v>
      </c>
      <c r="C60" s="150">
        <f>[1]Jugendliga!E61</f>
        <v>0</v>
      </c>
      <c r="D60" s="150" t="str">
        <f>[1]Jugendliga!D61</f>
        <v/>
      </c>
      <c r="E60" s="150">
        <f>[1]Jugendliga!J61</f>
        <v>0</v>
      </c>
    </row>
    <row r="61" spans="1:5" x14ac:dyDescent="0.2">
      <c r="A61" s="151">
        <f>[1]Jugendliga!A62</f>
        <v>0</v>
      </c>
      <c r="B61">
        <f>[1]Jugendliga!B62</f>
        <v>0</v>
      </c>
      <c r="C61" s="150">
        <f>[1]Jugendliga!E62</f>
        <v>0</v>
      </c>
      <c r="D61" s="150" t="str">
        <f>[1]Jugendliga!D62</f>
        <v/>
      </c>
      <c r="E61" s="150">
        <f>[1]Jugendliga!J62</f>
        <v>0</v>
      </c>
    </row>
    <row r="62" spans="1:5" x14ac:dyDescent="0.2">
      <c r="A62" s="151">
        <f>[1]Jugendliga!A63</f>
        <v>0</v>
      </c>
      <c r="B62">
        <f>[1]Jugendliga!B63</f>
        <v>0</v>
      </c>
      <c r="C62" s="150">
        <f>[1]Jugendliga!E63</f>
        <v>0</v>
      </c>
      <c r="D62" s="150" t="str">
        <f>[1]Jugendliga!D63</f>
        <v/>
      </c>
      <c r="E62" s="150">
        <f>[1]Jugendliga!J63</f>
        <v>0</v>
      </c>
    </row>
    <row r="63" spans="1:5" x14ac:dyDescent="0.2">
      <c r="A63" s="151">
        <f>[1]Jugendliga!A64</f>
        <v>0</v>
      </c>
      <c r="B63">
        <f>[1]Jugendliga!B64</f>
        <v>0</v>
      </c>
      <c r="C63" s="150">
        <f>[1]Jugendliga!E64</f>
        <v>0</v>
      </c>
      <c r="D63" s="150" t="str">
        <f>[1]Jugendliga!D64</f>
        <v/>
      </c>
      <c r="E63" s="150">
        <f>[1]Jugendliga!J64</f>
        <v>0</v>
      </c>
    </row>
    <row r="64" spans="1:5" x14ac:dyDescent="0.2">
      <c r="A64" s="151">
        <f>[1]Jugendliga!A65</f>
        <v>0</v>
      </c>
      <c r="B64">
        <f>[1]Jugendliga!B65</f>
        <v>0</v>
      </c>
      <c r="C64" s="150">
        <f>[1]Jugendliga!E65</f>
        <v>0</v>
      </c>
      <c r="D64" s="150" t="str">
        <f>[1]Jugendliga!D65</f>
        <v/>
      </c>
      <c r="E64" s="150">
        <f>[1]Jugendliga!J65</f>
        <v>0</v>
      </c>
    </row>
    <row r="65" spans="1:6" x14ac:dyDescent="0.2">
      <c r="A65" s="151">
        <f>[1]Jugendliga!A66</f>
        <v>0</v>
      </c>
      <c r="B65">
        <f>[1]Jugendliga!B66</f>
        <v>0</v>
      </c>
      <c r="C65" s="150">
        <f>[1]Jugendliga!E66</f>
        <v>0</v>
      </c>
      <c r="D65" s="150" t="str">
        <f>[1]Jugendliga!D66</f>
        <v/>
      </c>
      <c r="E65" s="150">
        <f>[1]Jugendliga!J66</f>
        <v>0</v>
      </c>
    </row>
    <row r="66" spans="1:6" x14ac:dyDescent="0.2">
      <c r="A66" s="151">
        <f>[1]Jugendliga!A67</f>
        <v>0</v>
      </c>
      <c r="B66">
        <f>[1]Jugendliga!B67</f>
        <v>0</v>
      </c>
      <c r="C66" s="150">
        <f>[1]Jugendliga!E67</f>
        <v>0</v>
      </c>
      <c r="D66" s="150" t="str">
        <f>[1]Jugendliga!D67</f>
        <v/>
      </c>
      <c r="E66" s="150">
        <f>[1]Jugendliga!J67</f>
        <v>0</v>
      </c>
    </row>
    <row r="67" spans="1:6" x14ac:dyDescent="0.2">
      <c r="A67" s="151">
        <f>[1]Jugendliga!A68</f>
        <v>0</v>
      </c>
      <c r="B67">
        <f>[1]Jugendliga!B68</f>
        <v>0</v>
      </c>
      <c r="C67" s="150">
        <f>[1]Jugendliga!E68</f>
        <v>0</v>
      </c>
      <c r="D67" s="150" t="str">
        <f>[1]Jugendliga!D68</f>
        <v/>
      </c>
      <c r="E67" s="150">
        <f>[1]Jugendliga!J68</f>
        <v>0</v>
      </c>
    </row>
    <row r="68" spans="1:6" x14ac:dyDescent="0.2">
      <c r="A68" s="151">
        <f>[1]Jugendliga!A69</f>
        <v>0</v>
      </c>
      <c r="B68">
        <f>[1]Jugendliga!B69</f>
        <v>0</v>
      </c>
      <c r="C68" s="150">
        <f>[1]Jugendliga!E69</f>
        <v>0</v>
      </c>
      <c r="D68" s="150" t="str">
        <f>[1]Jugendliga!D69</f>
        <v/>
      </c>
      <c r="E68" s="150">
        <f>[1]Jugendliga!J69</f>
        <v>0</v>
      </c>
    </row>
    <row r="69" spans="1:6" x14ac:dyDescent="0.2">
      <c r="A69" s="151">
        <f>[1]Jugendliga!A70</f>
        <v>0</v>
      </c>
      <c r="B69">
        <f>[1]Jugendliga!B70</f>
        <v>0</v>
      </c>
      <c r="C69" s="150">
        <f>[1]Jugendliga!E70</f>
        <v>0</v>
      </c>
      <c r="D69" s="150" t="str">
        <f>[1]Jugendliga!D70</f>
        <v/>
      </c>
      <c r="E69" s="150">
        <f>[1]Jugendliga!J70</f>
        <v>0</v>
      </c>
    </row>
    <row r="70" spans="1:6" x14ac:dyDescent="0.2">
      <c r="A70" s="151">
        <f>[1]Jugendliga!A71</f>
        <v>0</v>
      </c>
      <c r="B70">
        <f>[1]Jugendliga!B71</f>
        <v>0</v>
      </c>
      <c r="C70" s="150">
        <f>[1]Jugendliga!E71</f>
        <v>0</v>
      </c>
      <c r="D70" s="150" t="str">
        <f>[1]Jugendliga!D71</f>
        <v/>
      </c>
      <c r="E70" s="150">
        <f>[1]Jugendliga!J71</f>
        <v>0</v>
      </c>
    </row>
    <row r="71" spans="1:6" x14ac:dyDescent="0.2">
      <c r="A71" s="151">
        <f>[1]Jugendliga!A72</f>
        <v>0</v>
      </c>
      <c r="B71">
        <f>[1]Jugendliga!B72</f>
        <v>0</v>
      </c>
      <c r="C71" s="150">
        <f>[1]Jugendliga!E72</f>
        <v>0</v>
      </c>
      <c r="D71" s="150" t="str">
        <f>[1]Jugendliga!D72</f>
        <v/>
      </c>
      <c r="E71" s="150">
        <f>[1]Jugendliga!J72</f>
        <v>0</v>
      </c>
    </row>
    <row r="72" spans="1:6" x14ac:dyDescent="0.2">
      <c r="A72" s="151">
        <f>[1]Jugendliga!A73</f>
        <v>0</v>
      </c>
      <c r="B72">
        <f>[1]Jugendliga!B73</f>
        <v>0</v>
      </c>
      <c r="C72" s="150">
        <f>[1]Jugendliga!E73</f>
        <v>0</v>
      </c>
      <c r="D72" s="150" t="str">
        <f>[1]Jugendliga!D73</f>
        <v/>
      </c>
      <c r="E72" s="150">
        <f>[1]Jugendliga!J73</f>
        <v>0</v>
      </c>
    </row>
    <row r="73" spans="1:6" x14ac:dyDescent="0.2">
      <c r="A73" s="151">
        <f>[1]Jugendliga!A74</f>
        <v>0</v>
      </c>
      <c r="B73">
        <f>[1]Jugendliga!B74</f>
        <v>0</v>
      </c>
      <c r="C73" s="150">
        <f>[1]Jugendliga!E74</f>
        <v>0</v>
      </c>
      <c r="D73" s="150" t="str">
        <f>[1]Jugendliga!D74</f>
        <v/>
      </c>
      <c r="E73" s="150">
        <f>[1]Jugendliga!J74</f>
        <v>0</v>
      </c>
    </row>
    <row r="74" spans="1:6" x14ac:dyDescent="0.2">
      <c r="A74" s="153"/>
      <c r="C74" s="150"/>
      <c r="D74" s="150"/>
      <c r="E74" s="150"/>
    </row>
    <row r="75" spans="1:6" x14ac:dyDescent="0.2">
      <c r="A75" s="154" t="s">
        <v>70</v>
      </c>
      <c r="B75" s="155" t="s">
        <v>96</v>
      </c>
      <c r="C75" s="155" t="s">
        <v>14</v>
      </c>
      <c r="D75" s="150"/>
      <c r="E75" s="153"/>
      <c r="F75" s="153"/>
    </row>
    <row r="76" spans="1:6" hidden="1" outlineLevel="1" x14ac:dyDescent="0.2">
      <c r="A76" s="156" t="str">
        <f>[1]Jugendliga!A112</f>
        <v>KSV Grünstadt I.</v>
      </c>
      <c r="B76" s="157">
        <f>Jugendliga!B112</f>
        <v>1869.8839650817476</v>
      </c>
      <c r="C76" s="156">
        <f>RANK(B76,$B$76:$B$96,0)</f>
        <v>1</v>
      </c>
      <c r="D76" s="150"/>
      <c r="E76" s="153"/>
      <c r="F76" s="153"/>
    </row>
    <row r="77" spans="1:6" hidden="1" outlineLevel="1" x14ac:dyDescent="0.2">
      <c r="A77" s="156" t="str">
        <f>[1]Jugendliga!A114</f>
        <v>FTG Pfungstadt I.</v>
      </c>
      <c r="B77" s="157" t="str">
        <f>Jugendliga!B114</f>
        <v/>
      </c>
      <c r="C77" s="156" t="e">
        <f t="shared" ref="C77:C94" si="0">RANK(B77,$B$76:$B$92,0)</f>
        <v>#VALUE!</v>
      </c>
      <c r="D77" s="150"/>
      <c r="E77" s="153"/>
      <c r="F77" s="153"/>
    </row>
    <row r="78" spans="1:6" hidden="1" outlineLevel="1" x14ac:dyDescent="0.2">
      <c r="A78" s="156" t="str">
        <f>[1]Jugendliga!A116</f>
        <v>AC Altrip I.</v>
      </c>
      <c r="B78" s="157" t="str">
        <f>Jugendliga!B116</f>
        <v/>
      </c>
      <c r="C78" s="156" t="e">
        <f t="shared" si="0"/>
        <v>#VALUE!</v>
      </c>
      <c r="D78" s="150"/>
      <c r="E78" s="153"/>
      <c r="F78" s="153"/>
    </row>
    <row r="79" spans="1:6" hidden="1" outlineLevel="1" x14ac:dyDescent="0.2">
      <c r="A79" s="156" t="str">
        <f>[1]Jugendliga!A118</f>
        <v>AC Mutterstadt I.</v>
      </c>
      <c r="B79" s="157" t="str">
        <f>Jugendliga!B118</f>
        <v/>
      </c>
      <c r="C79" s="156" t="e">
        <f t="shared" si="0"/>
        <v>#VALUE!</v>
      </c>
      <c r="D79" s="150"/>
      <c r="E79" s="153"/>
      <c r="F79" s="153"/>
    </row>
    <row r="80" spans="1:6" hidden="1" outlineLevel="1" x14ac:dyDescent="0.2">
      <c r="A80" s="156" t="str">
        <f>[1]Jugendliga!A120</f>
        <v>TSG Haßloch I.</v>
      </c>
      <c r="B80" s="157" t="str">
        <f>Jugendliga!B120</f>
        <v/>
      </c>
      <c r="C80" s="156" t="e">
        <f t="shared" si="0"/>
        <v>#VALUE!</v>
      </c>
      <c r="D80" s="150"/>
      <c r="E80" s="153"/>
      <c r="F80" s="153"/>
    </row>
    <row r="81" spans="1:6" hidden="1" outlineLevel="1" x14ac:dyDescent="0.2">
      <c r="A81" s="156" t="str">
        <f>[1]Jugendliga!A122</f>
        <v>KSV Langen</v>
      </c>
      <c r="B81" s="157" t="str">
        <f>Jugendliga!B122</f>
        <v/>
      </c>
      <c r="C81" s="156" t="e">
        <f t="shared" si="0"/>
        <v>#VALUE!</v>
      </c>
      <c r="D81" s="150"/>
      <c r="E81" s="153"/>
      <c r="F81" s="153"/>
    </row>
    <row r="82" spans="1:6" hidden="1" outlineLevel="1" x14ac:dyDescent="0.2">
      <c r="A82" s="156" t="str">
        <f>[1]Jugendliga!E112</f>
        <v>KSV Grünstadt II.</v>
      </c>
      <c r="B82" s="157">
        <f>Jugendliga!L112</f>
        <v>1464.2051088167882</v>
      </c>
      <c r="C82" s="156">
        <f t="shared" si="0"/>
        <v>2</v>
      </c>
      <c r="D82" s="150"/>
      <c r="E82" s="153"/>
      <c r="F82" s="153"/>
    </row>
    <row r="83" spans="1:6" hidden="1" outlineLevel="1" x14ac:dyDescent="0.2">
      <c r="A83" s="156" t="str">
        <f>[1]Jugendliga!E114</f>
        <v>FTG Pfungstadt II.</v>
      </c>
      <c r="B83" s="157" t="str">
        <f>Jugendliga!L114</f>
        <v/>
      </c>
      <c r="C83" s="156" t="e">
        <f t="shared" si="0"/>
        <v>#VALUE!</v>
      </c>
      <c r="D83" s="150"/>
      <c r="E83" s="153"/>
      <c r="F83" s="153"/>
    </row>
    <row r="84" spans="1:6" hidden="1" outlineLevel="1" x14ac:dyDescent="0.2">
      <c r="A84" s="156" t="str">
        <f>[1]Jugendliga!E116</f>
        <v>AC Altrip II.</v>
      </c>
      <c r="B84" s="157" t="str">
        <f>Jugendliga!L116</f>
        <v/>
      </c>
      <c r="C84" s="156" t="e">
        <f t="shared" si="0"/>
        <v>#VALUE!</v>
      </c>
      <c r="D84" s="150"/>
      <c r="E84" s="153"/>
      <c r="F84" s="153"/>
    </row>
    <row r="85" spans="1:6" hidden="1" outlineLevel="1" x14ac:dyDescent="0.2">
      <c r="A85" s="156" t="str">
        <f>[1]Jugendliga!E118</f>
        <v>AC Mutterstadt II.</v>
      </c>
      <c r="B85" s="157" t="str">
        <f>Jugendliga!L118</f>
        <v/>
      </c>
      <c r="C85" s="156" t="e">
        <f t="shared" si="0"/>
        <v>#VALUE!</v>
      </c>
      <c r="D85" s="150"/>
      <c r="E85" s="153"/>
      <c r="F85" s="153"/>
    </row>
    <row r="86" spans="1:6" hidden="1" outlineLevel="1" x14ac:dyDescent="0.2">
      <c r="A86" s="156" t="str">
        <f>[1]Jugendliga!E120</f>
        <v>TSG Haßloch II.</v>
      </c>
      <c r="B86" s="157" t="str">
        <f>Jugendliga!L120</f>
        <v/>
      </c>
      <c r="C86" s="156" t="e">
        <f t="shared" si="0"/>
        <v>#VALUE!</v>
      </c>
      <c r="D86" s="150"/>
      <c r="E86" s="153"/>
      <c r="F86" s="153"/>
    </row>
    <row r="87" spans="1:6" hidden="1" outlineLevel="1" x14ac:dyDescent="0.2">
      <c r="A87" s="156" t="str">
        <f>[1]Jugendliga!E122</f>
        <v>KSC 07 Schifferstadt</v>
      </c>
      <c r="B87" s="157" t="str">
        <f>Jugendliga!L122</f>
        <v/>
      </c>
      <c r="C87" s="156" t="e">
        <f t="shared" si="0"/>
        <v>#VALUE!</v>
      </c>
      <c r="D87" s="150"/>
      <c r="E87" s="150"/>
    </row>
    <row r="88" spans="1:6" hidden="1" outlineLevel="1" x14ac:dyDescent="0.2">
      <c r="A88" s="156" t="str">
        <f>[1]Jugendliga!U112</f>
        <v>KSV Grünstadt III</v>
      </c>
      <c r="B88" s="157">
        <f>Jugendliga!AB112</f>
        <v>887.76252559726959</v>
      </c>
      <c r="C88" s="156">
        <f t="shared" si="0"/>
        <v>4</v>
      </c>
      <c r="D88" s="150"/>
      <c r="E88" s="150"/>
    </row>
    <row r="89" spans="1:6" hidden="1" outlineLevel="1" x14ac:dyDescent="0.2">
      <c r="A89" s="156" t="str">
        <f>[1]Jugendliga!U114</f>
        <v>FTG Pfungstadt III</v>
      </c>
      <c r="B89" s="157" t="str">
        <f>Jugendliga!AB114</f>
        <v/>
      </c>
      <c r="C89" s="156" t="e">
        <f t="shared" si="0"/>
        <v>#VALUE!</v>
      </c>
      <c r="D89" s="150"/>
      <c r="E89" s="150"/>
    </row>
    <row r="90" spans="1:6" hidden="1" outlineLevel="1" x14ac:dyDescent="0.2">
      <c r="A90" s="156" t="str">
        <f>[1]Jugendliga!U116</f>
        <v>AC Altrip III</v>
      </c>
      <c r="B90" s="157" t="str">
        <f>Jugendliga!AB116</f>
        <v/>
      </c>
      <c r="C90" s="156" t="e">
        <f t="shared" si="0"/>
        <v>#VALUE!</v>
      </c>
      <c r="D90" s="150"/>
      <c r="E90" s="150"/>
    </row>
    <row r="91" spans="1:6" hidden="1" outlineLevel="1" x14ac:dyDescent="0.2">
      <c r="A91" s="156" t="str">
        <f>[1]Jugendliga!U118</f>
        <v>AC Mutterstadt III</v>
      </c>
      <c r="B91" s="157" t="str">
        <f>Jugendliga!AB118</f>
        <v/>
      </c>
      <c r="C91" s="156" t="e">
        <f t="shared" si="0"/>
        <v>#VALUE!</v>
      </c>
      <c r="D91" s="150"/>
      <c r="E91" s="150"/>
    </row>
    <row r="92" spans="1:6" hidden="1" outlineLevel="1" x14ac:dyDescent="0.2">
      <c r="A92" s="156" t="str">
        <f>[1]Jugendliga!U120</f>
        <v>AV 03 Speyer</v>
      </c>
      <c r="B92" s="157">
        <f>Jugendliga!AB120</f>
        <v>1293.8493288528803</v>
      </c>
      <c r="C92" s="156">
        <f t="shared" si="0"/>
        <v>3</v>
      </c>
      <c r="D92" s="150"/>
      <c r="E92" s="150"/>
    </row>
    <row r="93" spans="1:6" hidden="1" outlineLevel="1" x14ac:dyDescent="0.2">
      <c r="A93" s="156" t="s">
        <v>91</v>
      </c>
      <c r="B93" s="157" t="str">
        <f>Jugendliga!AB122</f>
        <v/>
      </c>
      <c r="C93" s="156" t="e">
        <f t="shared" si="0"/>
        <v>#VALUE!</v>
      </c>
      <c r="D93" s="150"/>
      <c r="E93" s="150"/>
    </row>
    <row r="94" spans="1:6" hidden="1" outlineLevel="1" x14ac:dyDescent="0.2">
      <c r="A94" s="156" t="s">
        <v>92</v>
      </c>
      <c r="B94" s="157" t="str">
        <f>Jugendliga!B124</f>
        <v/>
      </c>
      <c r="C94" s="156" t="e">
        <f t="shared" si="0"/>
        <v>#VALUE!</v>
      </c>
      <c r="D94" s="150"/>
      <c r="E94" s="150"/>
    </row>
    <row r="95" spans="1:6" hidden="1" outlineLevel="1" x14ac:dyDescent="0.2">
      <c r="A95" s="156" t="s">
        <v>93</v>
      </c>
      <c r="B95" s="157" t="str">
        <f>Jugendliga!L124</f>
        <v/>
      </c>
      <c r="C95" s="156" t="e">
        <f>RANK(B95,$B$76:$B$92,0)</f>
        <v>#VALUE!</v>
      </c>
      <c r="D95" s="150"/>
      <c r="E95" s="150"/>
    </row>
    <row r="96" spans="1:6" hidden="1" outlineLevel="1" x14ac:dyDescent="0.2">
      <c r="A96" s="156" t="s">
        <v>94</v>
      </c>
      <c r="B96" s="157" t="str">
        <f>Jugendliga!AB124</f>
        <v/>
      </c>
      <c r="C96" s="156" t="e">
        <f>RANK(B96,$B$76:$B$92,0)</f>
        <v>#VALUE!</v>
      </c>
      <c r="D96" s="150"/>
      <c r="E96" s="150"/>
    </row>
    <row r="97" spans="1:5" collapsed="1" x14ac:dyDescent="0.2">
      <c r="A97" s="156"/>
      <c r="B97" s="136"/>
      <c r="C97" s="152"/>
      <c r="D97" s="150"/>
      <c r="E97" s="150"/>
    </row>
    <row r="98" spans="1:5" x14ac:dyDescent="0.2">
      <c r="A98" s="153"/>
      <c r="C98" s="150"/>
      <c r="D98" s="150"/>
      <c r="E98" s="150"/>
    </row>
    <row r="99" spans="1:5" x14ac:dyDescent="0.2">
      <c r="A99" s="153"/>
      <c r="C99" s="150"/>
      <c r="D99" s="150"/>
      <c r="E99" s="150"/>
    </row>
    <row r="100" spans="1:5" x14ac:dyDescent="0.2">
      <c r="A100" s="153"/>
      <c r="C100" s="150"/>
      <c r="D100" s="150"/>
      <c r="E100" s="150"/>
    </row>
    <row r="101" spans="1:5" x14ac:dyDescent="0.2">
      <c r="A101" s="153"/>
      <c r="C101" s="150"/>
      <c r="D101" s="150"/>
      <c r="E101" s="150"/>
    </row>
    <row r="102" spans="1:5" x14ac:dyDescent="0.2">
      <c r="A102" s="153"/>
      <c r="C102" s="150"/>
      <c r="D102" s="150"/>
      <c r="E102" s="150"/>
    </row>
    <row r="103" spans="1:5" x14ac:dyDescent="0.2">
      <c r="A103" s="153"/>
      <c r="C103" s="150"/>
      <c r="D103" s="150"/>
      <c r="E103" s="150"/>
    </row>
    <row r="104" spans="1:5" x14ac:dyDescent="0.2">
      <c r="A104" s="153"/>
      <c r="C104" s="150"/>
      <c r="D104" s="150"/>
      <c r="E104" s="150"/>
    </row>
    <row r="105" spans="1:5" x14ac:dyDescent="0.2">
      <c r="A105" s="153"/>
      <c r="C105" s="150"/>
      <c r="D105" s="150"/>
      <c r="E105" s="150"/>
    </row>
    <row r="106" spans="1:5" x14ac:dyDescent="0.2">
      <c r="A106" s="153"/>
      <c r="C106" s="150"/>
      <c r="D106" s="150"/>
      <c r="E106" s="150"/>
    </row>
    <row r="107" spans="1:5" x14ac:dyDescent="0.2">
      <c r="A107" s="153"/>
      <c r="C107" s="150"/>
      <c r="D107" s="150"/>
      <c r="E107" s="150"/>
    </row>
    <row r="108" spans="1:5" x14ac:dyDescent="0.2">
      <c r="A108" s="153"/>
      <c r="C108" s="150"/>
      <c r="D108" s="150"/>
      <c r="E108" s="150"/>
    </row>
    <row r="109" spans="1:5" x14ac:dyDescent="0.2">
      <c r="A109" s="153"/>
      <c r="C109" s="150"/>
      <c r="D109" s="150"/>
      <c r="E109" s="150"/>
    </row>
    <row r="110" spans="1:5" x14ac:dyDescent="0.2">
      <c r="A110" s="153"/>
      <c r="C110" s="150"/>
      <c r="D110" s="150"/>
      <c r="E110" s="150"/>
    </row>
    <row r="111" spans="1:5" x14ac:dyDescent="0.2">
      <c r="A111" s="153"/>
      <c r="C111" s="150"/>
      <c r="D111" s="150"/>
      <c r="E111" s="150"/>
    </row>
    <row r="112" spans="1:5" x14ac:dyDescent="0.2">
      <c r="A112" s="153"/>
      <c r="C112" s="150"/>
      <c r="D112" s="150"/>
      <c r="E112" s="150"/>
    </row>
    <row r="113" spans="1:5" x14ac:dyDescent="0.2">
      <c r="A113" s="153"/>
      <c r="C113" s="150"/>
      <c r="D113" s="150"/>
      <c r="E113" s="150"/>
    </row>
    <row r="114" spans="1:5" x14ac:dyDescent="0.2">
      <c r="A114" s="153"/>
      <c r="C114" s="150"/>
      <c r="D114" s="150"/>
      <c r="E114" s="150"/>
    </row>
    <row r="115" spans="1:5" x14ac:dyDescent="0.2">
      <c r="A115" s="153"/>
      <c r="C115" s="150"/>
      <c r="D115" s="150"/>
      <c r="E115" s="150"/>
    </row>
    <row r="116" spans="1:5" x14ac:dyDescent="0.2">
      <c r="A116" s="153"/>
      <c r="C116" s="150"/>
      <c r="D116" s="150"/>
      <c r="E116" s="150"/>
    </row>
    <row r="117" spans="1:5" x14ac:dyDescent="0.2">
      <c r="A117" s="153"/>
      <c r="C117" s="150"/>
      <c r="D117" s="150"/>
      <c r="E117" s="150"/>
    </row>
    <row r="118" spans="1:5" x14ac:dyDescent="0.2">
      <c r="A118" s="153"/>
      <c r="C118" s="150"/>
      <c r="D118" s="150"/>
      <c r="E118" s="150"/>
    </row>
    <row r="119" spans="1:5" x14ac:dyDescent="0.2">
      <c r="A119" s="153"/>
      <c r="C119" s="150"/>
      <c r="D119" s="150"/>
      <c r="E119" s="150"/>
    </row>
    <row r="120" spans="1:5" x14ac:dyDescent="0.2">
      <c r="A120" s="153"/>
      <c r="C120" s="150"/>
      <c r="D120" s="150"/>
      <c r="E120" s="150"/>
    </row>
    <row r="121" spans="1:5" x14ac:dyDescent="0.2">
      <c r="A121" s="153"/>
      <c r="C121" s="150"/>
      <c r="D121" s="150"/>
      <c r="E121" s="150"/>
    </row>
    <row r="122" spans="1:5" x14ac:dyDescent="0.2">
      <c r="A122" s="153"/>
      <c r="C122" s="150"/>
      <c r="D122" s="150"/>
      <c r="E122" s="150"/>
    </row>
    <row r="123" spans="1:5" x14ac:dyDescent="0.2">
      <c r="A123" s="153"/>
      <c r="C123" s="150"/>
      <c r="D123" s="150"/>
      <c r="E123" s="150"/>
    </row>
    <row r="124" spans="1:5" x14ac:dyDescent="0.2">
      <c r="A124" s="153"/>
      <c r="C124" s="150"/>
      <c r="D124" s="150"/>
      <c r="E124" s="150"/>
    </row>
    <row r="125" spans="1:5" x14ac:dyDescent="0.2">
      <c r="A125" s="153"/>
      <c r="C125" s="150"/>
      <c r="D125" s="150"/>
      <c r="E125" s="150"/>
    </row>
    <row r="126" spans="1:5" x14ac:dyDescent="0.2">
      <c r="A126" s="153"/>
      <c r="C126" s="150"/>
      <c r="D126" s="150"/>
      <c r="E126" s="150"/>
    </row>
    <row r="127" spans="1:5" x14ac:dyDescent="0.2">
      <c r="A127" s="153"/>
      <c r="C127" s="150"/>
      <c r="D127" s="150"/>
      <c r="E127" s="150"/>
    </row>
    <row r="128" spans="1:5" x14ac:dyDescent="0.2">
      <c r="A128" s="153"/>
      <c r="C128" s="150"/>
      <c r="D128" s="150"/>
      <c r="E128" s="150"/>
    </row>
    <row r="129" spans="1:5" x14ac:dyDescent="0.2">
      <c r="A129" s="153"/>
      <c r="C129" s="150"/>
      <c r="D129" s="150"/>
      <c r="E129" s="150"/>
    </row>
    <row r="130" spans="1:5" x14ac:dyDescent="0.2">
      <c r="A130" s="153"/>
      <c r="C130" s="150"/>
      <c r="D130" s="150"/>
      <c r="E130" s="150"/>
    </row>
    <row r="131" spans="1:5" x14ac:dyDescent="0.2">
      <c r="A131" s="153"/>
      <c r="C131" s="150"/>
      <c r="D131" s="150"/>
      <c r="E131" s="150"/>
    </row>
    <row r="132" spans="1:5" x14ac:dyDescent="0.2">
      <c r="A132" s="153"/>
      <c r="C132" s="150"/>
      <c r="D132" s="150"/>
      <c r="E132" s="150"/>
    </row>
    <row r="133" spans="1:5" x14ac:dyDescent="0.2">
      <c r="A133" s="153"/>
      <c r="C133" s="150"/>
      <c r="D133" s="150"/>
      <c r="E133" s="150"/>
    </row>
    <row r="134" spans="1:5" x14ac:dyDescent="0.2">
      <c r="A134" s="153"/>
      <c r="C134" s="150"/>
      <c r="D134" s="150"/>
      <c r="E134" s="150"/>
    </row>
    <row r="135" spans="1:5" x14ac:dyDescent="0.2">
      <c r="A135" s="153"/>
      <c r="C135" s="150"/>
      <c r="D135" s="150"/>
      <c r="E135" s="150"/>
    </row>
    <row r="136" spans="1:5" x14ac:dyDescent="0.2">
      <c r="A136" s="153"/>
      <c r="C136" s="150"/>
      <c r="D136" s="150"/>
      <c r="E136" s="150"/>
    </row>
    <row r="137" spans="1:5" x14ac:dyDescent="0.2">
      <c r="A137" s="153"/>
      <c r="C137" s="150"/>
      <c r="D137" s="150"/>
      <c r="E137" s="150"/>
    </row>
    <row r="138" spans="1:5" x14ac:dyDescent="0.2">
      <c r="A138" s="153"/>
      <c r="C138" s="150"/>
      <c r="D138" s="150"/>
      <c r="E138" s="150"/>
    </row>
    <row r="139" spans="1:5" x14ac:dyDescent="0.2">
      <c r="A139" s="153"/>
      <c r="C139" s="150"/>
      <c r="D139" s="150"/>
      <c r="E139" s="150"/>
    </row>
    <row r="140" spans="1:5" x14ac:dyDescent="0.2">
      <c r="A140" s="153"/>
      <c r="C140" s="150"/>
      <c r="D140" s="150"/>
      <c r="E140" s="150"/>
    </row>
    <row r="141" spans="1:5" x14ac:dyDescent="0.2">
      <c r="A141" s="153"/>
      <c r="C141" s="150"/>
      <c r="D141" s="150"/>
      <c r="E141" s="150"/>
    </row>
    <row r="142" spans="1:5" x14ac:dyDescent="0.2">
      <c r="A142" s="153"/>
      <c r="C142" s="150"/>
      <c r="D142" s="150"/>
      <c r="E142" s="150"/>
    </row>
    <row r="143" spans="1:5" x14ac:dyDescent="0.2">
      <c r="A143" s="153"/>
      <c r="C143" s="150"/>
      <c r="D143" s="150"/>
      <c r="E143" s="150"/>
    </row>
    <row r="144" spans="1:5" x14ac:dyDescent="0.2">
      <c r="A144" s="153"/>
      <c r="C144" s="150"/>
      <c r="D144" s="150"/>
      <c r="E144" s="150"/>
    </row>
    <row r="145" spans="1:5" x14ac:dyDescent="0.2">
      <c r="A145" s="153"/>
      <c r="C145" s="150"/>
      <c r="D145" s="150"/>
      <c r="E145" s="150"/>
    </row>
    <row r="146" spans="1:5" x14ac:dyDescent="0.2">
      <c r="A146" s="153"/>
      <c r="C146" s="150"/>
      <c r="D146" s="150"/>
      <c r="E146" s="150"/>
    </row>
    <row r="147" spans="1:5" x14ac:dyDescent="0.2">
      <c r="A147" s="153"/>
      <c r="C147" s="150"/>
      <c r="D147" s="150"/>
      <c r="E147" s="150"/>
    </row>
    <row r="148" spans="1:5" x14ac:dyDescent="0.2">
      <c r="A148" s="153"/>
      <c r="C148" s="150"/>
      <c r="D148" s="150"/>
      <c r="E148" s="150"/>
    </row>
    <row r="149" spans="1:5" x14ac:dyDescent="0.2">
      <c r="A149" s="153"/>
      <c r="C149" s="150"/>
      <c r="D149" s="150"/>
      <c r="E149" s="150"/>
    </row>
    <row r="150" spans="1:5" x14ac:dyDescent="0.2">
      <c r="A150" s="153"/>
      <c r="C150" s="150"/>
      <c r="D150" s="150"/>
      <c r="E150" s="150"/>
    </row>
    <row r="151" spans="1:5" x14ac:dyDescent="0.2">
      <c r="A151" s="153"/>
      <c r="C151" s="150"/>
      <c r="D151" s="150"/>
      <c r="E151" s="150"/>
    </row>
    <row r="152" spans="1:5" x14ac:dyDescent="0.2">
      <c r="A152" s="153"/>
      <c r="C152" s="150"/>
      <c r="D152" s="150"/>
      <c r="E152" s="150"/>
    </row>
    <row r="153" spans="1:5" x14ac:dyDescent="0.2">
      <c r="A153" s="153"/>
      <c r="C153" s="150"/>
      <c r="D153" s="150"/>
      <c r="E153" s="150"/>
    </row>
    <row r="154" spans="1:5" x14ac:dyDescent="0.2">
      <c r="A154" s="153"/>
      <c r="C154" s="150"/>
      <c r="D154" s="150"/>
      <c r="E154" s="150"/>
    </row>
    <row r="155" spans="1:5" x14ac:dyDescent="0.2">
      <c r="A155" s="153"/>
      <c r="C155" s="150"/>
      <c r="D155" s="150"/>
      <c r="E155" s="150"/>
    </row>
    <row r="156" spans="1:5" x14ac:dyDescent="0.2">
      <c r="A156" s="153"/>
      <c r="C156" s="150"/>
      <c r="D156" s="150"/>
      <c r="E156" s="150"/>
    </row>
    <row r="157" spans="1:5" x14ac:dyDescent="0.2">
      <c r="A157" s="153"/>
      <c r="C157" s="150"/>
      <c r="D157" s="150"/>
      <c r="E157" s="150"/>
    </row>
    <row r="158" spans="1:5" x14ac:dyDescent="0.2">
      <c r="A158" s="153"/>
      <c r="C158" s="150"/>
      <c r="D158" s="150"/>
      <c r="E158" s="150"/>
    </row>
    <row r="159" spans="1:5" x14ac:dyDescent="0.2">
      <c r="A159" s="153"/>
      <c r="C159" s="150"/>
      <c r="D159" s="150"/>
      <c r="E159" s="150"/>
    </row>
    <row r="160" spans="1:5" x14ac:dyDescent="0.2">
      <c r="A160" s="153"/>
      <c r="C160" s="150"/>
      <c r="D160" s="150"/>
      <c r="E160" s="150"/>
    </row>
    <row r="161" spans="1:5" x14ac:dyDescent="0.2">
      <c r="A161" s="153"/>
      <c r="C161" s="150"/>
      <c r="D161" s="150"/>
      <c r="E161" s="150"/>
    </row>
    <row r="162" spans="1:5" x14ac:dyDescent="0.2">
      <c r="A162" s="153"/>
      <c r="C162" s="150"/>
      <c r="D162" s="150"/>
      <c r="E162" s="150"/>
    </row>
    <row r="163" spans="1:5" x14ac:dyDescent="0.2">
      <c r="A163" s="153"/>
      <c r="C163" s="150"/>
      <c r="D163" s="150"/>
      <c r="E163" s="150"/>
    </row>
    <row r="164" spans="1:5" x14ac:dyDescent="0.2">
      <c r="A164" s="153"/>
      <c r="C164" s="150"/>
      <c r="D164" s="150"/>
      <c r="E164" s="150"/>
    </row>
    <row r="165" spans="1:5" x14ac:dyDescent="0.2">
      <c r="A165" s="153"/>
      <c r="C165" s="150"/>
      <c r="D165" s="150"/>
      <c r="E165" s="150"/>
    </row>
    <row r="166" spans="1:5" x14ac:dyDescent="0.2">
      <c r="A166" s="153"/>
      <c r="C166" s="150"/>
      <c r="D166" s="150"/>
      <c r="E166" s="150"/>
    </row>
    <row r="167" spans="1:5" x14ac:dyDescent="0.2">
      <c r="A167" s="153"/>
      <c r="C167" s="150"/>
      <c r="D167" s="150"/>
      <c r="E167" s="150"/>
    </row>
    <row r="168" spans="1:5" x14ac:dyDescent="0.2">
      <c r="A168" s="153"/>
      <c r="C168" s="150"/>
      <c r="D168" s="150"/>
      <c r="E168" s="150"/>
    </row>
    <row r="169" spans="1:5" x14ac:dyDescent="0.2">
      <c r="A169" s="153"/>
      <c r="C169" s="150"/>
      <c r="D169" s="150"/>
      <c r="E169" s="150"/>
    </row>
    <row r="170" spans="1:5" x14ac:dyDescent="0.2">
      <c r="A170" s="153"/>
      <c r="C170" s="150"/>
      <c r="D170" s="150"/>
      <c r="E170" s="150"/>
    </row>
    <row r="171" spans="1:5" x14ac:dyDescent="0.2">
      <c r="A171" s="153"/>
      <c r="C171" s="150"/>
      <c r="D171" s="150"/>
      <c r="E171" s="150"/>
    </row>
    <row r="172" spans="1:5" x14ac:dyDescent="0.2">
      <c r="A172" s="153"/>
      <c r="C172" s="150"/>
      <c r="D172" s="150"/>
      <c r="E172" s="150"/>
    </row>
    <row r="173" spans="1:5" x14ac:dyDescent="0.2">
      <c r="A173" s="153"/>
      <c r="C173" s="150"/>
      <c r="D173" s="150"/>
      <c r="E173" s="150"/>
    </row>
    <row r="174" spans="1:5" x14ac:dyDescent="0.2">
      <c r="A174" s="153"/>
      <c r="C174" s="150"/>
      <c r="D174" s="150"/>
      <c r="E174" s="150"/>
    </row>
    <row r="175" spans="1:5" x14ac:dyDescent="0.2">
      <c r="A175" s="153"/>
      <c r="C175" s="150"/>
      <c r="D175" s="150"/>
      <c r="E175" s="150"/>
    </row>
    <row r="176" spans="1:5" x14ac:dyDescent="0.2">
      <c r="A176" s="153"/>
      <c r="C176" s="150"/>
      <c r="D176" s="150"/>
      <c r="E176" s="150"/>
    </row>
    <row r="177" spans="1:5" x14ac:dyDescent="0.2">
      <c r="A177" s="153"/>
      <c r="C177" s="150"/>
      <c r="D177" s="150"/>
      <c r="E177" s="150"/>
    </row>
    <row r="178" spans="1:5" x14ac:dyDescent="0.2">
      <c r="A178" s="153"/>
      <c r="C178" s="150"/>
      <c r="D178" s="150"/>
      <c r="E178" s="150"/>
    </row>
    <row r="179" spans="1:5" x14ac:dyDescent="0.2">
      <c r="A179" s="153"/>
      <c r="C179" s="150"/>
      <c r="D179" s="150"/>
      <c r="E179" s="150"/>
    </row>
    <row r="180" spans="1:5" x14ac:dyDescent="0.2">
      <c r="A180" s="153"/>
      <c r="C180" s="150"/>
      <c r="D180" s="150"/>
      <c r="E180" s="150"/>
    </row>
    <row r="181" spans="1:5" x14ac:dyDescent="0.2">
      <c r="A181" s="153"/>
      <c r="C181" s="150"/>
      <c r="D181" s="150"/>
      <c r="E181" s="150"/>
    </row>
    <row r="182" spans="1:5" x14ac:dyDescent="0.2">
      <c r="A182" s="153"/>
      <c r="C182" s="150"/>
      <c r="D182" s="150"/>
      <c r="E182" s="150"/>
    </row>
    <row r="183" spans="1:5" x14ac:dyDescent="0.2">
      <c r="A183" s="153"/>
      <c r="C183" s="150"/>
      <c r="D183" s="150"/>
      <c r="E183" s="150"/>
    </row>
    <row r="184" spans="1:5" x14ac:dyDescent="0.2">
      <c r="A184" s="153"/>
      <c r="C184" s="150"/>
      <c r="D184" s="150"/>
      <c r="E184" s="150"/>
    </row>
    <row r="185" spans="1:5" x14ac:dyDescent="0.2">
      <c r="A185" s="153"/>
      <c r="C185" s="150"/>
      <c r="D185" s="150"/>
      <c r="E185" s="150"/>
    </row>
    <row r="186" spans="1:5" x14ac:dyDescent="0.2">
      <c r="A186" s="153"/>
      <c r="C186" s="150"/>
      <c r="D186" s="150"/>
      <c r="E186" s="150"/>
    </row>
    <row r="187" spans="1:5" x14ac:dyDescent="0.2">
      <c r="A187" s="153"/>
      <c r="C187" s="150"/>
      <c r="D187" s="150"/>
      <c r="E187" s="150"/>
    </row>
    <row r="188" spans="1:5" x14ac:dyDescent="0.2">
      <c r="A188" s="153"/>
      <c r="C188" s="150"/>
      <c r="D188" s="150"/>
      <c r="E188" s="150"/>
    </row>
    <row r="189" spans="1:5" x14ac:dyDescent="0.2">
      <c r="A189" s="153"/>
      <c r="C189" s="150"/>
      <c r="D189" s="150"/>
      <c r="E189" s="150"/>
    </row>
    <row r="190" spans="1:5" x14ac:dyDescent="0.2">
      <c r="A190" s="153"/>
      <c r="C190" s="150"/>
      <c r="D190" s="150"/>
      <c r="E190" s="150"/>
    </row>
    <row r="191" spans="1:5" x14ac:dyDescent="0.2">
      <c r="A191" s="153"/>
      <c r="C191" s="150"/>
      <c r="D191" s="150"/>
      <c r="E191" s="150"/>
    </row>
    <row r="192" spans="1:5" x14ac:dyDescent="0.2">
      <c r="A192" s="153"/>
      <c r="C192" s="150"/>
      <c r="D192" s="150"/>
      <c r="E192" s="150"/>
    </row>
    <row r="193" spans="1:5" x14ac:dyDescent="0.2">
      <c r="A193" s="153"/>
      <c r="C193" s="150"/>
      <c r="D193" s="150"/>
      <c r="E193" s="150"/>
    </row>
    <row r="194" spans="1:5" x14ac:dyDescent="0.2">
      <c r="A194" s="153"/>
      <c r="C194" s="150"/>
      <c r="D194" s="150"/>
      <c r="E194" s="150"/>
    </row>
    <row r="195" spans="1:5" x14ac:dyDescent="0.2">
      <c r="A195" s="153"/>
      <c r="C195" s="150"/>
      <c r="D195" s="150"/>
      <c r="E195" s="150"/>
    </row>
    <row r="196" spans="1:5" x14ac:dyDescent="0.2">
      <c r="A196" s="153"/>
      <c r="C196" s="150"/>
      <c r="D196" s="150"/>
      <c r="E196" s="150"/>
    </row>
    <row r="197" spans="1:5" x14ac:dyDescent="0.2">
      <c r="A197" s="153"/>
      <c r="C197" s="150"/>
      <c r="D197" s="150"/>
      <c r="E197" s="150"/>
    </row>
    <row r="198" spans="1:5" x14ac:dyDescent="0.2">
      <c r="A198" s="153"/>
      <c r="C198" s="150"/>
      <c r="D198" s="150"/>
      <c r="E198" s="150"/>
    </row>
    <row r="199" spans="1:5" x14ac:dyDescent="0.2">
      <c r="A199" s="153"/>
      <c r="C199" s="150"/>
      <c r="D199" s="150"/>
      <c r="E199" s="150"/>
    </row>
    <row r="200" spans="1:5" x14ac:dyDescent="0.2">
      <c r="A200" s="153"/>
      <c r="C200" s="150"/>
      <c r="D200" s="150"/>
      <c r="E200" s="150"/>
    </row>
    <row r="201" spans="1:5" x14ac:dyDescent="0.2">
      <c r="A201" s="153"/>
      <c r="C201" s="150"/>
      <c r="D201" s="150"/>
      <c r="E201" s="150"/>
    </row>
    <row r="202" spans="1:5" x14ac:dyDescent="0.2">
      <c r="A202" s="153"/>
      <c r="C202" s="150"/>
      <c r="D202" s="150"/>
      <c r="E202" s="150"/>
    </row>
    <row r="203" spans="1:5" x14ac:dyDescent="0.2">
      <c r="A203" s="153"/>
      <c r="C203" s="150"/>
      <c r="D203" s="150"/>
      <c r="E203" s="150"/>
    </row>
    <row r="204" spans="1:5" x14ac:dyDescent="0.2">
      <c r="A204" s="153"/>
      <c r="C204" s="150"/>
      <c r="D204" s="150"/>
      <c r="E204" s="150"/>
    </row>
    <row r="205" spans="1:5" x14ac:dyDescent="0.2">
      <c r="A205" s="153"/>
      <c r="C205" s="150"/>
      <c r="D205" s="150"/>
      <c r="E205" s="150"/>
    </row>
    <row r="206" spans="1:5" x14ac:dyDescent="0.2">
      <c r="A206" s="153"/>
      <c r="C206" s="150"/>
      <c r="D206" s="150"/>
      <c r="E206" s="150"/>
    </row>
    <row r="207" spans="1:5" x14ac:dyDescent="0.2">
      <c r="A207" s="153"/>
      <c r="C207" s="150"/>
      <c r="D207" s="150"/>
      <c r="E207" s="150"/>
    </row>
    <row r="208" spans="1:5" x14ac:dyDescent="0.2">
      <c r="A208" s="153"/>
      <c r="C208" s="150"/>
      <c r="D208" s="150"/>
      <c r="E208" s="150"/>
    </row>
    <row r="209" spans="1:5" x14ac:dyDescent="0.2">
      <c r="A209" s="153"/>
      <c r="C209" s="150"/>
      <c r="D209" s="150"/>
      <c r="E209" s="150"/>
    </row>
    <row r="210" spans="1:5" x14ac:dyDescent="0.2">
      <c r="A210" s="153"/>
      <c r="C210" s="150"/>
      <c r="D210" s="150"/>
      <c r="E210" s="150"/>
    </row>
    <row r="211" spans="1:5" x14ac:dyDescent="0.2">
      <c r="A211" s="153"/>
      <c r="C211" s="150"/>
      <c r="D211" s="150"/>
      <c r="E211" s="150"/>
    </row>
    <row r="212" spans="1:5" x14ac:dyDescent="0.2">
      <c r="A212" s="153"/>
      <c r="C212" s="150"/>
      <c r="D212" s="150"/>
      <c r="E212" s="150"/>
    </row>
    <row r="213" spans="1:5" x14ac:dyDescent="0.2">
      <c r="A213" s="153"/>
      <c r="C213" s="150"/>
      <c r="D213" s="150"/>
      <c r="E213" s="150"/>
    </row>
    <row r="214" spans="1:5" x14ac:dyDescent="0.2">
      <c r="A214" s="153"/>
      <c r="C214" s="150"/>
      <c r="D214" s="150"/>
      <c r="E214" s="150"/>
    </row>
    <row r="215" spans="1:5" x14ac:dyDescent="0.2">
      <c r="A215" s="153"/>
      <c r="C215" s="150"/>
      <c r="D215" s="150"/>
      <c r="E215" s="150"/>
    </row>
    <row r="216" spans="1:5" x14ac:dyDescent="0.2">
      <c r="A216" s="153"/>
      <c r="C216" s="150"/>
      <c r="D216" s="150"/>
      <c r="E216" s="150"/>
    </row>
    <row r="217" spans="1:5" x14ac:dyDescent="0.2">
      <c r="A217" s="153"/>
      <c r="C217" s="150"/>
      <c r="D217" s="150"/>
      <c r="E217" s="150"/>
    </row>
    <row r="218" spans="1:5" x14ac:dyDescent="0.2">
      <c r="A218" s="153"/>
      <c r="C218" s="150"/>
      <c r="D218" s="150"/>
      <c r="E218" s="150"/>
    </row>
    <row r="219" spans="1:5" x14ac:dyDescent="0.2">
      <c r="A219" s="153"/>
      <c r="C219" s="150"/>
      <c r="D219" s="150"/>
      <c r="E219" s="150"/>
    </row>
    <row r="220" spans="1:5" x14ac:dyDescent="0.2">
      <c r="A220" s="153"/>
      <c r="C220" s="150"/>
      <c r="D220" s="150"/>
      <c r="E220" s="150"/>
    </row>
    <row r="221" spans="1:5" x14ac:dyDescent="0.2">
      <c r="A221" s="153"/>
      <c r="C221" s="150"/>
      <c r="D221" s="150"/>
      <c r="E221" s="150"/>
    </row>
    <row r="222" spans="1:5" x14ac:dyDescent="0.2">
      <c r="A222" s="153"/>
      <c r="C222" s="150"/>
      <c r="D222" s="150"/>
      <c r="E222" s="150"/>
    </row>
    <row r="223" spans="1:5" x14ac:dyDescent="0.2">
      <c r="A223" s="153"/>
      <c r="C223" s="150"/>
      <c r="D223" s="150"/>
      <c r="E223" s="150"/>
    </row>
    <row r="224" spans="1:5" x14ac:dyDescent="0.2">
      <c r="A224" s="153"/>
      <c r="C224" s="150"/>
      <c r="D224" s="150"/>
      <c r="E224" s="150"/>
    </row>
    <row r="225" spans="1:5" x14ac:dyDescent="0.2">
      <c r="A225" s="153"/>
      <c r="C225" s="150"/>
      <c r="D225" s="150"/>
      <c r="E225" s="150"/>
    </row>
    <row r="226" spans="1:5" x14ac:dyDescent="0.2">
      <c r="A226" s="153"/>
      <c r="C226" s="150"/>
      <c r="D226" s="150"/>
      <c r="E226" s="150"/>
    </row>
    <row r="227" spans="1:5" x14ac:dyDescent="0.2">
      <c r="A227" s="153"/>
      <c r="C227" s="150"/>
      <c r="D227" s="150"/>
      <c r="E227" s="150"/>
    </row>
    <row r="228" spans="1:5" x14ac:dyDescent="0.2">
      <c r="A228" s="153"/>
      <c r="C228" s="150"/>
      <c r="D228" s="150"/>
      <c r="E228" s="150"/>
    </row>
    <row r="229" spans="1:5" x14ac:dyDescent="0.2">
      <c r="A229" s="153"/>
      <c r="C229" s="150"/>
      <c r="D229" s="150"/>
      <c r="E229" s="150"/>
    </row>
    <row r="230" spans="1:5" x14ac:dyDescent="0.2">
      <c r="A230" s="153"/>
      <c r="C230" s="150"/>
      <c r="D230" s="150"/>
      <c r="E230" s="150"/>
    </row>
    <row r="231" spans="1:5" x14ac:dyDescent="0.2">
      <c r="A231" s="153"/>
      <c r="C231" s="150"/>
      <c r="D231" s="150"/>
      <c r="E231" s="150"/>
    </row>
    <row r="232" spans="1:5" x14ac:dyDescent="0.2">
      <c r="A232" s="153"/>
      <c r="C232" s="150"/>
      <c r="D232" s="150"/>
      <c r="E232" s="150"/>
    </row>
    <row r="233" spans="1:5" x14ac:dyDescent="0.2">
      <c r="A233" s="153"/>
      <c r="C233" s="150"/>
      <c r="D233" s="150"/>
      <c r="E233" s="150"/>
    </row>
    <row r="234" spans="1:5" x14ac:dyDescent="0.2">
      <c r="A234" s="153"/>
      <c r="C234" s="150"/>
      <c r="D234" s="150"/>
      <c r="E234" s="150"/>
    </row>
    <row r="235" spans="1:5" x14ac:dyDescent="0.2">
      <c r="A235" s="153"/>
      <c r="C235" s="150"/>
      <c r="D235" s="150"/>
      <c r="E235" s="150"/>
    </row>
    <row r="236" spans="1:5" x14ac:dyDescent="0.2">
      <c r="A236" s="153"/>
      <c r="C236" s="150"/>
      <c r="D236" s="150"/>
      <c r="E236" s="150"/>
    </row>
    <row r="237" spans="1:5" x14ac:dyDescent="0.2">
      <c r="A237" s="153"/>
      <c r="C237" s="150"/>
      <c r="D237" s="150"/>
      <c r="E237" s="150"/>
    </row>
    <row r="238" spans="1:5" x14ac:dyDescent="0.2">
      <c r="A238" s="153"/>
      <c r="C238" s="150"/>
      <c r="D238" s="150"/>
      <c r="E238" s="150"/>
    </row>
    <row r="239" spans="1:5" x14ac:dyDescent="0.2">
      <c r="A239" s="153"/>
      <c r="C239" s="150"/>
      <c r="D239" s="150"/>
      <c r="E239" s="150"/>
    </row>
    <row r="240" spans="1:5" x14ac:dyDescent="0.2">
      <c r="A240" s="153"/>
      <c r="C240" s="150"/>
      <c r="D240" s="150"/>
      <c r="E240" s="150"/>
    </row>
    <row r="241" spans="1:5" x14ac:dyDescent="0.2">
      <c r="A241" s="153"/>
      <c r="C241" s="150"/>
      <c r="D241" s="150"/>
      <c r="E241" s="150"/>
    </row>
    <row r="242" spans="1:5" x14ac:dyDescent="0.2">
      <c r="A242" s="153"/>
      <c r="C242" s="150"/>
      <c r="D242" s="150"/>
      <c r="E242" s="150"/>
    </row>
    <row r="243" spans="1:5" x14ac:dyDescent="0.2">
      <c r="A243" s="153"/>
      <c r="C243" s="150"/>
      <c r="D243" s="150"/>
      <c r="E243" s="150"/>
    </row>
    <row r="244" spans="1:5" x14ac:dyDescent="0.2">
      <c r="A244" s="153"/>
      <c r="C244" s="150"/>
      <c r="D244" s="150"/>
      <c r="E244" s="150"/>
    </row>
    <row r="245" spans="1:5" x14ac:dyDescent="0.2">
      <c r="A245" s="153"/>
      <c r="C245" s="150"/>
      <c r="D245" s="150"/>
      <c r="E245" s="150"/>
    </row>
    <row r="246" spans="1:5" x14ac:dyDescent="0.2">
      <c r="A246" s="153"/>
      <c r="C246" s="150"/>
      <c r="D246" s="150"/>
      <c r="E246" s="150"/>
    </row>
    <row r="247" spans="1:5" x14ac:dyDescent="0.2">
      <c r="A247" s="153"/>
      <c r="C247" s="150"/>
      <c r="D247" s="150"/>
      <c r="E247" s="150"/>
    </row>
    <row r="248" spans="1:5" x14ac:dyDescent="0.2">
      <c r="A248" s="153"/>
      <c r="C248" s="150"/>
      <c r="D248" s="150"/>
      <c r="E248" s="150"/>
    </row>
    <row r="249" spans="1:5" x14ac:dyDescent="0.2">
      <c r="A249" s="153"/>
      <c r="C249" s="150"/>
      <c r="D249" s="150"/>
      <c r="E249" s="150"/>
    </row>
    <row r="250" spans="1:5" x14ac:dyDescent="0.2">
      <c r="A250" s="153"/>
      <c r="C250" s="150"/>
      <c r="D250" s="150"/>
      <c r="E250" s="150"/>
    </row>
    <row r="251" spans="1:5" x14ac:dyDescent="0.2">
      <c r="A251" s="153"/>
      <c r="C251" s="150"/>
      <c r="D251" s="150"/>
      <c r="E251" s="150"/>
    </row>
    <row r="252" spans="1:5" x14ac:dyDescent="0.2">
      <c r="A252" s="153"/>
      <c r="C252" s="150"/>
      <c r="D252" s="150"/>
      <c r="E252" s="150"/>
    </row>
    <row r="253" spans="1:5" x14ac:dyDescent="0.2">
      <c r="A253" s="153"/>
      <c r="C253" s="150"/>
      <c r="D253" s="150"/>
      <c r="E253" s="150"/>
    </row>
    <row r="254" spans="1:5" x14ac:dyDescent="0.2">
      <c r="A254" s="153"/>
      <c r="C254" s="150"/>
      <c r="D254" s="150"/>
      <c r="E254" s="150"/>
    </row>
    <row r="255" spans="1:5" x14ac:dyDescent="0.2">
      <c r="A255" s="153"/>
      <c r="C255" s="150"/>
      <c r="D255" s="150"/>
      <c r="E255" s="150"/>
    </row>
    <row r="256" spans="1:5" x14ac:dyDescent="0.2">
      <c r="A256" s="153"/>
      <c r="C256" s="150"/>
      <c r="D256" s="150"/>
      <c r="E256" s="150"/>
    </row>
    <row r="257" spans="1:5" x14ac:dyDescent="0.2">
      <c r="A257" s="153"/>
      <c r="C257" s="150"/>
      <c r="D257" s="150"/>
      <c r="E257" s="150"/>
    </row>
    <row r="258" spans="1:5" x14ac:dyDescent="0.2">
      <c r="A258" s="153"/>
      <c r="C258" s="150"/>
      <c r="D258" s="150"/>
      <c r="E258" s="150"/>
    </row>
    <row r="259" spans="1:5" x14ac:dyDescent="0.2">
      <c r="A259" s="153"/>
      <c r="C259" s="150"/>
      <c r="D259" s="150"/>
      <c r="E259" s="150"/>
    </row>
    <row r="260" spans="1:5" x14ac:dyDescent="0.2">
      <c r="A260" s="153"/>
      <c r="C260" s="150"/>
      <c r="D260" s="150"/>
      <c r="E260" s="150"/>
    </row>
    <row r="261" spans="1:5" x14ac:dyDescent="0.2">
      <c r="A261" s="153"/>
      <c r="C261" s="150"/>
      <c r="D261" s="150"/>
      <c r="E261" s="150"/>
    </row>
    <row r="262" spans="1:5" x14ac:dyDescent="0.2">
      <c r="A262" s="153"/>
      <c r="C262" s="150"/>
      <c r="D262" s="150"/>
      <c r="E262" s="150"/>
    </row>
    <row r="263" spans="1:5" x14ac:dyDescent="0.2">
      <c r="A263" s="153"/>
      <c r="C263" s="150"/>
      <c r="D263" s="150"/>
      <c r="E263" s="150"/>
    </row>
    <row r="264" spans="1:5" x14ac:dyDescent="0.2">
      <c r="A264" s="153"/>
      <c r="C264" s="150"/>
      <c r="D264" s="150"/>
      <c r="E264" s="150"/>
    </row>
    <row r="265" spans="1:5" x14ac:dyDescent="0.2">
      <c r="A265" s="153"/>
      <c r="C265" s="150"/>
      <c r="D265" s="150"/>
      <c r="E265" s="150"/>
    </row>
    <row r="266" spans="1:5" x14ac:dyDescent="0.2">
      <c r="A266" s="153"/>
      <c r="C266" s="150"/>
      <c r="D266" s="150"/>
      <c r="E266" s="150"/>
    </row>
    <row r="267" spans="1:5" x14ac:dyDescent="0.2">
      <c r="A267" s="153"/>
      <c r="C267" s="150"/>
      <c r="D267" s="150"/>
      <c r="E267" s="150"/>
    </row>
    <row r="268" spans="1:5" x14ac:dyDescent="0.2">
      <c r="A268" s="153"/>
      <c r="C268" s="150"/>
      <c r="D268" s="150"/>
      <c r="E268" s="150"/>
    </row>
    <row r="269" spans="1:5" x14ac:dyDescent="0.2">
      <c r="A269" s="153"/>
      <c r="C269" s="150"/>
      <c r="D269" s="150"/>
      <c r="E269" s="150"/>
    </row>
    <row r="270" spans="1:5" x14ac:dyDescent="0.2">
      <c r="A270" s="153"/>
      <c r="C270" s="150"/>
      <c r="D270" s="150"/>
      <c r="E270" s="150"/>
    </row>
    <row r="271" spans="1:5" x14ac:dyDescent="0.2">
      <c r="A271" s="153"/>
      <c r="C271" s="150"/>
      <c r="D271" s="150"/>
      <c r="E271" s="150"/>
    </row>
    <row r="272" spans="1:5" x14ac:dyDescent="0.2">
      <c r="A272" s="153"/>
      <c r="C272" s="150"/>
      <c r="D272" s="150"/>
      <c r="E272" s="150"/>
    </row>
    <row r="273" spans="1:5" x14ac:dyDescent="0.2">
      <c r="A273" s="153"/>
      <c r="C273" s="150"/>
      <c r="D273" s="150"/>
      <c r="E273" s="150"/>
    </row>
    <row r="274" spans="1:5" x14ac:dyDescent="0.2">
      <c r="A274" s="153"/>
      <c r="C274" s="150"/>
      <c r="D274" s="150"/>
      <c r="E274" s="150"/>
    </row>
    <row r="275" spans="1:5" x14ac:dyDescent="0.2">
      <c r="A275" s="153"/>
      <c r="C275" s="150"/>
      <c r="D275" s="150"/>
      <c r="E275" s="150"/>
    </row>
    <row r="276" spans="1:5" x14ac:dyDescent="0.2">
      <c r="A276" s="153"/>
      <c r="C276" s="150"/>
      <c r="D276" s="150"/>
      <c r="E276" s="150"/>
    </row>
    <row r="277" spans="1:5" x14ac:dyDescent="0.2">
      <c r="A277" s="153"/>
      <c r="C277" s="150"/>
      <c r="D277" s="150"/>
      <c r="E277" s="150"/>
    </row>
    <row r="278" spans="1:5" x14ac:dyDescent="0.2">
      <c r="A278" s="153"/>
      <c r="C278" s="150"/>
      <c r="D278" s="150"/>
      <c r="E278" s="150"/>
    </row>
    <row r="279" spans="1:5" x14ac:dyDescent="0.2">
      <c r="A279" s="153"/>
      <c r="C279" s="150"/>
      <c r="D279" s="150"/>
      <c r="E279" s="150"/>
    </row>
    <row r="280" spans="1:5" x14ac:dyDescent="0.2">
      <c r="A280" s="153"/>
      <c r="C280" s="150"/>
      <c r="D280" s="150"/>
      <c r="E280" s="150"/>
    </row>
    <row r="281" spans="1:5" x14ac:dyDescent="0.2">
      <c r="A281" s="153"/>
      <c r="C281" s="150"/>
      <c r="D281" s="150"/>
      <c r="E281" s="150"/>
    </row>
    <row r="282" spans="1:5" x14ac:dyDescent="0.2">
      <c r="A282" s="153"/>
      <c r="C282" s="150"/>
      <c r="D282" s="150"/>
      <c r="E282" s="150"/>
    </row>
    <row r="283" spans="1:5" x14ac:dyDescent="0.2">
      <c r="A283" s="153"/>
      <c r="C283" s="150"/>
      <c r="D283" s="150"/>
      <c r="E283" s="150"/>
    </row>
    <row r="284" spans="1:5" x14ac:dyDescent="0.2">
      <c r="A284" s="153"/>
      <c r="C284" s="150"/>
      <c r="D284" s="150"/>
      <c r="E284" s="150"/>
    </row>
    <row r="285" spans="1:5" x14ac:dyDescent="0.2">
      <c r="A285" s="153"/>
      <c r="C285" s="150"/>
      <c r="D285" s="150"/>
      <c r="E285" s="150"/>
    </row>
    <row r="286" spans="1:5" x14ac:dyDescent="0.2">
      <c r="A286" s="153"/>
      <c r="C286" s="150"/>
      <c r="D286" s="150"/>
      <c r="E286" s="150"/>
    </row>
    <row r="287" spans="1:5" x14ac:dyDescent="0.2">
      <c r="A287" s="153"/>
      <c r="C287" s="150"/>
      <c r="D287" s="150"/>
      <c r="E287" s="150"/>
    </row>
    <row r="288" spans="1:5" x14ac:dyDescent="0.2">
      <c r="A288" s="153"/>
      <c r="C288" s="150"/>
      <c r="D288" s="150"/>
      <c r="E288" s="150"/>
    </row>
    <row r="289" spans="1:5" x14ac:dyDescent="0.2">
      <c r="A289" s="153"/>
      <c r="C289" s="150"/>
      <c r="D289" s="150"/>
      <c r="E289" s="150"/>
    </row>
    <row r="290" spans="1:5" x14ac:dyDescent="0.2">
      <c r="A290" s="153"/>
      <c r="C290" s="150"/>
      <c r="D290" s="150"/>
      <c r="E290" s="150"/>
    </row>
    <row r="291" spans="1:5" x14ac:dyDescent="0.2">
      <c r="A291" s="153"/>
      <c r="C291" s="150"/>
      <c r="D291" s="150"/>
      <c r="E291" s="150"/>
    </row>
    <row r="292" spans="1:5" x14ac:dyDescent="0.2">
      <c r="A292" s="153"/>
      <c r="C292" s="150"/>
      <c r="D292" s="150"/>
      <c r="E292" s="150"/>
    </row>
    <row r="293" spans="1:5" x14ac:dyDescent="0.2">
      <c r="A293" s="153"/>
      <c r="C293" s="150"/>
      <c r="D293" s="150"/>
      <c r="E293" s="150"/>
    </row>
    <row r="294" spans="1:5" x14ac:dyDescent="0.2">
      <c r="A294" s="153"/>
      <c r="C294" s="150"/>
      <c r="D294" s="150"/>
      <c r="E294" s="150"/>
    </row>
    <row r="295" spans="1:5" x14ac:dyDescent="0.2">
      <c r="A295" s="153"/>
      <c r="C295" s="150"/>
      <c r="D295" s="150"/>
      <c r="E295" s="150"/>
    </row>
    <row r="296" spans="1:5" x14ac:dyDescent="0.2">
      <c r="A296" s="153"/>
      <c r="C296" s="150"/>
      <c r="D296" s="150"/>
      <c r="E296" s="150"/>
    </row>
    <row r="297" spans="1:5" x14ac:dyDescent="0.2">
      <c r="A297" s="153"/>
      <c r="C297" s="150"/>
      <c r="D297" s="150"/>
      <c r="E297" s="150"/>
    </row>
    <row r="298" spans="1:5" x14ac:dyDescent="0.2">
      <c r="A298" s="153"/>
      <c r="C298" s="150"/>
      <c r="D298" s="150"/>
      <c r="E298" s="150"/>
    </row>
    <row r="299" spans="1:5" x14ac:dyDescent="0.2">
      <c r="A299" s="153"/>
      <c r="C299" s="150"/>
      <c r="D299" s="150"/>
      <c r="E299" s="150"/>
    </row>
    <row r="300" spans="1:5" x14ac:dyDescent="0.2">
      <c r="A300" s="153"/>
      <c r="C300" s="150"/>
      <c r="D300" s="150"/>
      <c r="E300" s="150"/>
    </row>
    <row r="301" spans="1:5" x14ac:dyDescent="0.2">
      <c r="A301" s="153"/>
      <c r="C301" s="150"/>
      <c r="D301" s="150"/>
      <c r="E301" s="150"/>
    </row>
    <row r="302" spans="1:5" x14ac:dyDescent="0.2">
      <c r="A302" s="153"/>
      <c r="C302" s="150"/>
      <c r="D302" s="150"/>
      <c r="E302" s="150"/>
    </row>
    <row r="303" spans="1:5" x14ac:dyDescent="0.2">
      <c r="A303" s="153"/>
      <c r="C303" s="150"/>
      <c r="D303" s="150"/>
      <c r="E303" s="150"/>
    </row>
    <row r="304" spans="1:5" x14ac:dyDescent="0.2">
      <c r="A304" s="153"/>
      <c r="C304" s="150"/>
      <c r="D304" s="150"/>
      <c r="E304" s="150"/>
    </row>
    <row r="305" spans="1:5" x14ac:dyDescent="0.2">
      <c r="A305" s="153"/>
      <c r="C305" s="150"/>
      <c r="D305" s="150"/>
      <c r="E305" s="150"/>
    </row>
    <row r="306" spans="1:5" x14ac:dyDescent="0.2">
      <c r="A306" s="153"/>
      <c r="C306" s="150"/>
      <c r="D306" s="150"/>
      <c r="E306" s="150"/>
    </row>
    <row r="307" spans="1:5" x14ac:dyDescent="0.2">
      <c r="A307" s="153"/>
      <c r="C307" s="150"/>
      <c r="D307" s="150"/>
      <c r="E307" s="150"/>
    </row>
    <row r="308" spans="1:5" x14ac:dyDescent="0.2">
      <c r="A308" s="153"/>
      <c r="C308" s="150"/>
      <c r="D308" s="150"/>
      <c r="E308" s="150"/>
    </row>
    <row r="309" spans="1:5" x14ac:dyDescent="0.2">
      <c r="A309" s="153"/>
      <c r="C309" s="150"/>
      <c r="D309" s="150"/>
      <c r="E309" s="150"/>
    </row>
    <row r="310" spans="1:5" x14ac:dyDescent="0.2">
      <c r="A310" s="153"/>
      <c r="C310" s="150"/>
      <c r="D310" s="150"/>
      <c r="E310" s="150"/>
    </row>
    <row r="311" spans="1:5" x14ac:dyDescent="0.2">
      <c r="A311" s="153"/>
      <c r="C311" s="150"/>
      <c r="D311" s="150"/>
      <c r="E311" s="150"/>
    </row>
    <row r="312" spans="1:5" x14ac:dyDescent="0.2">
      <c r="A312" s="153"/>
      <c r="C312" s="150"/>
      <c r="D312" s="150"/>
      <c r="E312" s="150"/>
    </row>
    <row r="313" spans="1:5" x14ac:dyDescent="0.2">
      <c r="A313" s="153"/>
      <c r="C313" s="150"/>
      <c r="D313" s="150"/>
      <c r="E313" s="150"/>
    </row>
    <row r="314" spans="1:5" x14ac:dyDescent="0.2">
      <c r="A314" s="153"/>
      <c r="C314" s="150"/>
      <c r="D314" s="150"/>
      <c r="E314" s="150"/>
    </row>
    <row r="315" spans="1:5" x14ac:dyDescent="0.2">
      <c r="A315" s="153"/>
      <c r="C315" s="150"/>
      <c r="D315" s="150"/>
      <c r="E315" s="150"/>
    </row>
    <row r="316" spans="1:5" x14ac:dyDescent="0.2">
      <c r="A316" s="153"/>
      <c r="C316" s="150"/>
      <c r="D316" s="150"/>
      <c r="E316" s="150"/>
    </row>
    <row r="317" spans="1:5" x14ac:dyDescent="0.2">
      <c r="A317" s="153"/>
      <c r="C317" s="150"/>
      <c r="D317" s="150"/>
      <c r="E317" s="150"/>
    </row>
    <row r="318" spans="1:5" x14ac:dyDescent="0.2">
      <c r="A318" s="153"/>
      <c r="C318" s="150"/>
      <c r="D318" s="150"/>
      <c r="E318" s="150"/>
    </row>
    <row r="319" spans="1:5" x14ac:dyDescent="0.2">
      <c r="A319" s="153"/>
      <c r="C319" s="150"/>
      <c r="D319" s="150"/>
      <c r="E319" s="150"/>
    </row>
    <row r="320" spans="1:5" x14ac:dyDescent="0.2">
      <c r="A320" s="153"/>
      <c r="C320" s="150"/>
      <c r="D320" s="150"/>
      <c r="E320" s="150"/>
    </row>
    <row r="321" spans="1:5" x14ac:dyDescent="0.2">
      <c r="A321" s="153"/>
      <c r="C321" s="150"/>
      <c r="D321" s="150"/>
      <c r="E321" s="150"/>
    </row>
    <row r="322" spans="1:5" x14ac:dyDescent="0.2">
      <c r="A322" s="153"/>
      <c r="C322" s="150"/>
      <c r="D322" s="150"/>
      <c r="E322" s="150"/>
    </row>
  </sheetData>
  <sheetProtection password="FF8B" sheet="1" objects="1" scenarios="1"/>
  <mergeCells count="2">
    <mergeCell ref="D1:F1"/>
    <mergeCell ref="D2:F2"/>
  </mergeCells>
  <conditionalFormatting sqref="A3:E3 A4:B4 D4:E4 A5:E5 A6:B73 C6:C74 D6:E42 D44:E73">
    <cfRule type="cellIs" dxfId="0" priority="1" stopIfTrue="1" operator="equal">
      <formula>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Jugendliga</vt:lpstr>
      <vt:lpstr>Mannschaftswertung</vt:lpstr>
      <vt:lpstr>Presse</vt:lpstr>
    </vt:vector>
  </TitlesOfParts>
  <Company>Stadt Mannheim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Eichner, Dennis 25</dc:creator>
  <cp:lastModifiedBy>Eichner, Dennis 25</cp:lastModifiedBy>
  <cp:lastPrinted>2016-10-09T09:36:33Z</cp:lastPrinted>
  <dcterms:created xsi:type="dcterms:W3CDTF">2016-10-06T12:11:54Z</dcterms:created>
  <dcterms:modified xsi:type="dcterms:W3CDTF">2016-10-10T07:06:59Z</dcterms:modified>
</cp:coreProperties>
</file>