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684"/>
  </bookViews>
  <sheets>
    <sheet name="Jugendliga" sheetId="1" r:id="rId1"/>
    <sheet name="Mannschaftswertung" sheetId="2" state="hidden" r:id="rId2"/>
    <sheet name="Presse" sheetId="3" r:id="rId3"/>
  </sheets>
  <definedNames>
    <definedName name="_xlnm.Print_Area" localSheetId="1">Mannschaftswertung!$E$1:$K$20</definedName>
  </definedNames>
  <calcPr calcId="145621"/>
</workbook>
</file>

<file path=xl/calcChain.xml><?xml version="1.0" encoding="utf-8"?>
<calcChain xmlns="http://schemas.openxmlformats.org/spreadsheetml/2006/main">
  <c r="I46" i="1" l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21" i="1"/>
  <c r="AS7" i="1"/>
  <c r="AS8" i="1"/>
  <c r="AS9" i="1"/>
  <c r="AS10" i="1"/>
  <c r="AS11" i="1"/>
  <c r="AS12" i="1"/>
  <c r="AS13" i="1"/>
  <c r="AS14" i="1"/>
  <c r="AS15" i="1"/>
  <c r="AS16" i="1"/>
  <c r="AS6" i="1"/>
  <c r="A92" i="3" l="1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E73" i="3"/>
  <c r="C73" i="3"/>
  <c r="B73" i="3"/>
  <c r="A73" i="3"/>
  <c r="E72" i="3"/>
  <c r="C72" i="3"/>
  <c r="B72" i="3"/>
  <c r="A72" i="3"/>
  <c r="E71" i="3"/>
  <c r="C71" i="3"/>
  <c r="B71" i="3"/>
  <c r="A71" i="3"/>
  <c r="E70" i="3"/>
  <c r="C70" i="3"/>
  <c r="B70" i="3"/>
  <c r="A70" i="3"/>
  <c r="E69" i="3"/>
  <c r="C69" i="3"/>
  <c r="B69" i="3"/>
  <c r="A69" i="3"/>
  <c r="E68" i="3"/>
  <c r="C68" i="3"/>
  <c r="B68" i="3"/>
  <c r="A68" i="3"/>
  <c r="E67" i="3"/>
  <c r="C67" i="3"/>
  <c r="B67" i="3"/>
  <c r="A67" i="3"/>
  <c r="E66" i="3"/>
  <c r="C66" i="3"/>
  <c r="B66" i="3"/>
  <c r="A66" i="3"/>
  <c r="E65" i="3"/>
  <c r="C65" i="3"/>
  <c r="B65" i="3"/>
  <c r="A65" i="3"/>
  <c r="E64" i="3"/>
  <c r="C64" i="3"/>
  <c r="B64" i="3"/>
  <c r="A64" i="3"/>
  <c r="E63" i="3"/>
  <c r="C63" i="3"/>
  <c r="B63" i="3"/>
  <c r="A63" i="3"/>
  <c r="E62" i="3"/>
  <c r="C62" i="3"/>
  <c r="B62" i="3"/>
  <c r="A62" i="3"/>
  <c r="E61" i="3"/>
  <c r="C61" i="3"/>
  <c r="B61" i="3"/>
  <c r="A61" i="3"/>
  <c r="E60" i="3"/>
  <c r="C60" i="3"/>
  <c r="B60" i="3"/>
  <c r="A60" i="3"/>
  <c r="E59" i="3"/>
  <c r="C59" i="3"/>
  <c r="B59" i="3"/>
  <c r="A59" i="3"/>
  <c r="E58" i="3"/>
  <c r="C58" i="3"/>
  <c r="B58" i="3"/>
  <c r="A58" i="3"/>
  <c r="E57" i="3"/>
  <c r="C57" i="3"/>
  <c r="B57" i="3"/>
  <c r="A57" i="3"/>
  <c r="E56" i="3"/>
  <c r="C56" i="3"/>
  <c r="B56" i="3"/>
  <c r="A56" i="3"/>
  <c r="E55" i="3"/>
  <c r="C55" i="3"/>
  <c r="B55" i="3"/>
  <c r="A55" i="3"/>
  <c r="E54" i="3"/>
  <c r="C54" i="3"/>
  <c r="B54" i="3"/>
  <c r="A54" i="3"/>
  <c r="E53" i="3"/>
  <c r="C53" i="3"/>
  <c r="B53" i="3"/>
  <c r="A53" i="3"/>
  <c r="E52" i="3"/>
  <c r="C52" i="3"/>
  <c r="B52" i="3"/>
  <c r="A52" i="3"/>
  <c r="E51" i="3"/>
  <c r="C51" i="3"/>
  <c r="B51" i="3"/>
  <c r="A51" i="3"/>
  <c r="E50" i="3"/>
  <c r="C50" i="3"/>
  <c r="B50" i="3"/>
  <c r="A50" i="3"/>
  <c r="E49" i="3"/>
  <c r="C49" i="3"/>
  <c r="B49" i="3"/>
  <c r="A49" i="3"/>
  <c r="E48" i="3"/>
  <c r="C48" i="3"/>
  <c r="B48" i="3"/>
  <c r="A48" i="3"/>
  <c r="E47" i="3"/>
  <c r="C47" i="3"/>
  <c r="B47" i="3"/>
  <c r="A47" i="3"/>
  <c r="E46" i="3"/>
  <c r="C46" i="3"/>
  <c r="B46" i="3"/>
  <c r="A46" i="3"/>
  <c r="E45" i="3"/>
  <c r="C45" i="3"/>
  <c r="B45" i="3"/>
  <c r="A45" i="3"/>
  <c r="E44" i="3"/>
  <c r="D44" i="3"/>
  <c r="B44" i="3"/>
  <c r="A44" i="3"/>
  <c r="E42" i="3"/>
  <c r="D42" i="3"/>
  <c r="C42" i="3"/>
  <c r="A42" i="3"/>
  <c r="E41" i="3"/>
  <c r="D41" i="3"/>
  <c r="C41" i="3"/>
  <c r="B41" i="3"/>
  <c r="A41" i="3"/>
  <c r="E40" i="3"/>
  <c r="C40" i="3"/>
  <c r="B40" i="3"/>
  <c r="A40" i="3"/>
  <c r="E39" i="3"/>
  <c r="C39" i="3"/>
  <c r="B39" i="3"/>
  <c r="A39" i="3"/>
  <c r="E38" i="3"/>
  <c r="C38" i="3"/>
  <c r="B38" i="3"/>
  <c r="A38" i="3"/>
  <c r="E37" i="3"/>
  <c r="C37" i="3"/>
  <c r="B37" i="3"/>
  <c r="A37" i="3"/>
  <c r="E36" i="3"/>
  <c r="C36" i="3"/>
  <c r="B36" i="3"/>
  <c r="A36" i="3"/>
  <c r="E35" i="3"/>
  <c r="C35" i="3"/>
  <c r="B35" i="3"/>
  <c r="A35" i="3"/>
  <c r="E34" i="3"/>
  <c r="C34" i="3"/>
  <c r="B34" i="3"/>
  <c r="A34" i="3"/>
  <c r="E33" i="3"/>
  <c r="C33" i="3"/>
  <c r="B33" i="3"/>
  <c r="A33" i="3"/>
  <c r="E32" i="3"/>
  <c r="C32" i="3"/>
  <c r="B32" i="3"/>
  <c r="A32" i="3"/>
  <c r="E31" i="3"/>
  <c r="C31" i="3"/>
  <c r="B31" i="3"/>
  <c r="A31" i="3"/>
  <c r="E30" i="3"/>
  <c r="C30" i="3"/>
  <c r="B30" i="3"/>
  <c r="A30" i="3"/>
  <c r="E29" i="3"/>
  <c r="C29" i="3"/>
  <c r="B29" i="3"/>
  <c r="A29" i="3"/>
  <c r="E28" i="3"/>
  <c r="C28" i="3"/>
  <c r="B28" i="3"/>
  <c r="A28" i="3"/>
  <c r="E27" i="3"/>
  <c r="C27" i="3"/>
  <c r="B27" i="3"/>
  <c r="A27" i="3"/>
  <c r="E26" i="3"/>
  <c r="C26" i="3"/>
  <c r="B26" i="3"/>
  <c r="A26" i="3"/>
  <c r="E25" i="3"/>
  <c r="C25" i="3"/>
  <c r="B25" i="3"/>
  <c r="A25" i="3"/>
  <c r="E24" i="3"/>
  <c r="C24" i="3"/>
  <c r="B24" i="3"/>
  <c r="A24" i="3"/>
  <c r="E23" i="3"/>
  <c r="C23" i="3"/>
  <c r="B23" i="3"/>
  <c r="A23" i="3"/>
  <c r="E22" i="3"/>
  <c r="D22" i="3"/>
  <c r="C22" i="3"/>
  <c r="B22" i="3"/>
  <c r="A22" i="3"/>
  <c r="E21" i="3"/>
  <c r="C21" i="3"/>
  <c r="B21" i="3"/>
  <c r="A21" i="3"/>
  <c r="E20" i="3"/>
  <c r="C20" i="3"/>
  <c r="B20" i="3"/>
  <c r="A20" i="3"/>
  <c r="E19" i="3"/>
  <c r="D19" i="3"/>
  <c r="B19" i="3"/>
  <c r="A19" i="3"/>
  <c r="E17" i="3"/>
  <c r="C17" i="3"/>
  <c r="A17" i="3"/>
  <c r="E16" i="3"/>
  <c r="D16" i="3"/>
  <c r="C16" i="3"/>
  <c r="B16" i="3"/>
  <c r="A16" i="3"/>
  <c r="E15" i="3"/>
  <c r="D15" i="3"/>
  <c r="C15" i="3"/>
  <c r="B15" i="3"/>
  <c r="A15" i="3"/>
  <c r="E14" i="3"/>
  <c r="D14" i="3"/>
  <c r="C14" i="3"/>
  <c r="B14" i="3"/>
  <c r="A14" i="3"/>
  <c r="E13" i="3"/>
  <c r="D13" i="3"/>
  <c r="C13" i="3"/>
  <c r="B13" i="3"/>
  <c r="A13" i="3"/>
  <c r="E12" i="3"/>
  <c r="D12" i="3"/>
  <c r="C12" i="3"/>
  <c r="B12" i="3"/>
  <c r="A12" i="3"/>
  <c r="E11" i="3"/>
  <c r="D11" i="3"/>
  <c r="C11" i="3"/>
  <c r="B11" i="3"/>
  <c r="A11" i="3"/>
  <c r="E10" i="3"/>
  <c r="D10" i="3"/>
  <c r="C10" i="3"/>
  <c r="B10" i="3"/>
  <c r="A10" i="3"/>
  <c r="E9" i="3"/>
  <c r="D9" i="3"/>
  <c r="C9" i="3"/>
  <c r="B9" i="3"/>
  <c r="A9" i="3"/>
  <c r="E8" i="3"/>
  <c r="D8" i="3"/>
  <c r="C8" i="3"/>
  <c r="B8" i="3"/>
  <c r="A8" i="3"/>
  <c r="E7" i="3"/>
  <c r="D7" i="3"/>
  <c r="C7" i="3"/>
  <c r="B7" i="3"/>
  <c r="A7" i="3"/>
  <c r="E6" i="3"/>
  <c r="D6" i="3"/>
  <c r="C6" i="3"/>
  <c r="B6" i="3"/>
  <c r="A6" i="3"/>
  <c r="E5" i="3"/>
  <c r="D5" i="3"/>
  <c r="C5" i="3"/>
  <c r="B5" i="3"/>
  <c r="A5" i="3"/>
  <c r="E4" i="3"/>
  <c r="D4" i="3"/>
  <c r="B4" i="3"/>
  <c r="A4" i="3"/>
  <c r="A3" i="3"/>
  <c r="D2" i="3"/>
  <c r="A2" i="3"/>
  <c r="D1" i="3"/>
  <c r="A1" i="3"/>
  <c r="A89" i="2"/>
  <c r="B89" i="2" s="1"/>
  <c r="L89" i="2" s="1"/>
  <c r="I88" i="2"/>
  <c r="E88" i="2"/>
  <c r="B88" i="2"/>
  <c r="A88" i="2"/>
  <c r="A87" i="2"/>
  <c r="B87" i="2" s="1"/>
  <c r="L87" i="2" s="1"/>
  <c r="I86" i="2"/>
  <c r="E86" i="2"/>
  <c r="B86" i="2"/>
  <c r="A86" i="2"/>
  <c r="A85" i="2"/>
  <c r="B85" i="2" s="1"/>
  <c r="L85" i="2" s="1"/>
  <c r="I84" i="2"/>
  <c r="E84" i="2"/>
  <c r="B84" i="2"/>
  <c r="A84" i="2"/>
  <c r="A83" i="2"/>
  <c r="B83" i="2" s="1"/>
  <c r="L83" i="2" s="1"/>
  <c r="I82" i="2"/>
  <c r="E82" i="2"/>
  <c r="B82" i="2"/>
  <c r="A82" i="2"/>
  <c r="B81" i="2"/>
  <c r="L81" i="2" s="1"/>
  <c r="A81" i="2"/>
  <c r="A80" i="2"/>
  <c r="B80" i="2" s="1"/>
  <c r="B79" i="2"/>
  <c r="K79" i="2" s="1"/>
  <c r="A79" i="2"/>
  <c r="A78" i="2"/>
  <c r="B78" i="2" s="1"/>
  <c r="B77" i="2"/>
  <c r="K77" i="2" s="1"/>
  <c r="A77" i="2"/>
  <c r="H76" i="2"/>
  <c r="A76" i="2"/>
  <c r="B76" i="2" s="1"/>
  <c r="B75" i="2"/>
  <c r="I75" i="2" s="1"/>
  <c r="A75" i="2"/>
  <c r="L74" i="2"/>
  <c r="A74" i="2"/>
  <c r="B74" i="2" s="1"/>
  <c r="B73" i="2"/>
  <c r="I73" i="2" s="1"/>
  <c r="A73" i="2"/>
  <c r="L72" i="2"/>
  <c r="A72" i="2"/>
  <c r="B72" i="2" s="1"/>
  <c r="B71" i="2"/>
  <c r="I71" i="2" s="1"/>
  <c r="A71" i="2"/>
  <c r="H70" i="2"/>
  <c r="A70" i="2"/>
  <c r="B70" i="2" s="1"/>
  <c r="B69" i="2"/>
  <c r="I69" i="2" s="1"/>
  <c r="A69" i="2"/>
  <c r="L68" i="2"/>
  <c r="H68" i="2"/>
  <c r="A68" i="2"/>
  <c r="B68" i="2" s="1"/>
  <c r="B67" i="2"/>
  <c r="I67" i="2" s="1"/>
  <c r="A67" i="2"/>
  <c r="L66" i="2"/>
  <c r="H66" i="2"/>
  <c r="A66" i="2"/>
  <c r="B66" i="2" s="1"/>
  <c r="B65" i="2"/>
  <c r="I65" i="2" s="1"/>
  <c r="A65" i="2"/>
  <c r="L64" i="2"/>
  <c r="H64" i="2"/>
  <c r="A64" i="2"/>
  <c r="B64" i="2" s="1"/>
  <c r="B63" i="2"/>
  <c r="I63" i="2" s="1"/>
  <c r="A63" i="2"/>
  <c r="L62" i="2"/>
  <c r="H62" i="2"/>
  <c r="A62" i="2"/>
  <c r="B62" i="2" s="1"/>
  <c r="B61" i="2"/>
  <c r="I61" i="2" s="1"/>
  <c r="A61" i="2"/>
  <c r="L60" i="2"/>
  <c r="H60" i="2"/>
  <c r="C60" i="2"/>
  <c r="A60" i="2"/>
  <c r="B60" i="2" s="1"/>
  <c r="K59" i="2"/>
  <c r="G59" i="2"/>
  <c r="C59" i="2"/>
  <c r="B59" i="2"/>
  <c r="A59" i="2"/>
  <c r="C58" i="2"/>
  <c r="A58" i="2"/>
  <c r="B58" i="2" s="1"/>
  <c r="L58" i="2" s="1"/>
  <c r="C57" i="2"/>
  <c r="B57" i="2"/>
  <c r="K57" i="2" s="1"/>
  <c r="A57" i="2"/>
  <c r="L56" i="2"/>
  <c r="H56" i="2"/>
  <c r="A56" i="2"/>
  <c r="B56" i="2" s="1"/>
  <c r="B55" i="2"/>
  <c r="I55" i="2" s="1"/>
  <c r="A55" i="2"/>
  <c r="L54" i="2"/>
  <c r="H54" i="2"/>
  <c r="A54" i="2"/>
  <c r="B54" i="2" s="1"/>
  <c r="B53" i="2"/>
  <c r="I53" i="2" s="1"/>
  <c r="A53" i="2"/>
  <c r="L52" i="2"/>
  <c r="H52" i="2"/>
  <c r="A52" i="2"/>
  <c r="B52" i="2" s="1"/>
  <c r="B51" i="2"/>
  <c r="I51" i="2" s="1"/>
  <c r="A51" i="2"/>
  <c r="A50" i="2"/>
  <c r="B50" i="2" s="1"/>
  <c r="B49" i="2"/>
  <c r="K49" i="2" s="1"/>
  <c r="A49" i="2"/>
  <c r="A48" i="2"/>
  <c r="B48" i="2" s="1"/>
  <c r="B47" i="2"/>
  <c r="K47" i="2" s="1"/>
  <c r="A47" i="2"/>
  <c r="A46" i="2"/>
  <c r="B46" i="2" s="1"/>
  <c r="B45" i="2"/>
  <c r="K45" i="2" s="1"/>
  <c r="A45" i="2"/>
  <c r="A44" i="2"/>
  <c r="B44" i="2" s="1"/>
  <c r="B43" i="2"/>
  <c r="K43" i="2" s="1"/>
  <c r="A43" i="2"/>
  <c r="A42" i="2"/>
  <c r="B42" i="2" s="1"/>
  <c r="I41" i="2"/>
  <c r="E41" i="2"/>
  <c r="B41" i="2"/>
  <c r="A41" i="2"/>
  <c r="A40" i="2"/>
  <c r="B40" i="2" s="1"/>
  <c r="I39" i="2"/>
  <c r="E39" i="2"/>
  <c r="B39" i="2"/>
  <c r="A39" i="2"/>
  <c r="A38" i="2"/>
  <c r="B38" i="2" s="1"/>
  <c r="L38" i="2" s="1"/>
  <c r="I37" i="2"/>
  <c r="E37" i="2"/>
  <c r="B37" i="2"/>
  <c r="A37" i="2"/>
  <c r="A36" i="2"/>
  <c r="B36" i="2" s="1"/>
  <c r="L36" i="2" s="1"/>
  <c r="C35" i="2"/>
  <c r="B35" i="2"/>
  <c r="K35" i="2" s="1"/>
  <c r="A35" i="2"/>
  <c r="L34" i="2"/>
  <c r="H34" i="2"/>
  <c r="C34" i="2"/>
  <c r="A34" i="2"/>
  <c r="B34" i="2" s="1"/>
  <c r="K33" i="2"/>
  <c r="G33" i="2"/>
  <c r="C33" i="2"/>
  <c r="B33" i="2"/>
  <c r="A33" i="2"/>
  <c r="C32" i="2"/>
  <c r="A32" i="2"/>
  <c r="B32" i="2" s="1"/>
  <c r="L32" i="2" s="1"/>
  <c r="I31" i="2"/>
  <c r="E31" i="2"/>
  <c r="B31" i="2"/>
  <c r="A31" i="2"/>
  <c r="A30" i="2"/>
  <c r="B30" i="2" s="1"/>
  <c r="L30" i="2" s="1"/>
  <c r="I29" i="2"/>
  <c r="E29" i="2"/>
  <c r="B29" i="2"/>
  <c r="A29" i="2"/>
  <c r="A28" i="2"/>
  <c r="B28" i="2" s="1"/>
  <c r="L28" i="2" s="1"/>
  <c r="I27" i="2"/>
  <c r="E27" i="2"/>
  <c r="B27" i="2"/>
  <c r="A27" i="2"/>
  <c r="A26" i="2"/>
  <c r="B26" i="2" s="1"/>
  <c r="L26" i="2" s="1"/>
  <c r="I25" i="2"/>
  <c r="E25" i="2"/>
  <c r="B25" i="2"/>
  <c r="A25" i="2"/>
  <c r="A24" i="2"/>
  <c r="B24" i="2" s="1"/>
  <c r="I23" i="2"/>
  <c r="E23" i="2"/>
  <c r="B23" i="2"/>
  <c r="A23" i="2"/>
  <c r="A22" i="2"/>
  <c r="B22" i="2" s="1"/>
  <c r="L22" i="2" s="1"/>
  <c r="I21" i="2"/>
  <c r="E21" i="2"/>
  <c r="B21" i="2"/>
  <c r="A21" i="2"/>
  <c r="AY74" i="1"/>
  <c r="AX74" i="1"/>
  <c r="AU74" i="1"/>
  <c r="AQ74" i="1"/>
  <c r="AP74" i="1"/>
  <c r="AM74" i="1"/>
  <c r="AL74" i="1"/>
  <c r="AI74" i="1"/>
  <c r="AH74" i="1"/>
  <c r="AC74" i="1"/>
  <c r="Z74" i="1"/>
  <c r="W74" i="1"/>
  <c r="AD74" i="1" s="1"/>
  <c r="S74" i="1"/>
  <c r="P74" i="1"/>
  <c r="M74" i="1"/>
  <c r="T74" i="1" s="1"/>
  <c r="AE74" i="1" s="1"/>
  <c r="I74" i="1" s="1"/>
  <c r="C89" i="2" s="1"/>
  <c r="D74" i="1"/>
  <c r="D73" i="3" s="1"/>
  <c r="AX73" i="1"/>
  <c r="AY73" i="1" s="1"/>
  <c r="AU73" i="1"/>
  <c r="AP73" i="1"/>
  <c r="AQ73" i="1" s="1"/>
  <c r="AL73" i="1"/>
  <c r="AM73" i="1" s="1"/>
  <c r="AH73" i="1"/>
  <c r="AI73" i="1" s="1"/>
  <c r="AC73" i="1"/>
  <c r="Z73" i="1"/>
  <c r="AD73" i="1" s="1"/>
  <c r="W73" i="1"/>
  <c r="S73" i="1"/>
  <c r="P73" i="1"/>
  <c r="T73" i="1" s="1"/>
  <c r="AE73" i="1" s="1"/>
  <c r="C88" i="2" s="1"/>
  <c r="M73" i="1"/>
  <c r="D73" i="1"/>
  <c r="D72" i="3" s="1"/>
  <c r="AY72" i="1"/>
  <c r="AX72" i="1"/>
  <c r="AU72" i="1"/>
  <c r="AQ72" i="1"/>
  <c r="AP72" i="1"/>
  <c r="AM72" i="1"/>
  <c r="AL72" i="1"/>
  <c r="AI72" i="1"/>
  <c r="AH72" i="1"/>
  <c r="AC72" i="1"/>
  <c r="Z72" i="1"/>
  <c r="W72" i="1"/>
  <c r="AD72" i="1" s="1"/>
  <c r="S72" i="1"/>
  <c r="P72" i="1"/>
  <c r="M72" i="1"/>
  <c r="T72" i="1" s="1"/>
  <c r="AE72" i="1" s="1"/>
  <c r="C87" i="2" s="1"/>
  <c r="D72" i="1"/>
  <c r="D71" i="3" s="1"/>
  <c r="AX71" i="1"/>
  <c r="AY71" i="1" s="1"/>
  <c r="AU71" i="1"/>
  <c r="AP71" i="1"/>
  <c r="AQ71" i="1" s="1"/>
  <c r="AL71" i="1"/>
  <c r="AM71" i="1" s="1"/>
  <c r="AH71" i="1"/>
  <c r="AI71" i="1" s="1"/>
  <c r="AC71" i="1"/>
  <c r="Z71" i="1"/>
  <c r="AD71" i="1" s="1"/>
  <c r="W71" i="1"/>
  <c r="S71" i="1"/>
  <c r="P71" i="1"/>
  <c r="T71" i="1" s="1"/>
  <c r="AE71" i="1" s="1"/>
  <c r="C86" i="2" s="1"/>
  <c r="M71" i="1"/>
  <c r="D71" i="1"/>
  <c r="D70" i="3" s="1"/>
  <c r="AY70" i="1"/>
  <c r="AX70" i="1"/>
  <c r="AU70" i="1"/>
  <c r="AQ70" i="1"/>
  <c r="AP70" i="1"/>
  <c r="AM70" i="1"/>
  <c r="AL70" i="1"/>
  <c r="AI70" i="1"/>
  <c r="AH70" i="1"/>
  <c r="AC70" i="1"/>
  <c r="Z70" i="1"/>
  <c r="W70" i="1"/>
  <c r="AD70" i="1" s="1"/>
  <c r="S70" i="1"/>
  <c r="P70" i="1"/>
  <c r="M70" i="1"/>
  <c r="T70" i="1" s="1"/>
  <c r="AE70" i="1" s="1"/>
  <c r="C85" i="2" s="1"/>
  <c r="D70" i="1"/>
  <c r="D69" i="3" s="1"/>
  <c r="AX69" i="1"/>
  <c r="AY69" i="1" s="1"/>
  <c r="AU69" i="1"/>
  <c r="AP69" i="1"/>
  <c r="AQ69" i="1" s="1"/>
  <c r="AL69" i="1"/>
  <c r="AM69" i="1" s="1"/>
  <c r="AH69" i="1"/>
  <c r="AI69" i="1" s="1"/>
  <c r="AC69" i="1"/>
  <c r="Z69" i="1"/>
  <c r="AD69" i="1" s="1"/>
  <c r="W69" i="1"/>
  <c r="S69" i="1"/>
  <c r="P69" i="1"/>
  <c r="T69" i="1" s="1"/>
  <c r="AE69" i="1" s="1"/>
  <c r="C84" i="2" s="1"/>
  <c r="M69" i="1"/>
  <c r="D69" i="1"/>
  <c r="D68" i="3" s="1"/>
  <c r="AY68" i="1"/>
  <c r="AX68" i="1"/>
  <c r="AU68" i="1"/>
  <c r="AQ68" i="1"/>
  <c r="AP68" i="1"/>
  <c r="AM68" i="1"/>
  <c r="AL68" i="1"/>
  <c r="AI68" i="1"/>
  <c r="AH68" i="1"/>
  <c r="AC68" i="1"/>
  <c r="Z68" i="1"/>
  <c r="W68" i="1"/>
  <c r="AD68" i="1" s="1"/>
  <c r="S68" i="1"/>
  <c r="P68" i="1"/>
  <c r="M68" i="1"/>
  <c r="T68" i="1" s="1"/>
  <c r="AE68" i="1" s="1"/>
  <c r="C83" i="2" s="1"/>
  <c r="D68" i="1"/>
  <c r="D67" i="3" s="1"/>
  <c r="AX67" i="1"/>
  <c r="AY67" i="1" s="1"/>
  <c r="AU67" i="1"/>
  <c r="AP67" i="1"/>
  <c r="AQ67" i="1" s="1"/>
  <c r="AL67" i="1"/>
  <c r="AM67" i="1" s="1"/>
  <c r="AH67" i="1"/>
  <c r="AI67" i="1" s="1"/>
  <c r="AC67" i="1"/>
  <c r="Z67" i="1"/>
  <c r="AD67" i="1" s="1"/>
  <c r="W67" i="1"/>
  <c r="S67" i="1"/>
  <c r="P67" i="1"/>
  <c r="T67" i="1" s="1"/>
  <c r="AE67" i="1" s="1"/>
  <c r="C82" i="2" s="1"/>
  <c r="M67" i="1"/>
  <c r="D67" i="1"/>
  <c r="D66" i="3" s="1"/>
  <c r="AY66" i="1"/>
  <c r="AX66" i="1"/>
  <c r="AU66" i="1"/>
  <c r="AQ66" i="1"/>
  <c r="AP66" i="1"/>
  <c r="AM66" i="1"/>
  <c r="AL66" i="1"/>
  <c r="AI66" i="1"/>
  <c r="AH66" i="1"/>
  <c r="AC66" i="1"/>
  <c r="Z66" i="1"/>
  <c r="W66" i="1"/>
  <c r="AD66" i="1" s="1"/>
  <c r="S66" i="1"/>
  <c r="P66" i="1"/>
  <c r="M66" i="1"/>
  <c r="T66" i="1" s="1"/>
  <c r="AE66" i="1" s="1"/>
  <c r="C81" i="2" s="1"/>
  <c r="D66" i="1"/>
  <c r="D65" i="3" s="1"/>
  <c r="AX65" i="1"/>
  <c r="AY65" i="1" s="1"/>
  <c r="AU65" i="1"/>
  <c r="AP65" i="1"/>
  <c r="AQ65" i="1" s="1"/>
  <c r="AL65" i="1"/>
  <c r="AM65" i="1" s="1"/>
  <c r="AH65" i="1"/>
  <c r="AI65" i="1" s="1"/>
  <c r="AC65" i="1"/>
  <c r="Z65" i="1"/>
  <c r="AD65" i="1" s="1"/>
  <c r="W65" i="1"/>
  <c r="S65" i="1"/>
  <c r="P65" i="1"/>
  <c r="T65" i="1" s="1"/>
  <c r="AE65" i="1" s="1"/>
  <c r="C80" i="2" s="1"/>
  <c r="M65" i="1"/>
  <c r="D65" i="1"/>
  <c r="D64" i="3" s="1"/>
  <c r="AY64" i="1"/>
  <c r="AX64" i="1"/>
  <c r="AU64" i="1"/>
  <c r="AQ64" i="1"/>
  <c r="AP64" i="1"/>
  <c r="AM64" i="1"/>
  <c r="AL64" i="1"/>
  <c r="AI64" i="1"/>
  <c r="AH64" i="1"/>
  <c r="AC64" i="1"/>
  <c r="Z64" i="1"/>
  <c r="W64" i="1"/>
  <c r="AD64" i="1" s="1"/>
  <c r="S64" i="1"/>
  <c r="P64" i="1"/>
  <c r="M64" i="1"/>
  <c r="T64" i="1" s="1"/>
  <c r="AE64" i="1" s="1"/>
  <c r="C79" i="2" s="1"/>
  <c r="D64" i="1"/>
  <c r="D63" i="3" s="1"/>
  <c r="AX63" i="1"/>
  <c r="AY63" i="1" s="1"/>
  <c r="AU63" i="1"/>
  <c r="AP63" i="1"/>
  <c r="AQ63" i="1" s="1"/>
  <c r="AL63" i="1"/>
  <c r="AM63" i="1" s="1"/>
  <c r="AH63" i="1"/>
  <c r="AI63" i="1" s="1"/>
  <c r="AC63" i="1"/>
  <c r="Z63" i="1"/>
  <c r="AD63" i="1" s="1"/>
  <c r="W63" i="1"/>
  <c r="S63" i="1"/>
  <c r="P63" i="1"/>
  <c r="T63" i="1" s="1"/>
  <c r="AE63" i="1" s="1"/>
  <c r="C78" i="2" s="1"/>
  <c r="M63" i="1"/>
  <c r="D63" i="1"/>
  <c r="D62" i="3" s="1"/>
  <c r="AY62" i="1"/>
  <c r="AX62" i="1"/>
  <c r="AU62" i="1"/>
  <c r="AQ62" i="1"/>
  <c r="AP62" i="1"/>
  <c r="AM62" i="1"/>
  <c r="AL62" i="1"/>
  <c r="AI62" i="1"/>
  <c r="AH62" i="1"/>
  <c r="AC62" i="1"/>
  <c r="Z62" i="1"/>
  <c r="W62" i="1"/>
  <c r="AD62" i="1" s="1"/>
  <c r="S62" i="1"/>
  <c r="P62" i="1"/>
  <c r="M62" i="1"/>
  <c r="T62" i="1" s="1"/>
  <c r="AE62" i="1" s="1"/>
  <c r="C77" i="2" s="1"/>
  <c r="D62" i="1"/>
  <c r="D61" i="3" s="1"/>
  <c r="AX61" i="1"/>
  <c r="AY61" i="1" s="1"/>
  <c r="AU61" i="1"/>
  <c r="AP61" i="1"/>
  <c r="AQ61" i="1" s="1"/>
  <c r="AL61" i="1"/>
  <c r="AM61" i="1" s="1"/>
  <c r="AH61" i="1"/>
  <c r="AI61" i="1" s="1"/>
  <c r="AC61" i="1"/>
  <c r="Z61" i="1"/>
  <c r="AD61" i="1" s="1"/>
  <c r="W61" i="1"/>
  <c r="S61" i="1"/>
  <c r="P61" i="1"/>
  <c r="T61" i="1" s="1"/>
  <c r="AE61" i="1" s="1"/>
  <c r="C76" i="2" s="1"/>
  <c r="M61" i="1"/>
  <c r="D61" i="1"/>
  <c r="D60" i="3" s="1"/>
  <c r="AY60" i="1"/>
  <c r="AX60" i="1"/>
  <c r="AP60" i="1"/>
  <c r="AQ60" i="1" s="1"/>
  <c r="AL60" i="1"/>
  <c r="AM60" i="1" s="1"/>
  <c r="AH60" i="1"/>
  <c r="AI60" i="1" s="1"/>
  <c r="AC60" i="1"/>
  <c r="Z60" i="1"/>
  <c r="AD60" i="1" s="1"/>
  <c r="W60" i="1"/>
  <c r="S60" i="1"/>
  <c r="P60" i="1"/>
  <c r="T60" i="1" s="1"/>
  <c r="M60" i="1"/>
  <c r="D60" i="1"/>
  <c r="D59" i="3" s="1"/>
  <c r="AY59" i="1"/>
  <c r="AX59" i="1"/>
  <c r="AP59" i="1"/>
  <c r="AQ59" i="1" s="1"/>
  <c r="AL59" i="1"/>
  <c r="AM59" i="1" s="1"/>
  <c r="AH59" i="1"/>
  <c r="AI59" i="1" s="1"/>
  <c r="AC59" i="1"/>
  <c r="Z59" i="1"/>
  <c r="AD59" i="1" s="1"/>
  <c r="W59" i="1"/>
  <c r="S59" i="1"/>
  <c r="P59" i="1"/>
  <c r="T59" i="1" s="1"/>
  <c r="AE59" i="1" s="1"/>
  <c r="C74" i="2" s="1"/>
  <c r="H74" i="2" s="1"/>
  <c r="M59" i="1"/>
  <c r="D59" i="1"/>
  <c r="D58" i="3" s="1"/>
  <c r="AY58" i="1"/>
  <c r="AX58" i="1"/>
  <c r="AP58" i="1"/>
  <c r="AQ58" i="1" s="1"/>
  <c r="AL58" i="1"/>
  <c r="AM58" i="1" s="1"/>
  <c r="AH58" i="1"/>
  <c r="AI58" i="1" s="1"/>
  <c r="AC58" i="1"/>
  <c r="Z58" i="1"/>
  <c r="AD58" i="1" s="1"/>
  <c r="W58" i="1"/>
  <c r="S58" i="1"/>
  <c r="P58" i="1"/>
  <c r="T58" i="1" s="1"/>
  <c r="M58" i="1"/>
  <c r="D58" i="1"/>
  <c r="D57" i="3" s="1"/>
  <c r="AY57" i="1"/>
  <c r="AX57" i="1"/>
  <c r="AP57" i="1"/>
  <c r="AQ57" i="1" s="1"/>
  <c r="AL57" i="1"/>
  <c r="AM57" i="1" s="1"/>
  <c r="AH57" i="1"/>
  <c r="AI57" i="1" s="1"/>
  <c r="AC57" i="1"/>
  <c r="Z57" i="1"/>
  <c r="AD57" i="1" s="1"/>
  <c r="W57" i="1"/>
  <c r="S57" i="1"/>
  <c r="P57" i="1"/>
  <c r="T57" i="1" s="1"/>
  <c r="AE57" i="1" s="1"/>
  <c r="C72" i="2" s="1"/>
  <c r="H72" i="2" s="1"/>
  <c r="M57" i="1"/>
  <c r="D57" i="1"/>
  <c r="D56" i="3" s="1"/>
  <c r="AY56" i="1"/>
  <c r="AX56" i="1"/>
  <c r="AU56" i="1"/>
  <c r="AQ56" i="1"/>
  <c r="AP56" i="1"/>
  <c r="AM56" i="1"/>
  <c r="AL56" i="1"/>
  <c r="AI56" i="1"/>
  <c r="AH56" i="1"/>
  <c r="AC56" i="1"/>
  <c r="Z56" i="1"/>
  <c r="W56" i="1"/>
  <c r="AD56" i="1" s="1"/>
  <c r="S56" i="1"/>
  <c r="P56" i="1"/>
  <c r="M56" i="1"/>
  <c r="T56" i="1" s="1"/>
  <c r="AE56" i="1" s="1"/>
  <c r="C71" i="2" s="1"/>
  <c r="D56" i="1"/>
  <c r="D55" i="3" s="1"/>
  <c r="AX55" i="1"/>
  <c r="AY55" i="1" s="1"/>
  <c r="AQ55" i="1"/>
  <c r="AP55" i="1"/>
  <c r="AM55" i="1"/>
  <c r="AL55" i="1"/>
  <c r="AI55" i="1"/>
  <c r="AH55" i="1"/>
  <c r="AC55" i="1"/>
  <c r="Z55" i="1"/>
  <c r="W55" i="1"/>
  <c r="AD55" i="1" s="1"/>
  <c r="S55" i="1"/>
  <c r="P55" i="1"/>
  <c r="M55" i="1"/>
  <c r="T55" i="1" s="1"/>
  <c r="D55" i="1"/>
  <c r="D54" i="3" s="1"/>
  <c r="AX54" i="1"/>
  <c r="AY54" i="1" s="1"/>
  <c r="AU54" i="1"/>
  <c r="AP54" i="1"/>
  <c r="AQ54" i="1" s="1"/>
  <c r="AL54" i="1"/>
  <c r="AM54" i="1" s="1"/>
  <c r="AH54" i="1"/>
  <c r="AI54" i="1" s="1"/>
  <c r="AC54" i="1"/>
  <c r="Z54" i="1"/>
  <c r="AD54" i="1" s="1"/>
  <c r="W54" i="1"/>
  <c r="S54" i="1"/>
  <c r="P54" i="1"/>
  <c r="T54" i="1" s="1"/>
  <c r="M54" i="1"/>
  <c r="D54" i="1"/>
  <c r="D53" i="3" s="1"/>
  <c r="AY53" i="1"/>
  <c r="AX53" i="1"/>
  <c r="AU53" i="1"/>
  <c r="AQ53" i="1"/>
  <c r="AP53" i="1"/>
  <c r="AM53" i="1"/>
  <c r="AL53" i="1"/>
  <c r="AI53" i="1"/>
  <c r="AH53" i="1"/>
  <c r="AC53" i="1"/>
  <c r="Z53" i="1"/>
  <c r="W53" i="1"/>
  <c r="AD53" i="1" s="1"/>
  <c r="S53" i="1"/>
  <c r="P53" i="1"/>
  <c r="M53" i="1"/>
  <c r="T53" i="1" s="1"/>
  <c r="D53" i="1"/>
  <c r="D52" i="3" s="1"/>
  <c r="AX52" i="1"/>
  <c r="AY52" i="1" s="1"/>
  <c r="AU52" i="1"/>
  <c r="AP52" i="1"/>
  <c r="AQ52" i="1" s="1"/>
  <c r="AL52" i="1"/>
  <c r="AM52" i="1" s="1"/>
  <c r="AH52" i="1"/>
  <c r="AI52" i="1" s="1"/>
  <c r="AC52" i="1"/>
  <c r="Z52" i="1"/>
  <c r="AD52" i="1" s="1"/>
  <c r="W52" i="1"/>
  <c r="S52" i="1"/>
  <c r="P52" i="1"/>
  <c r="T52" i="1" s="1"/>
  <c r="M52" i="1"/>
  <c r="D52" i="1"/>
  <c r="D51" i="3" s="1"/>
  <c r="AY51" i="1"/>
  <c r="AX51" i="1"/>
  <c r="AP51" i="1"/>
  <c r="AQ51" i="1" s="1"/>
  <c r="AL51" i="1"/>
  <c r="AM51" i="1" s="1"/>
  <c r="AH51" i="1"/>
  <c r="AI51" i="1" s="1"/>
  <c r="AC51" i="1"/>
  <c r="Z51" i="1"/>
  <c r="AD51" i="1" s="1"/>
  <c r="W51" i="1"/>
  <c r="S51" i="1"/>
  <c r="P51" i="1"/>
  <c r="T51" i="1" s="1"/>
  <c r="AE51" i="1" s="1"/>
  <c r="C66" i="2" s="1"/>
  <c r="M51" i="1"/>
  <c r="D51" i="1"/>
  <c r="D50" i="3" s="1"/>
  <c r="AY50" i="1"/>
  <c r="AX50" i="1"/>
  <c r="AP50" i="1"/>
  <c r="AQ50" i="1" s="1"/>
  <c r="AL50" i="1"/>
  <c r="AM50" i="1" s="1"/>
  <c r="AH50" i="1"/>
  <c r="AI50" i="1" s="1"/>
  <c r="AC50" i="1"/>
  <c r="Z50" i="1"/>
  <c r="AD50" i="1" s="1"/>
  <c r="W50" i="1"/>
  <c r="S50" i="1"/>
  <c r="P50" i="1"/>
  <c r="T50" i="1" s="1"/>
  <c r="M50" i="1"/>
  <c r="D50" i="1"/>
  <c r="D49" i="3" s="1"/>
  <c r="AY49" i="1"/>
  <c r="AX49" i="1"/>
  <c r="AP49" i="1"/>
  <c r="AQ49" i="1" s="1"/>
  <c r="AL49" i="1"/>
  <c r="AM49" i="1" s="1"/>
  <c r="AH49" i="1"/>
  <c r="AI49" i="1" s="1"/>
  <c r="AC49" i="1"/>
  <c r="Z49" i="1"/>
  <c r="AD49" i="1" s="1"/>
  <c r="W49" i="1"/>
  <c r="S49" i="1"/>
  <c r="P49" i="1"/>
  <c r="T49" i="1" s="1"/>
  <c r="AE49" i="1" s="1"/>
  <c r="C64" i="2" s="1"/>
  <c r="M49" i="1"/>
  <c r="D49" i="1"/>
  <c r="D48" i="3" s="1"/>
  <c r="AY48" i="1"/>
  <c r="AX48" i="1"/>
  <c r="AP48" i="1"/>
  <c r="AQ48" i="1" s="1"/>
  <c r="AL48" i="1"/>
  <c r="AM48" i="1" s="1"/>
  <c r="AH48" i="1"/>
  <c r="AI48" i="1" s="1"/>
  <c r="AC48" i="1"/>
  <c r="Z48" i="1"/>
  <c r="AD48" i="1" s="1"/>
  <c r="W48" i="1"/>
  <c r="S48" i="1"/>
  <c r="P48" i="1"/>
  <c r="T48" i="1" s="1"/>
  <c r="M48" i="1"/>
  <c r="D48" i="1"/>
  <c r="D47" i="3" s="1"/>
  <c r="AY47" i="1"/>
  <c r="AX47" i="1"/>
  <c r="AU47" i="1"/>
  <c r="AP47" i="1"/>
  <c r="AQ47" i="1" s="1"/>
  <c r="AL47" i="1"/>
  <c r="AI47" i="1"/>
  <c r="AH47" i="1"/>
  <c r="AC47" i="1"/>
  <c r="Z47" i="1"/>
  <c r="W47" i="1"/>
  <c r="AD47" i="1" s="1"/>
  <c r="S47" i="1"/>
  <c r="P47" i="1"/>
  <c r="M47" i="1"/>
  <c r="T47" i="1" s="1"/>
  <c r="AE47" i="1" s="1"/>
  <c r="C62" i="2" s="1"/>
  <c r="D47" i="1"/>
  <c r="D46" i="3" s="1"/>
  <c r="AX46" i="1"/>
  <c r="AY46" i="1" s="1"/>
  <c r="AP46" i="1"/>
  <c r="AQ46" i="1" s="1"/>
  <c r="AL46" i="1"/>
  <c r="AM46" i="1" s="1"/>
  <c r="AH46" i="1"/>
  <c r="AI46" i="1" s="1"/>
  <c r="AC46" i="1"/>
  <c r="Z46" i="1"/>
  <c r="AD46" i="1" s="1"/>
  <c r="W46" i="1"/>
  <c r="S46" i="1"/>
  <c r="P46" i="1"/>
  <c r="T46" i="1" s="1"/>
  <c r="M46" i="1"/>
  <c r="D46" i="1"/>
  <c r="D45" i="3" s="1"/>
  <c r="AY41" i="1"/>
  <c r="AX41" i="1"/>
  <c r="AU41" i="1"/>
  <c r="AQ41" i="1"/>
  <c r="AP41" i="1"/>
  <c r="AM41" i="1"/>
  <c r="AL41" i="1"/>
  <c r="AI41" i="1"/>
  <c r="AH41" i="1"/>
  <c r="AC41" i="1"/>
  <c r="Z41" i="1"/>
  <c r="W41" i="1"/>
  <c r="AD41" i="1" s="1"/>
  <c r="P41" i="1"/>
  <c r="M41" i="1"/>
  <c r="T41" i="1" s="1"/>
  <c r="AE41" i="1" s="1"/>
  <c r="I41" i="1" s="1"/>
  <c r="C56" i="2" s="1"/>
  <c r="D41" i="1"/>
  <c r="D40" i="3" s="1"/>
  <c r="AY40" i="1"/>
  <c r="AX40" i="1"/>
  <c r="AU40" i="1"/>
  <c r="AQ40" i="1"/>
  <c r="AP40" i="1"/>
  <c r="AM40" i="1"/>
  <c r="AL40" i="1"/>
  <c r="AI40" i="1"/>
  <c r="AH40" i="1"/>
  <c r="AC40" i="1"/>
  <c r="Z40" i="1"/>
  <c r="W40" i="1"/>
  <c r="AD40" i="1" s="1"/>
  <c r="P40" i="1"/>
  <c r="M40" i="1"/>
  <c r="T40" i="1" s="1"/>
  <c r="AE40" i="1" s="1"/>
  <c r="I40" i="1" s="1"/>
  <c r="C55" i="2" s="1"/>
  <c r="D40" i="1"/>
  <c r="D39" i="3" s="1"/>
  <c r="AY39" i="1"/>
  <c r="AX39" i="1"/>
  <c r="AU39" i="1"/>
  <c r="AQ39" i="1"/>
  <c r="AP39" i="1"/>
  <c r="AM39" i="1"/>
  <c r="AL39" i="1"/>
  <c r="AI39" i="1"/>
  <c r="AH39" i="1"/>
  <c r="Z39" i="1"/>
  <c r="W39" i="1"/>
  <c r="P39" i="1"/>
  <c r="M39" i="1"/>
  <c r="T39" i="1" s="1"/>
  <c r="D39" i="1"/>
  <c r="D38" i="3" s="1"/>
  <c r="AX38" i="1"/>
  <c r="AY38" i="1" s="1"/>
  <c r="AU38" i="1"/>
  <c r="AP38" i="1"/>
  <c r="AQ38" i="1" s="1"/>
  <c r="AL38" i="1"/>
  <c r="AM38" i="1" s="1"/>
  <c r="AH38" i="1"/>
  <c r="AI38" i="1" s="1"/>
  <c r="AC38" i="1"/>
  <c r="Z38" i="1"/>
  <c r="AD38" i="1" s="1"/>
  <c r="W38" i="1"/>
  <c r="P38" i="1"/>
  <c r="M38" i="1"/>
  <c r="T38" i="1" s="1"/>
  <c r="D38" i="1"/>
  <c r="D37" i="3" s="1"/>
  <c r="AX37" i="1"/>
  <c r="AY37" i="1" s="1"/>
  <c r="AU37" i="1"/>
  <c r="AP37" i="1"/>
  <c r="AQ37" i="1" s="1"/>
  <c r="AL37" i="1"/>
  <c r="AM37" i="1" s="1"/>
  <c r="AH37" i="1"/>
  <c r="AI37" i="1" s="1"/>
  <c r="AC37" i="1"/>
  <c r="Z37" i="1"/>
  <c r="AD37" i="1" s="1"/>
  <c r="W37" i="1"/>
  <c r="P37" i="1"/>
  <c r="M37" i="1"/>
  <c r="T37" i="1" s="1"/>
  <c r="D37" i="1"/>
  <c r="D36" i="3" s="1"/>
  <c r="AX36" i="1"/>
  <c r="AY36" i="1" s="1"/>
  <c r="AU36" i="1"/>
  <c r="AP36" i="1"/>
  <c r="AQ36" i="1" s="1"/>
  <c r="AL36" i="1"/>
  <c r="AM36" i="1" s="1"/>
  <c r="AH36" i="1"/>
  <c r="AI36" i="1" s="1"/>
  <c r="AC36" i="1"/>
  <c r="Z36" i="1"/>
  <c r="AD36" i="1" s="1"/>
  <c r="W36" i="1"/>
  <c r="P36" i="1"/>
  <c r="M36" i="1"/>
  <c r="T36" i="1" s="1"/>
  <c r="D36" i="1"/>
  <c r="D35" i="3" s="1"/>
  <c r="AX35" i="1"/>
  <c r="AY35" i="1" s="1"/>
  <c r="AU35" i="1"/>
  <c r="AP35" i="1"/>
  <c r="AQ35" i="1" s="1"/>
  <c r="AL35" i="1"/>
  <c r="AM35" i="1" s="1"/>
  <c r="AH35" i="1"/>
  <c r="AI35" i="1" s="1"/>
  <c r="AC35" i="1"/>
  <c r="Z35" i="1"/>
  <c r="AD35" i="1" s="1"/>
  <c r="W35" i="1"/>
  <c r="P35" i="1"/>
  <c r="M35" i="1"/>
  <c r="T35" i="1" s="1"/>
  <c r="D35" i="1"/>
  <c r="D34" i="3" s="1"/>
  <c r="AX34" i="1"/>
  <c r="AY34" i="1" s="1"/>
  <c r="AU34" i="1"/>
  <c r="AP34" i="1"/>
  <c r="AQ34" i="1" s="1"/>
  <c r="AL34" i="1"/>
  <c r="AI34" i="1"/>
  <c r="AH34" i="1"/>
  <c r="AC34" i="1"/>
  <c r="Z34" i="1"/>
  <c r="W34" i="1"/>
  <c r="AD34" i="1" s="1"/>
  <c r="P34" i="1"/>
  <c r="M34" i="1"/>
  <c r="T34" i="1" s="1"/>
  <c r="AE34" i="1" s="1"/>
  <c r="I34" i="1" s="1"/>
  <c r="C49" i="2" s="1"/>
  <c r="D34" i="1"/>
  <c r="D33" i="3" s="1"/>
  <c r="AY33" i="1"/>
  <c r="AX33" i="1"/>
  <c r="AU33" i="1"/>
  <c r="AQ33" i="1"/>
  <c r="AP33" i="1"/>
  <c r="AL33" i="1"/>
  <c r="AH33" i="1"/>
  <c r="AI33" i="1" s="1"/>
  <c r="AC33" i="1"/>
  <c r="Z33" i="1"/>
  <c r="AD33" i="1" s="1"/>
  <c r="W33" i="1"/>
  <c r="P33" i="1"/>
  <c r="M33" i="1"/>
  <c r="T33" i="1" s="1"/>
  <c r="AE33" i="1" s="1"/>
  <c r="I33" i="1" s="1"/>
  <c r="C48" i="2" s="1"/>
  <c r="D33" i="1"/>
  <c r="D32" i="3" s="1"/>
  <c r="AX32" i="1"/>
  <c r="AY32" i="1" s="1"/>
  <c r="AU32" i="1"/>
  <c r="AP32" i="1"/>
  <c r="AQ32" i="1" s="1"/>
  <c r="AL32" i="1"/>
  <c r="AM32" i="1" s="1"/>
  <c r="AH32" i="1"/>
  <c r="AI32" i="1" s="1"/>
  <c r="AC32" i="1"/>
  <c r="Z32" i="1"/>
  <c r="AD32" i="1" s="1"/>
  <c r="W32" i="1"/>
  <c r="P32" i="1"/>
  <c r="M32" i="1"/>
  <c r="T32" i="1" s="1"/>
  <c r="AE32" i="1" s="1"/>
  <c r="I32" i="1" s="1"/>
  <c r="C47" i="2" s="1"/>
  <c r="D32" i="1"/>
  <c r="D31" i="3" s="1"/>
  <c r="AX31" i="1"/>
  <c r="AY31" i="1" s="1"/>
  <c r="AP31" i="1"/>
  <c r="AQ31" i="1" s="1"/>
  <c r="AL31" i="1"/>
  <c r="AM31" i="1" s="1"/>
  <c r="AH31" i="1"/>
  <c r="AI31" i="1" s="1"/>
  <c r="AC31" i="1"/>
  <c r="Z31" i="1"/>
  <c r="AD31" i="1" s="1"/>
  <c r="W31" i="1"/>
  <c r="P31" i="1"/>
  <c r="M31" i="1"/>
  <c r="T31" i="1" s="1"/>
  <c r="AE31" i="1" s="1"/>
  <c r="I31" i="1" s="1"/>
  <c r="C46" i="2" s="1"/>
  <c r="D31" i="1"/>
  <c r="D30" i="3" s="1"/>
  <c r="AX30" i="1"/>
  <c r="AY30" i="1" s="1"/>
  <c r="AU30" i="1"/>
  <c r="AP30" i="1"/>
  <c r="AQ30" i="1" s="1"/>
  <c r="AL30" i="1"/>
  <c r="AI30" i="1"/>
  <c r="AH30" i="1"/>
  <c r="AC30" i="1"/>
  <c r="Z30" i="1"/>
  <c r="W30" i="1"/>
  <c r="AD30" i="1" s="1"/>
  <c r="P30" i="1"/>
  <c r="M30" i="1"/>
  <c r="T30" i="1" s="1"/>
  <c r="AE30" i="1" s="1"/>
  <c r="I30" i="1" s="1"/>
  <c r="C45" i="2" s="1"/>
  <c r="D30" i="1"/>
  <c r="D29" i="3" s="1"/>
  <c r="AX29" i="1"/>
  <c r="AY29" i="1" s="1"/>
  <c r="AQ29" i="1"/>
  <c r="AP29" i="1"/>
  <c r="AM29" i="1"/>
  <c r="AL29" i="1"/>
  <c r="AI29" i="1"/>
  <c r="AH29" i="1"/>
  <c r="AC29" i="1"/>
  <c r="Z29" i="1"/>
  <c r="W29" i="1"/>
  <c r="AD29" i="1" s="1"/>
  <c r="P29" i="1"/>
  <c r="M29" i="1"/>
  <c r="T29" i="1" s="1"/>
  <c r="AE29" i="1" s="1"/>
  <c r="I29" i="1" s="1"/>
  <c r="C44" i="2" s="1"/>
  <c r="D29" i="1"/>
  <c r="D28" i="3" s="1"/>
  <c r="AY28" i="1"/>
  <c r="AX28" i="1"/>
  <c r="AP28" i="1"/>
  <c r="AQ28" i="1" s="1"/>
  <c r="AL28" i="1"/>
  <c r="AM28" i="1" s="1"/>
  <c r="AH28" i="1"/>
  <c r="AI28" i="1" s="1"/>
  <c r="AC28" i="1"/>
  <c r="Z28" i="1"/>
  <c r="AD28" i="1" s="1"/>
  <c r="W28" i="1"/>
  <c r="P28" i="1"/>
  <c r="M28" i="1"/>
  <c r="T28" i="1" s="1"/>
  <c r="D28" i="1"/>
  <c r="D27" i="3" s="1"/>
  <c r="AX27" i="1"/>
  <c r="AY27" i="1" s="1"/>
  <c r="AU27" i="1"/>
  <c r="AP27" i="1"/>
  <c r="AQ27" i="1" s="1"/>
  <c r="AL27" i="1"/>
  <c r="AM27" i="1" s="1"/>
  <c r="AH27" i="1"/>
  <c r="AI27" i="1" s="1"/>
  <c r="AC27" i="1"/>
  <c r="Z27" i="1"/>
  <c r="AD27" i="1" s="1"/>
  <c r="W27" i="1"/>
  <c r="P27" i="1"/>
  <c r="M27" i="1"/>
  <c r="T27" i="1" s="1"/>
  <c r="D27" i="1"/>
  <c r="D26" i="3" s="1"/>
  <c r="AX26" i="1"/>
  <c r="AY26" i="1" s="1"/>
  <c r="AQ26" i="1"/>
  <c r="AP26" i="1"/>
  <c r="AM26" i="1"/>
  <c r="AL26" i="1"/>
  <c r="AI26" i="1"/>
  <c r="AH26" i="1"/>
  <c r="AC26" i="1"/>
  <c r="Z26" i="1"/>
  <c r="W26" i="1"/>
  <c r="AD26" i="1" s="1"/>
  <c r="P26" i="1"/>
  <c r="M26" i="1"/>
  <c r="T26" i="1" s="1"/>
  <c r="AE26" i="1" s="1"/>
  <c r="I26" i="1" s="1"/>
  <c r="C41" i="2" s="1"/>
  <c r="D26" i="1"/>
  <c r="D25" i="3" s="1"/>
  <c r="AY25" i="1"/>
  <c r="AX25" i="1"/>
  <c r="AP25" i="1"/>
  <c r="AQ25" i="1" s="1"/>
  <c r="AL25" i="1"/>
  <c r="AM25" i="1" s="1"/>
  <c r="AH25" i="1"/>
  <c r="AI25" i="1" s="1"/>
  <c r="AC25" i="1"/>
  <c r="Z25" i="1"/>
  <c r="AD25" i="1" s="1"/>
  <c r="W25" i="1"/>
  <c r="P25" i="1"/>
  <c r="M25" i="1"/>
  <c r="T25" i="1" s="1"/>
  <c r="D25" i="1"/>
  <c r="D24" i="3" s="1"/>
  <c r="AX24" i="1"/>
  <c r="AY24" i="1" s="1"/>
  <c r="AQ24" i="1"/>
  <c r="AP24" i="1"/>
  <c r="AL24" i="1"/>
  <c r="AH24" i="1"/>
  <c r="AI24" i="1" s="1"/>
  <c r="AC24" i="1"/>
  <c r="Z24" i="1"/>
  <c r="AD24" i="1" s="1"/>
  <c r="W24" i="1"/>
  <c r="P24" i="1"/>
  <c r="M24" i="1"/>
  <c r="T24" i="1" s="1"/>
  <c r="D24" i="1"/>
  <c r="D23" i="3" s="1"/>
  <c r="AX23" i="1"/>
  <c r="AY23" i="1" s="1"/>
  <c r="AU23" i="1"/>
  <c r="AP23" i="1"/>
  <c r="AQ23" i="1" s="1"/>
  <c r="AL23" i="1"/>
  <c r="AI23" i="1"/>
  <c r="AH23" i="1"/>
  <c r="AC23" i="1"/>
  <c r="Z23" i="1"/>
  <c r="W23" i="1"/>
  <c r="AD23" i="1" s="1"/>
  <c r="P23" i="1"/>
  <c r="M23" i="1"/>
  <c r="T23" i="1" s="1"/>
  <c r="AE23" i="1" s="1"/>
  <c r="I23" i="1" s="1"/>
  <c r="C38" i="2" s="1"/>
  <c r="AX22" i="1"/>
  <c r="AY22" i="1" s="1"/>
  <c r="AQ22" i="1"/>
  <c r="AP22" i="1"/>
  <c r="AM22" i="1"/>
  <c r="AL22" i="1"/>
  <c r="AI22" i="1"/>
  <c r="AH22" i="1"/>
  <c r="Z22" i="1"/>
  <c r="W22" i="1"/>
  <c r="AD22" i="1" s="1"/>
  <c r="P22" i="1"/>
  <c r="M22" i="1"/>
  <c r="T22" i="1" s="1"/>
  <c r="AE22" i="1" s="1"/>
  <c r="I22" i="1" s="1"/>
  <c r="C37" i="2" s="1"/>
  <c r="D22" i="1"/>
  <c r="D21" i="3" s="1"/>
  <c r="AX21" i="1"/>
  <c r="AY21" i="1" s="1"/>
  <c r="AQ21" i="1"/>
  <c r="AP21" i="1"/>
  <c r="AM21" i="1"/>
  <c r="AL21" i="1"/>
  <c r="AI21" i="1"/>
  <c r="AH21" i="1"/>
  <c r="AC21" i="1"/>
  <c r="Z21" i="1"/>
  <c r="W21" i="1"/>
  <c r="AD21" i="1" s="1"/>
  <c r="P21" i="1"/>
  <c r="M21" i="1"/>
  <c r="T21" i="1" s="1"/>
  <c r="AE21" i="1" s="1"/>
  <c r="I21" i="1" s="1"/>
  <c r="C36" i="2" s="1"/>
  <c r="D21" i="1"/>
  <c r="D20" i="3" s="1"/>
  <c r="AY16" i="1"/>
  <c r="AX16" i="1"/>
  <c r="AU16" i="1"/>
  <c r="AQ16" i="1"/>
  <c r="AP16" i="1"/>
  <c r="AM16" i="1"/>
  <c r="AL16" i="1"/>
  <c r="AI16" i="1"/>
  <c r="AH16" i="1"/>
  <c r="AC16" i="1"/>
  <c r="Z16" i="1"/>
  <c r="W16" i="1"/>
  <c r="AD16" i="1" s="1"/>
  <c r="P16" i="1"/>
  <c r="M16" i="1"/>
  <c r="T16" i="1" s="1"/>
  <c r="AE16" i="1" s="1"/>
  <c r="I16" i="1" s="1"/>
  <c r="C31" i="2" s="1"/>
  <c r="AX15" i="1"/>
  <c r="AY15" i="1" s="1"/>
  <c r="AU15" i="1"/>
  <c r="AP15" i="1"/>
  <c r="AQ15" i="1" s="1"/>
  <c r="AL15" i="1"/>
  <c r="AM15" i="1" s="1"/>
  <c r="AH15" i="1"/>
  <c r="AC15" i="1"/>
  <c r="Z15" i="1"/>
  <c r="W15" i="1"/>
  <c r="AD15" i="1" s="1"/>
  <c r="P15" i="1"/>
  <c r="M15" i="1"/>
  <c r="T15" i="1" s="1"/>
  <c r="AE15" i="1" s="1"/>
  <c r="AX14" i="1"/>
  <c r="AY14" i="1" s="1"/>
  <c r="AU14" i="1"/>
  <c r="AP14" i="1"/>
  <c r="AQ14" i="1" s="1"/>
  <c r="AL14" i="1"/>
  <c r="AM14" i="1" s="1"/>
  <c r="AH14" i="1"/>
  <c r="AC14" i="1"/>
  <c r="Z14" i="1"/>
  <c r="W14" i="1"/>
  <c r="AD14" i="1" s="1"/>
  <c r="P14" i="1"/>
  <c r="M14" i="1"/>
  <c r="T14" i="1" s="1"/>
  <c r="AE14" i="1" s="1"/>
  <c r="I14" i="1" s="1"/>
  <c r="C29" i="2" s="1"/>
  <c r="AX13" i="1"/>
  <c r="AY13" i="1" s="1"/>
  <c r="AU13" i="1"/>
  <c r="AP13" i="1"/>
  <c r="AQ13" i="1" s="1"/>
  <c r="AL13" i="1"/>
  <c r="AM13" i="1" s="1"/>
  <c r="AH13" i="1"/>
  <c r="AI13" i="1" s="1"/>
  <c r="AC13" i="1"/>
  <c r="Z13" i="1"/>
  <c r="AD13" i="1" s="1"/>
  <c r="W13" i="1"/>
  <c r="P13" i="1"/>
  <c r="M13" i="1"/>
  <c r="T13" i="1" s="1"/>
  <c r="AY12" i="1"/>
  <c r="AX12" i="1"/>
  <c r="AP12" i="1"/>
  <c r="AQ12" i="1" s="1"/>
  <c r="AL12" i="1"/>
  <c r="AM12" i="1" s="1"/>
  <c r="AH12" i="1"/>
  <c r="AI12" i="1" s="1"/>
  <c r="AC12" i="1"/>
  <c r="Z12" i="1"/>
  <c r="AD12" i="1" s="1"/>
  <c r="W12" i="1"/>
  <c r="P12" i="1"/>
  <c r="M12" i="1"/>
  <c r="T12" i="1" s="1"/>
  <c r="AE12" i="1" s="1"/>
  <c r="I12" i="1" s="1"/>
  <c r="C27" i="2" s="1"/>
  <c r="AY11" i="1"/>
  <c r="AX11" i="1"/>
  <c r="AP11" i="1"/>
  <c r="AQ11" i="1" s="1"/>
  <c r="AL11" i="1"/>
  <c r="AM11" i="1" s="1"/>
  <c r="AH11" i="1"/>
  <c r="AC11" i="1"/>
  <c r="Z11" i="1"/>
  <c r="W11" i="1"/>
  <c r="AD11" i="1" s="1"/>
  <c r="P11" i="1"/>
  <c r="M11" i="1"/>
  <c r="T11" i="1" s="1"/>
  <c r="AE11" i="1" s="1"/>
  <c r="AX10" i="1"/>
  <c r="AY10" i="1" s="1"/>
  <c r="AU10" i="1"/>
  <c r="AP10" i="1"/>
  <c r="AQ10" i="1" s="1"/>
  <c r="AL10" i="1"/>
  <c r="AM10" i="1" s="1"/>
  <c r="AH10" i="1"/>
  <c r="AI10" i="1" s="1"/>
  <c r="AC10" i="1"/>
  <c r="Z10" i="1"/>
  <c r="AD10" i="1" s="1"/>
  <c r="W10" i="1"/>
  <c r="P10" i="1"/>
  <c r="M10" i="1"/>
  <c r="T10" i="1" s="1"/>
  <c r="AE10" i="1" s="1"/>
  <c r="I10" i="1" s="1"/>
  <c r="C25" i="2" s="1"/>
  <c r="AY9" i="1"/>
  <c r="AX9" i="1"/>
  <c r="AP9" i="1"/>
  <c r="AQ9" i="1" s="1"/>
  <c r="AL9" i="1"/>
  <c r="AM9" i="1" s="1"/>
  <c r="AH9" i="1"/>
  <c r="AC9" i="1"/>
  <c r="Z9" i="1"/>
  <c r="W9" i="1"/>
  <c r="AD9" i="1" s="1"/>
  <c r="P9" i="1"/>
  <c r="M9" i="1"/>
  <c r="T9" i="1" s="1"/>
  <c r="AE9" i="1" s="1"/>
  <c r="AX8" i="1"/>
  <c r="AY8" i="1" s="1"/>
  <c r="AQ8" i="1"/>
  <c r="AP8" i="1"/>
  <c r="AM8" i="1"/>
  <c r="AL8" i="1"/>
  <c r="AI8" i="1"/>
  <c r="AH8" i="1"/>
  <c r="AC8" i="1"/>
  <c r="Z8" i="1"/>
  <c r="W8" i="1"/>
  <c r="AD8" i="1" s="1"/>
  <c r="P8" i="1"/>
  <c r="M8" i="1"/>
  <c r="T8" i="1" s="1"/>
  <c r="AE8" i="1" s="1"/>
  <c r="I8" i="1" s="1"/>
  <c r="C23" i="2" s="1"/>
  <c r="AX7" i="1"/>
  <c r="AY7" i="1" s="1"/>
  <c r="AU7" i="1"/>
  <c r="AP7" i="1"/>
  <c r="AQ7" i="1" s="1"/>
  <c r="AL7" i="1"/>
  <c r="AH7" i="1"/>
  <c r="Z7" i="1"/>
  <c r="W7" i="1"/>
  <c r="AD7" i="1" s="1"/>
  <c r="P7" i="1"/>
  <c r="M7" i="1"/>
  <c r="T7" i="1" s="1"/>
  <c r="AE7" i="1" s="1"/>
  <c r="I7" i="1" s="1"/>
  <c r="C22" i="2" s="1"/>
  <c r="AX6" i="1"/>
  <c r="AY6" i="1" s="1"/>
  <c r="AQ6" i="1"/>
  <c r="AP6" i="1"/>
  <c r="AM6" i="1"/>
  <c r="AL6" i="1"/>
  <c r="AH6" i="1"/>
  <c r="AC6" i="1"/>
  <c r="Z6" i="1"/>
  <c r="AD6" i="1" s="1"/>
  <c r="W6" i="1"/>
  <c r="P6" i="1"/>
  <c r="M6" i="1"/>
  <c r="T6" i="1" s="1"/>
  <c r="AE6" i="1" s="1"/>
  <c r="I6" i="1" s="1"/>
  <c r="C21" i="2" s="1"/>
  <c r="I9" i="1" l="1"/>
  <c r="C24" i="2" s="1"/>
  <c r="L24" i="2" s="1"/>
  <c r="I11" i="1"/>
  <c r="C26" i="2" s="1"/>
  <c r="AE13" i="1"/>
  <c r="I13" i="1" s="1"/>
  <c r="C28" i="2" s="1"/>
  <c r="I15" i="1"/>
  <c r="C30" i="2" s="1"/>
  <c r="AE24" i="1"/>
  <c r="I24" i="1" s="1"/>
  <c r="C39" i="2" s="1"/>
  <c r="K39" i="2" s="1"/>
  <c r="AE25" i="1"/>
  <c r="I25" i="1" s="1"/>
  <c r="C40" i="2" s="1"/>
  <c r="AE27" i="1"/>
  <c r="I27" i="1" s="1"/>
  <c r="C42" i="2" s="1"/>
  <c r="AE28" i="1"/>
  <c r="I28" i="1" s="1"/>
  <c r="C43" i="2" s="1"/>
  <c r="AE35" i="1"/>
  <c r="I35" i="1" s="1"/>
  <c r="C50" i="2" s="1"/>
  <c r="AE36" i="1"/>
  <c r="I36" i="1" s="1"/>
  <c r="C51" i="2" s="1"/>
  <c r="AE37" i="1"/>
  <c r="I37" i="1" s="1"/>
  <c r="C52" i="2" s="1"/>
  <c r="AE38" i="1"/>
  <c r="I38" i="1" s="1"/>
  <c r="C53" i="2" s="1"/>
  <c r="AE46" i="1"/>
  <c r="C61" i="2" s="1"/>
  <c r="AD39" i="1"/>
  <c r="AE39" i="1" s="1"/>
  <c r="I39" i="1" s="1"/>
  <c r="C54" i="2" s="1"/>
  <c r="AE48" i="1"/>
  <c r="C63" i="2" s="1"/>
  <c r="AE50" i="1"/>
  <c r="C65" i="2" s="1"/>
  <c r="AE52" i="1"/>
  <c r="C67" i="2" s="1"/>
  <c r="AE53" i="1"/>
  <c r="C68" i="2" s="1"/>
  <c r="AE54" i="1"/>
  <c r="C69" i="2" s="1"/>
  <c r="AE55" i="1"/>
  <c r="C70" i="2" s="1"/>
  <c r="L70" i="2" s="1"/>
  <c r="AE58" i="1"/>
  <c r="C73" i="2" s="1"/>
  <c r="AE60" i="1"/>
  <c r="C75" i="2" s="1"/>
  <c r="L40" i="2"/>
  <c r="L21" i="2"/>
  <c r="J21" i="2"/>
  <c r="H21" i="2"/>
  <c r="F21" i="2"/>
  <c r="G21" i="2"/>
  <c r="K21" i="2"/>
  <c r="H22" i="2"/>
  <c r="L23" i="2"/>
  <c r="J23" i="2"/>
  <c r="H23" i="2"/>
  <c r="F23" i="2"/>
  <c r="G23" i="2"/>
  <c r="K23" i="2"/>
  <c r="H24" i="2"/>
  <c r="L25" i="2"/>
  <c r="J25" i="2"/>
  <c r="H25" i="2"/>
  <c r="F25" i="2"/>
  <c r="G25" i="2"/>
  <c r="K25" i="2"/>
  <c r="H26" i="2"/>
  <c r="L27" i="2"/>
  <c r="J27" i="2"/>
  <c r="H27" i="2"/>
  <c r="F27" i="2"/>
  <c r="G27" i="2"/>
  <c r="K27" i="2"/>
  <c r="H28" i="2"/>
  <c r="L29" i="2"/>
  <c r="J29" i="2"/>
  <c r="H29" i="2"/>
  <c r="F29" i="2"/>
  <c r="G29" i="2"/>
  <c r="K29" i="2"/>
  <c r="H30" i="2"/>
  <c r="L31" i="2"/>
  <c r="J31" i="2"/>
  <c r="H31" i="2"/>
  <c r="F31" i="2"/>
  <c r="G31" i="2"/>
  <c r="K31" i="2"/>
  <c r="H32" i="2"/>
  <c r="L33" i="2"/>
  <c r="J33" i="2"/>
  <c r="H33" i="2"/>
  <c r="F33" i="2"/>
  <c r="E33" i="2"/>
  <c r="I33" i="2"/>
  <c r="K34" i="2"/>
  <c r="I34" i="2"/>
  <c r="G34" i="2"/>
  <c r="E34" i="2"/>
  <c r="F34" i="2"/>
  <c r="J34" i="2"/>
  <c r="G35" i="2"/>
  <c r="H36" i="2"/>
  <c r="L37" i="2"/>
  <c r="J37" i="2"/>
  <c r="H37" i="2"/>
  <c r="F37" i="2"/>
  <c r="G37" i="2"/>
  <c r="K37" i="2"/>
  <c r="H38" i="2"/>
  <c r="L39" i="2"/>
  <c r="J39" i="2"/>
  <c r="H39" i="2"/>
  <c r="F39" i="2"/>
  <c r="G39" i="2"/>
  <c r="H40" i="2"/>
  <c r="L41" i="2"/>
  <c r="J41" i="2"/>
  <c r="H41" i="2"/>
  <c r="F41" i="2"/>
  <c r="G41" i="2"/>
  <c r="K41" i="2"/>
  <c r="L44" i="2"/>
  <c r="J44" i="2"/>
  <c r="H44" i="2"/>
  <c r="F44" i="2"/>
  <c r="K44" i="2"/>
  <c r="I44" i="2"/>
  <c r="G44" i="2"/>
  <c r="E44" i="2"/>
  <c r="L48" i="2"/>
  <c r="J48" i="2"/>
  <c r="H48" i="2"/>
  <c r="F48" i="2"/>
  <c r="K48" i="2"/>
  <c r="I48" i="2"/>
  <c r="G48" i="2"/>
  <c r="E48" i="2"/>
  <c r="K22" i="2"/>
  <c r="I22" i="2"/>
  <c r="G22" i="2"/>
  <c r="E22" i="2"/>
  <c r="F22" i="2"/>
  <c r="J22" i="2"/>
  <c r="K24" i="2"/>
  <c r="I24" i="2"/>
  <c r="G24" i="2"/>
  <c r="E24" i="2"/>
  <c r="F24" i="2"/>
  <c r="J24" i="2"/>
  <c r="K26" i="2"/>
  <c r="I26" i="2"/>
  <c r="G26" i="2"/>
  <c r="E26" i="2"/>
  <c r="F26" i="2"/>
  <c r="J26" i="2"/>
  <c r="K28" i="2"/>
  <c r="I28" i="2"/>
  <c r="G28" i="2"/>
  <c r="E28" i="2"/>
  <c r="F28" i="2"/>
  <c r="J28" i="2"/>
  <c r="K30" i="2"/>
  <c r="I30" i="2"/>
  <c r="G30" i="2"/>
  <c r="E30" i="2"/>
  <c r="F30" i="2"/>
  <c r="J30" i="2"/>
  <c r="K32" i="2"/>
  <c r="I32" i="2"/>
  <c r="G32" i="2"/>
  <c r="E32" i="2"/>
  <c r="F32" i="2"/>
  <c r="J32" i="2"/>
  <c r="L35" i="2"/>
  <c r="J35" i="2"/>
  <c r="H35" i="2"/>
  <c r="F35" i="2"/>
  <c r="E35" i="2"/>
  <c r="I35" i="2"/>
  <c r="K36" i="2"/>
  <c r="I36" i="2"/>
  <c r="G36" i="2"/>
  <c r="E36" i="2"/>
  <c r="F36" i="2"/>
  <c r="J36" i="2"/>
  <c r="K38" i="2"/>
  <c r="I38" i="2"/>
  <c r="G38" i="2"/>
  <c r="E38" i="2"/>
  <c r="F38" i="2"/>
  <c r="J38" i="2"/>
  <c r="K40" i="2"/>
  <c r="I40" i="2"/>
  <c r="G40" i="2"/>
  <c r="E40" i="2"/>
  <c r="F40" i="2"/>
  <c r="J40" i="2"/>
  <c r="L42" i="2"/>
  <c r="J42" i="2"/>
  <c r="H42" i="2"/>
  <c r="K42" i="2"/>
  <c r="I42" i="2"/>
  <c r="G42" i="2"/>
  <c r="E42" i="2"/>
  <c r="F42" i="2"/>
  <c r="L46" i="2"/>
  <c r="J46" i="2"/>
  <c r="H46" i="2"/>
  <c r="F46" i="2"/>
  <c r="K46" i="2"/>
  <c r="I46" i="2"/>
  <c r="G46" i="2"/>
  <c r="E46" i="2"/>
  <c r="L50" i="2"/>
  <c r="J50" i="2"/>
  <c r="H50" i="2"/>
  <c r="F50" i="2"/>
  <c r="K50" i="2"/>
  <c r="I50" i="2"/>
  <c r="G50" i="2"/>
  <c r="E50" i="2"/>
  <c r="F43" i="2"/>
  <c r="H43" i="2"/>
  <c r="J43" i="2"/>
  <c r="L43" i="2"/>
  <c r="F45" i="2"/>
  <c r="H45" i="2"/>
  <c r="J45" i="2"/>
  <c r="L45" i="2"/>
  <c r="F47" i="2"/>
  <c r="H47" i="2"/>
  <c r="J47" i="2"/>
  <c r="L47" i="2"/>
  <c r="F49" i="2"/>
  <c r="H49" i="2"/>
  <c r="J49" i="2"/>
  <c r="L49" i="2"/>
  <c r="F51" i="2"/>
  <c r="K52" i="2"/>
  <c r="I52" i="2"/>
  <c r="G52" i="2"/>
  <c r="E52" i="2"/>
  <c r="F52" i="2"/>
  <c r="J52" i="2"/>
  <c r="E53" i="2"/>
  <c r="K54" i="2"/>
  <c r="I54" i="2"/>
  <c r="G54" i="2"/>
  <c r="E54" i="2"/>
  <c r="F54" i="2"/>
  <c r="J54" i="2"/>
  <c r="E55" i="2"/>
  <c r="K56" i="2"/>
  <c r="I56" i="2"/>
  <c r="G56" i="2"/>
  <c r="E56" i="2"/>
  <c r="F56" i="2"/>
  <c r="J56" i="2"/>
  <c r="G57" i="2"/>
  <c r="H58" i="2"/>
  <c r="L59" i="2"/>
  <c r="J59" i="2"/>
  <c r="H59" i="2"/>
  <c r="F59" i="2"/>
  <c r="E59" i="2"/>
  <c r="I59" i="2"/>
  <c r="K60" i="2"/>
  <c r="I60" i="2"/>
  <c r="G60" i="2"/>
  <c r="E60" i="2"/>
  <c r="F60" i="2"/>
  <c r="J60" i="2"/>
  <c r="E61" i="2"/>
  <c r="K62" i="2"/>
  <c r="I62" i="2"/>
  <c r="G62" i="2"/>
  <c r="E62" i="2"/>
  <c r="F62" i="2"/>
  <c r="J62" i="2"/>
  <c r="E63" i="2"/>
  <c r="K64" i="2"/>
  <c r="I64" i="2"/>
  <c r="G64" i="2"/>
  <c r="E64" i="2"/>
  <c r="F64" i="2"/>
  <c r="J64" i="2"/>
  <c r="E65" i="2"/>
  <c r="K66" i="2"/>
  <c r="I66" i="2"/>
  <c r="G66" i="2"/>
  <c r="E66" i="2"/>
  <c r="F66" i="2"/>
  <c r="J66" i="2"/>
  <c r="E67" i="2"/>
  <c r="K68" i="2"/>
  <c r="I68" i="2"/>
  <c r="G68" i="2"/>
  <c r="E68" i="2"/>
  <c r="F68" i="2"/>
  <c r="J68" i="2"/>
  <c r="E69" i="2"/>
  <c r="K70" i="2"/>
  <c r="I70" i="2"/>
  <c r="G70" i="2"/>
  <c r="E70" i="2"/>
  <c r="F70" i="2"/>
  <c r="J70" i="2"/>
  <c r="E71" i="2"/>
  <c r="K72" i="2"/>
  <c r="I72" i="2"/>
  <c r="G72" i="2"/>
  <c r="E72" i="2"/>
  <c r="F72" i="2"/>
  <c r="J72" i="2"/>
  <c r="E73" i="2"/>
  <c r="K74" i="2"/>
  <c r="I74" i="2"/>
  <c r="G74" i="2"/>
  <c r="E74" i="2"/>
  <c r="F74" i="2"/>
  <c r="J74" i="2"/>
  <c r="E75" i="2"/>
  <c r="L76" i="2"/>
  <c r="K76" i="2"/>
  <c r="I76" i="2"/>
  <c r="G76" i="2"/>
  <c r="E76" i="2"/>
  <c r="F76" i="2"/>
  <c r="J76" i="2"/>
  <c r="L80" i="2"/>
  <c r="J80" i="2"/>
  <c r="H80" i="2"/>
  <c r="F80" i="2"/>
  <c r="K80" i="2"/>
  <c r="I80" i="2"/>
  <c r="G80" i="2"/>
  <c r="E80" i="2"/>
  <c r="E43" i="2"/>
  <c r="G43" i="2"/>
  <c r="I43" i="2"/>
  <c r="E45" i="2"/>
  <c r="G45" i="2"/>
  <c r="I45" i="2"/>
  <c r="E47" i="2"/>
  <c r="G47" i="2"/>
  <c r="I47" i="2"/>
  <c r="E49" i="2"/>
  <c r="G49" i="2"/>
  <c r="I49" i="2"/>
  <c r="L51" i="2"/>
  <c r="J51" i="2"/>
  <c r="H51" i="2"/>
  <c r="E51" i="2"/>
  <c r="G51" i="2"/>
  <c r="K51" i="2"/>
  <c r="L53" i="2"/>
  <c r="J53" i="2"/>
  <c r="H53" i="2"/>
  <c r="F53" i="2"/>
  <c r="G53" i="2"/>
  <c r="K53" i="2"/>
  <c r="L55" i="2"/>
  <c r="J55" i="2"/>
  <c r="H55" i="2"/>
  <c r="F55" i="2"/>
  <c r="G55" i="2"/>
  <c r="K55" i="2"/>
  <c r="L57" i="2"/>
  <c r="J57" i="2"/>
  <c r="H57" i="2"/>
  <c r="F57" i="2"/>
  <c r="E57" i="2"/>
  <c r="I57" i="2"/>
  <c r="K58" i="2"/>
  <c r="I58" i="2"/>
  <c r="G58" i="2"/>
  <c r="E58" i="2"/>
  <c r="F58" i="2"/>
  <c r="J58" i="2"/>
  <c r="L61" i="2"/>
  <c r="J61" i="2"/>
  <c r="H61" i="2"/>
  <c r="F61" i="2"/>
  <c r="G61" i="2"/>
  <c r="K61" i="2"/>
  <c r="L63" i="2"/>
  <c r="J63" i="2"/>
  <c r="H63" i="2"/>
  <c r="F63" i="2"/>
  <c r="G63" i="2"/>
  <c r="K63" i="2"/>
  <c r="L65" i="2"/>
  <c r="J65" i="2"/>
  <c r="H65" i="2"/>
  <c r="F65" i="2"/>
  <c r="G65" i="2"/>
  <c r="K65" i="2"/>
  <c r="L67" i="2"/>
  <c r="J67" i="2"/>
  <c r="H67" i="2"/>
  <c r="F67" i="2"/>
  <c r="G67" i="2"/>
  <c r="K67" i="2"/>
  <c r="L69" i="2"/>
  <c r="J69" i="2"/>
  <c r="H69" i="2"/>
  <c r="F69" i="2"/>
  <c r="G69" i="2"/>
  <c r="K69" i="2"/>
  <c r="L71" i="2"/>
  <c r="J71" i="2"/>
  <c r="H71" i="2"/>
  <c r="F71" i="2"/>
  <c r="G71" i="2"/>
  <c r="K71" i="2"/>
  <c r="L73" i="2"/>
  <c r="J73" i="2"/>
  <c r="H73" i="2"/>
  <c r="F73" i="2"/>
  <c r="G73" i="2"/>
  <c r="K73" i="2"/>
  <c r="L75" i="2"/>
  <c r="J75" i="2"/>
  <c r="H75" i="2"/>
  <c r="F75" i="2"/>
  <c r="G75" i="2"/>
  <c r="K75" i="2"/>
  <c r="L78" i="2"/>
  <c r="J78" i="2"/>
  <c r="H78" i="2"/>
  <c r="F78" i="2"/>
  <c r="K78" i="2"/>
  <c r="I78" i="2"/>
  <c r="G78" i="2"/>
  <c r="E78" i="2"/>
  <c r="F77" i="2"/>
  <c r="H77" i="2"/>
  <c r="J77" i="2"/>
  <c r="L77" i="2"/>
  <c r="F79" i="2"/>
  <c r="H79" i="2"/>
  <c r="J79" i="2"/>
  <c r="L79" i="2"/>
  <c r="H81" i="2"/>
  <c r="L82" i="2"/>
  <c r="J82" i="2"/>
  <c r="H82" i="2"/>
  <c r="F82" i="2"/>
  <c r="G82" i="2"/>
  <c r="K82" i="2"/>
  <c r="H83" i="2"/>
  <c r="L84" i="2"/>
  <c r="J84" i="2"/>
  <c r="H84" i="2"/>
  <c r="F84" i="2"/>
  <c r="G84" i="2"/>
  <c r="K84" i="2"/>
  <c r="H85" i="2"/>
  <c r="L86" i="2"/>
  <c r="J86" i="2"/>
  <c r="H86" i="2"/>
  <c r="F86" i="2"/>
  <c r="G86" i="2"/>
  <c r="K86" i="2"/>
  <c r="H87" i="2"/>
  <c r="L88" i="2"/>
  <c r="J88" i="2"/>
  <c r="H88" i="2"/>
  <c r="F88" i="2"/>
  <c r="G88" i="2"/>
  <c r="K88" i="2"/>
  <c r="H89" i="2"/>
  <c r="E77" i="2"/>
  <c r="G77" i="2"/>
  <c r="I77" i="2"/>
  <c r="E79" i="2"/>
  <c r="G79" i="2"/>
  <c r="I79" i="2"/>
  <c r="K81" i="2"/>
  <c r="I81" i="2"/>
  <c r="G81" i="2"/>
  <c r="E81" i="2"/>
  <c r="F81" i="2"/>
  <c r="J81" i="2"/>
  <c r="K83" i="2"/>
  <c r="I83" i="2"/>
  <c r="G83" i="2"/>
  <c r="E83" i="2"/>
  <c r="F83" i="2"/>
  <c r="J83" i="2"/>
  <c r="K85" i="2"/>
  <c r="I85" i="2"/>
  <c r="G85" i="2"/>
  <c r="E85" i="2"/>
  <c r="F85" i="2"/>
  <c r="J85" i="2"/>
  <c r="K87" i="2"/>
  <c r="I87" i="2"/>
  <c r="G87" i="2"/>
  <c r="E87" i="2"/>
  <c r="F87" i="2"/>
  <c r="J87" i="2"/>
  <c r="K89" i="2"/>
  <c r="I89" i="2"/>
  <c r="G89" i="2"/>
  <c r="E89" i="2"/>
  <c r="F89" i="2"/>
  <c r="J89" i="2"/>
  <c r="I3" i="2" l="1"/>
  <c r="E18" i="2"/>
  <c r="G18" i="2"/>
  <c r="G17" i="2"/>
  <c r="G16" i="2"/>
  <c r="G15" i="2"/>
  <c r="G12" i="2"/>
  <c r="G11" i="2"/>
  <c r="G10" i="2"/>
  <c r="G9" i="2"/>
  <c r="G6" i="2"/>
  <c r="G5" i="2"/>
  <c r="G4" i="2"/>
  <c r="G3" i="2"/>
  <c r="H18" i="2"/>
  <c r="H17" i="2"/>
  <c r="H16" i="2"/>
  <c r="H15" i="2"/>
  <c r="H12" i="2"/>
  <c r="H11" i="2"/>
  <c r="H10" i="2"/>
  <c r="H9" i="2"/>
  <c r="H6" i="2"/>
  <c r="H5" i="2"/>
  <c r="H4" i="2"/>
  <c r="H3" i="2"/>
  <c r="L17" i="2"/>
  <c r="L16" i="2"/>
  <c r="L15" i="2"/>
  <c r="L12" i="2"/>
  <c r="L11" i="2"/>
  <c r="L10" i="2"/>
  <c r="L9" i="2"/>
  <c r="L6" i="2"/>
  <c r="L5" i="2"/>
  <c r="L4" i="2"/>
  <c r="L3" i="2"/>
  <c r="L18" i="2"/>
  <c r="E17" i="2"/>
  <c r="E16" i="2"/>
  <c r="E15" i="2"/>
  <c r="E12" i="2"/>
  <c r="E11" i="2"/>
  <c r="E10" i="2"/>
  <c r="E9" i="2"/>
  <c r="E6" i="2"/>
  <c r="E5" i="2"/>
  <c r="E4" i="2"/>
  <c r="E3" i="2"/>
  <c r="I18" i="2"/>
  <c r="K18" i="2"/>
  <c r="K17" i="2"/>
  <c r="K16" i="2"/>
  <c r="K15" i="2"/>
  <c r="K12" i="2"/>
  <c r="K11" i="2"/>
  <c r="K10" i="2"/>
  <c r="K9" i="2"/>
  <c r="K6" i="2"/>
  <c r="K5" i="2"/>
  <c r="K4" i="2"/>
  <c r="K3" i="2"/>
  <c r="F18" i="2"/>
  <c r="F17" i="2"/>
  <c r="F16" i="2"/>
  <c r="F15" i="2"/>
  <c r="F12" i="2"/>
  <c r="F11" i="2"/>
  <c r="F10" i="2"/>
  <c r="F9" i="2"/>
  <c r="F6" i="2"/>
  <c r="F5" i="2"/>
  <c r="F4" i="2"/>
  <c r="F3" i="2"/>
  <c r="J18" i="2"/>
  <c r="J17" i="2"/>
  <c r="J16" i="2"/>
  <c r="J15" i="2"/>
  <c r="J12" i="2"/>
  <c r="J11" i="2"/>
  <c r="J10" i="2"/>
  <c r="J9" i="2"/>
  <c r="J6" i="2"/>
  <c r="J5" i="2"/>
  <c r="J4" i="2"/>
  <c r="J3" i="2"/>
  <c r="I17" i="2"/>
  <c r="I16" i="2"/>
  <c r="I15" i="2"/>
  <c r="I12" i="2"/>
  <c r="I11" i="2"/>
  <c r="I10" i="2"/>
  <c r="I9" i="2"/>
  <c r="I6" i="2"/>
  <c r="I5" i="2"/>
  <c r="I4" i="2"/>
  <c r="I7" i="2" l="1"/>
  <c r="I8" i="2" s="1"/>
  <c r="B85" i="1" s="1"/>
  <c r="B80" i="3" s="1"/>
  <c r="C80" i="3" s="1"/>
  <c r="C85" i="1" s="1"/>
  <c r="J7" i="2"/>
  <c r="J8" i="2" s="1"/>
  <c r="L87" i="1" s="1"/>
  <c r="B87" i="3" s="1"/>
  <c r="C87" i="3" s="1"/>
  <c r="Q87" i="1" s="1"/>
  <c r="J13" i="2"/>
  <c r="J14" i="2" s="1"/>
  <c r="J19" i="2"/>
  <c r="J20" i="2" s="1"/>
  <c r="F7" i="2"/>
  <c r="F8" i="2" s="1"/>
  <c r="B81" i="1" s="1"/>
  <c r="B78" i="3" s="1"/>
  <c r="F13" i="2"/>
  <c r="F14" i="2" s="1"/>
  <c r="L81" i="1" s="1"/>
  <c r="B84" i="3" s="1"/>
  <c r="C84" i="3" s="1"/>
  <c r="Q81" i="1" s="1"/>
  <c r="F19" i="2"/>
  <c r="F20" i="2" s="1"/>
  <c r="AB81" i="1" s="1"/>
  <c r="B90" i="3" s="1"/>
  <c r="C90" i="3" s="1"/>
  <c r="AG81" i="1" s="1"/>
  <c r="K7" i="2"/>
  <c r="K8" i="2" s="1"/>
  <c r="AB85" i="1" s="1"/>
  <c r="B92" i="3" s="1"/>
  <c r="C92" i="3" s="1"/>
  <c r="AG85" i="1" s="1"/>
  <c r="K13" i="2"/>
  <c r="K14" i="2" s="1"/>
  <c r="K19" i="2"/>
  <c r="K20" i="2" s="1"/>
  <c r="H7" i="2"/>
  <c r="H8" i="2" s="1"/>
  <c r="B77" i="1" s="1"/>
  <c r="B76" i="3" s="1"/>
  <c r="H13" i="2"/>
  <c r="H14" i="2" s="1"/>
  <c r="L77" i="1" s="1"/>
  <c r="B82" i="3" s="1"/>
  <c r="H19" i="2"/>
  <c r="H20" i="2" s="1"/>
  <c r="AB77" i="1" s="1"/>
  <c r="B88" i="3" s="1"/>
  <c r="C88" i="3" s="1"/>
  <c r="AG77" i="1" s="1"/>
  <c r="G7" i="2"/>
  <c r="G8" i="2" s="1"/>
  <c r="B83" i="1" s="1"/>
  <c r="B79" i="3" s="1"/>
  <c r="C79" i="3" s="1"/>
  <c r="C83" i="1" s="1"/>
  <c r="G13" i="2"/>
  <c r="G14" i="2" s="1"/>
  <c r="L83" i="1" s="1"/>
  <c r="B85" i="3" s="1"/>
  <c r="C85" i="3" s="1"/>
  <c r="Q83" i="1" s="1"/>
  <c r="G19" i="2"/>
  <c r="G20" i="2" s="1"/>
  <c r="AB83" i="1" s="1"/>
  <c r="B91" i="3" s="1"/>
  <c r="C91" i="3" s="1"/>
  <c r="AG83" i="1" s="1"/>
  <c r="I13" i="2"/>
  <c r="I14" i="2" s="1"/>
  <c r="L85" i="1" s="1"/>
  <c r="B86" i="3" s="1"/>
  <c r="C86" i="3" s="1"/>
  <c r="Q85" i="1" s="1"/>
  <c r="I19" i="2"/>
  <c r="I20" i="2" s="1"/>
  <c r="E7" i="2"/>
  <c r="E8" i="2" s="1"/>
  <c r="B79" i="1" s="1"/>
  <c r="B77" i="3" s="1"/>
  <c r="C77" i="3" s="1"/>
  <c r="C79" i="1" s="1"/>
  <c r="E13" i="2"/>
  <c r="E14" i="2" s="1"/>
  <c r="L79" i="1" s="1"/>
  <c r="B83" i="3" s="1"/>
  <c r="C83" i="3" s="1"/>
  <c r="Q79" i="1" s="1"/>
  <c r="E19" i="2"/>
  <c r="E20" i="2" s="1"/>
  <c r="AB79" i="1" s="1"/>
  <c r="B89" i="3" s="1"/>
  <c r="C89" i="3" s="1"/>
  <c r="AG79" i="1" s="1"/>
  <c r="L7" i="2"/>
  <c r="L8" i="2" s="1"/>
  <c r="B87" i="1" s="1"/>
  <c r="B81" i="3" s="1"/>
  <c r="L13" i="2"/>
  <c r="L14" i="2" s="1"/>
  <c r="L19" i="2"/>
  <c r="L20" i="2" s="1"/>
  <c r="C78" i="3" l="1"/>
  <c r="C81" i="1" s="1"/>
  <c r="C82" i="3"/>
  <c r="Q77" i="1" s="1"/>
  <c r="C76" i="3"/>
  <c r="C77" i="1" s="1"/>
  <c r="C81" i="3"/>
  <c r="C87" i="1" s="1"/>
</calcChain>
</file>

<file path=xl/sharedStrings.xml><?xml version="1.0" encoding="utf-8"?>
<sst xmlns="http://schemas.openxmlformats.org/spreadsheetml/2006/main" count="293" uniqueCount="97">
  <si>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</si>
  <si>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</si>
  <si>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</si>
  <si>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</si>
  <si>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</si>
  <si>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</si>
  <si>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</si>
  <si>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</si>
  <si>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</si>
  <si>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</si>
  <si>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</si>
  <si>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</si>
  <si>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</si>
  <si>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</si>
  <si>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</si>
  <si>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</si>
  <si>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</si>
  <si>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</si>
  <si>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</si>
  <si>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</si>
  <si>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</si>
  <si>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</si>
  <si>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</si>
  <si>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</si>
  <si>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</si>
  <si>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</si>
  <si>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</si>
  <si>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</si>
  <si>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</si>
  <si>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</si>
  <si>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min</t>
  </si>
  <si>
    <t>1.Ver</t>
  </si>
  <si>
    <t>Hammer,Falk</t>
  </si>
  <si>
    <t>KSV Grünstadt</t>
  </si>
  <si>
    <t>m</t>
  </si>
  <si>
    <t>Kessler,Ben</t>
  </si>
  <si>
    <t>Kleine,Ryuu</t>
  </si>
  <si>
    <t>KSV Langen</t>
  </si>
  <si>
    <t>Rossel,Leonie</t>
  </si>
  <si>
    <t>AC Mutterstadt</t>
  </si>
  <si>
    <t>w</t>
  </si>
  <si>
    <t>Mohr,Pauline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</si>
  <si>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</si>
  <si>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</si>
  <si>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</si>
  <si>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</si>
  <si>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</si>
  <si>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</si>
  <si>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</si>
  <si>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Kessler,Pia</t>
  </si>
  <si>
    <t>Feil,Ina</t>
  </si>
  <si>
    <t>Kazanc,Demian</t>
  </si>
  <si>
    <t>AV 03 Speyer</t>
  </si>
  <si>
    <t>Moritz,Justus</t>
  </si>
  <si>
    <t>Konrad,Mark</t>
  </si>
  <si>
    <t>Knop,Leo</t>
  </si>
  <si>
    <t>TSG Haßloch</t>
  </si>
  <si>
    <t>Cäsa,Jannis</t>
  </si>
  <si>
    <t>AC Altrip</t>
  </si>
  <si>
    <t>Vasilev,Filip</t>
  </si>
  <si>
    <t>Schüler</t>
  </si>
  <si>
    <t>-150/ -158/ -168/ +168 cm</t>
  </si>
  <si>
    <t>3.Vers.</t>
  </si>
  <si>
    <t>Keßler,Emily</t>
  </si>
  <si>
    <t>Kaiser,Davina</t>
  </si>
  <si>
    <t>AC Weisenau</t>
  </si>
  <si>
    <t>Knodel,Lucas</t>
  </si>
  <si>
    <t>Kurz,Lorenz</t>
  </si>
  <si>
    <t>Stefan,Tim</t>
  </si>
  <si>
    <t>Carvalho,Leon</t>
  </si>
  <si>
    <t>Georgiev,Aleks</t>
  </si>
  <si>
    <t>Feil,Nils</t>
  </si>
  <si>
    <t>Feil,Philipp</t>
  </si>
  <si>
    <t>Feil,Bastian</t>
  </si>
  <si>
    <t>Orman,Anel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</si>
  <si>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</si>
  <si>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</si>
  <si>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</si>
  <si>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</si>
  <si>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</si>
  <si>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</si>
  <si>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</si>
  <si>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</si>
  <si>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</si>
  <si>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</si>
  <si>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</si>
  <si>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</si>
  <si>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</si>
  <si>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</si>
  <si>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</si>
  <si>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KSC 07 Schifferstadt</t>
  </si>
  <si>
    <t>Spalte B -&gt;</t>
  </si>
  <si>
    <t>FTG Pfungstadt</t>
  </si>
  <si>
    <t>KSC 07 Schiff.</t>
  </si>
  <si>
    <t>AV 03 Sp.</t>
  </si>
  <si>
    <t>Geschl.</t>
  </si>
  <si>
    <t>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</si>
</sst>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m\ yyyy"/>
    <numFmt numFmtId="165" formatCode="0.0"/>
  </numFmts>
  <fonts count="24" x14ac:knownFonts="1">
    <font>
      <sz val="10"/>
      <name val="Arial"/>
      <family val="2"/>
      <charset val="1"/>
    </font>
    <font>
      <b/>
      <i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FF"/>
      <name val="Arial"/>
      <family val="2"/>
      <charset val="1"/>
    </font>
    <font>
      <u/>
      <sz val="10"/>
      <color rgb="FF0000FF"/>
      <name val="Arial"/>
      <family val="2"/>
      <charset val="1"/>
    </font>
    <font>
      <sz val="8"/>
      <name val="Arial Narrow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color rgb="FF000000"/>
      <name val="Arial"/>
      <family val="2"/>
      <charset val="1"/>
    </font>
    <font>
      <sz val="7"/>
      <name val="Arial"/>
      <family val="2"/>
      <charset val="1"/>
    </font>
    <font>
      <b/>
      <u/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7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11"/>
      <name val="Arial"/>
      <family val="2"/>
      <charset val="1"/>
    </font>
    <font>
      <sz val="8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  <charset val="1"/>
    </font>
    <font>
      <b/>
      <sz val="10"/>
      <color rgb="FFFFFF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00B0F0"/>
      </patternFill>
    </fill>
    <fill>
      <patternFill patternType="solid">
        <fgColor rgb="FF00FFFF"/>
        <bgColor rgb="FF00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2F2F2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FFFFF"/>
      </patternFill>
    </fill>
  </fills>
  <borders count="5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211">
    <xf numFmtId="0" fontId="0" fillId="0" borderId="0" xfId="0"/>
    <xf numFmtId="0" fontId="7" fillId="5" borderId="14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textRotation="90"/>
    </xf>
    <xf numFmtId="0" fontId="6" fillId="0" borderId="13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2" borderId="4" xfId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 applyProtection="1">
      <protection locked="0"/>
    </xf>
    <xf numFmtId="0" fontId="2" fillId="0" borderId="0" xfId="0" applyFont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2" fillId="3" borderId="0" xfId="0" applyFont="1" applyFill="1"/>
    <xf numFmtId="0" fontId="6" fillId="4" borderId="0" xfId="0" applyFont="1" applyFill="1"/>
    <xf numFmtId="0" fontId="7" fillId="4" borderId="0" xfId="0" applyFont="1" applyFill="1"/>
    <xf numFmtId="0" fontId="7" fillId="0" borderId="0" xfId="0" applyFont="1"/>
    <xf numFmtId="0" fontId="7" fillId="0" borderId="0" xfId="0" applyFont="1" applyAlignment="1"/>
    <xf numFmtId="0" fontId="7" fillId="0" borderId="6" xfId="0" applyFont="1" applyBorder="1"/>
    <xf numFmtId="0" fontId="7" fillId="5" borderId="7" xfId="0" applyFont="1" applyFill="1" applyBorder="1"/>
    <xf numFmtId="0" fontId="7" fillId="5" borderId="8" xfId="0" applyFont="1" applyFill="1" applyBorder="1"/>
    <xf numFmtId="0" fontId="7" fillId="0" borderId="0" xfId="0" applyFont="1" applyBorder="1"/>
    <xf numFmtId="0" fontId="7" fillId="0" borderId="7" xfId="0" applyFont="1" applyBorder="1"/>
    <xf numFmtId="0" fontId="6" fillId="6" borderId="6" xfId="0" applyFont="1" applyFill="1" applyBorder="1"/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5" borderId="23" xfId="0" applyFont="1" applyFill="1" applyBorder="1" applyProtection="1"/>
    <xf numFmtId="0" fontId="7" fillId="5" borderId="24" xfId="0" applyFont="1" applyFill="1" applyBorder="1" applyAlignment="1" applyProtection="1">
      <alignment horizontal="center"/>
    </xf>
    <xf numFmtId="0" fontId="7" fillId="0" borderId="22" xfId="0" applyFont="1" applyBorder="1"/>
    <xf numFmtId="0" fontId="7" fillId="0" borderId="20" xfId="0" applyFont="1" applyBorder="1"/>
    <xf numFmtId="0" fontId="7" fillId="0" borderId="2" xfId="0" applyFont="1" applyBorder="1"/>
    <xf numFmtId="0" fontId="6" fillId="0" borderId="25" xfId="0" applyFont="1" applyBorder="1"/>
    <xf numFmtId="0" fontId="7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21" xfId="0" applyFont="1" applyBorder="1"/>
    <xf numFmtId="0" fontId="7" fillId="0" borderId="28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29" xfId="0" applyFont="1" applyBorder="1" applyProtection="1">
      <protection locked="0"/>
    </xf>
    <xf numFmtId="165" fontId="8" fillId="0" borderId="30" xfId="0" applyNumberFormat="1" applyFont="1" applyBorder="1" applyAlignment="1" applyProtection="1">
      <protection locked="0"/>
    </xf>
    <xf numFmtId="165" fontId="8" fillId="0" borderId="3" xfId="0" applyNumberFormat="1" applyFont="1" applyBorder="1" applyAlignment="1" applyProtection="1">
      <protection locked="0"/>
    </xf>
    <xf numFmtId="2" fontId="6" fillId="0" borderId="26" xfId="0" applyNumberFormat="1" applyFont="1" applyBorder="1"/>
    <xf numFmtId="0" fontId="6" fillId="0" borderId="25" xfId="0" applyFont="1" applyBorder="1" applyProtection="1">
      <protection locked="0"/>
    </xf>
    <xf numFmtId="0" fontId="8" fillId="0" borderId="26" xfId="0" applyFont="1" applyBorder="1" applyAlignment="1" applyProtection="1">
      <alignment horizontal="left"/>
      <protection locked="0"/>
    </xf>
    <xf numFmtId="165" fontId="7" fillId="7" borderId="2" xfId="0" applyNumberFormat="1" applyFont="1" applyFill="1" applyBorder="1" applyProtection="1">
      <protection locked="0"/>
    </xf>
    <xf numFmtId="165" fontId="8" fillId="0" borderId="3" xfId="0" applyNumberFormat="1" applyFont="1" applyBorder="1"/>
    <xf numFmtId="0" fontId="8" fillId="0" borderId="2" xfId="0" applyFont="1" applyBorder="1" applyAlignment="1" applyProtection="1">
      <alignment horizontal="left"/>
      <protection locked="0"/>
    </xf>
    <xf numFmtId="2" fontId="8" fillId="5" borderId="23" xfId="0" applyNumberFormat="1" applyFont="1" applyFill="1" applyBorder="1" applyProtection="1"/>
    <xf numFmtId="0" fontId="8" fillId="5" borderId="24" xfId="0" applyFont="1" applyFill="1" applyBorder="1" applyProtection="1"/>
    <xf numFmtId="2" fontId="8" fillId="0" borderId="4" xfId="0" applyNumberFormat="1" applyFont="1" applyBorder="1"/>
    <xf numFmtId="165" fontId="8" fillId="0" borderId="27" xfId="0" applyNumberFormat="1" applyFont="1" applyBorder="1"/>
    <xf numFmtId="165" fontId="8" fillId="0" borderId="2" xfId="0" applyNumberFormat="1" applyFont="1" applyBorder="1"/>
    <xf numFmtId="2" fontId="9" fillId="0" borderId="27" xfId="0" applyNumberFormat="1" applyFont="1" applyBorder="1"/>
    <xf numFmtId="2" fontId="8" fillId="0" borderId="26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0" fontId="8" fillId="0" borderId="2" xfId="0" applyFont="1" applyBorder="1"/>
    <xf numFmtId="165" fontId="9" fillId="8" borderId="25" xfId="0" applyNumberFormat="1" applyFont="1" applyFill="1" applyBorder="1"/>
    <xf numFmtId="165" fontId="9" fillId="8" borderId="27" xfId="0" applyNumberFormat="1" applyFont="1" applyFill="1" applyBorder="1"/>
    <xf numFmtId="165" fontId="8" fillId="0" borderId="26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9" fillId="8" borderId="25" xfId="0" applyNumberFormat="1" applyFont="1" applyFill="1" applyBorder="1" applyAlignment="1">
      <alignment horizontal="right"/>
    </xf>
    <xf numFmtId="0" fontId="0" fillId="0" borderId="26" xfId="0" applyBorder="1"/>
    <xf numFmtId="0" fontId="7" fillId="0" borderId="3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3" xfId="0" applyFont="1" applyBorder="1" applyProtection="1">
      <protection locked="0"/>
    </xf>
    <xf numFmtId="165" fontId="8" fillId="0" borderId="34" xfId="0" applyNumberFormat="1" applyFont="1" applyBorder="1" applyAlignment="1" applyProtection="1">
      <protection locked="0"/>
    </xf>
    <xf numFmtId="165" fontId="8" fillId="0" borderId="35" xfId="0" applyNumberFormat="1" applyFont="1" applyBorder="1" applyAlignment="1" applyProtection="1">
      <protection locked="0"/>
    </xf>
    <xf numFmtId="0" fontId="6" fillId="0" borderId="34" xfId="0" applyFont="1" applyBorder="1" applyProtection="1">
      <protection locked="0"/>
    </xf>
    <xf numFmtId="0" fontId="7" fillId="0" borderId="27" xfId="0" applyFont="1" applyBorder="1" applyProtection="1">
      <protection locked="0"/>
    </xf>
    <xf numFmtId="165" fontId="8" fillId="0" borderId="25" xfId="0" applyNumberFormat="1" applyFont="1" applyBorder="1" applyAlignment="1" applyProtection="1">
      <protection locked="0"/>
    </xf>
    <xf numFmtId="0" fontId="7" fillId="0" borderId="26" xfId="0" applyFont="1" applyBorder="1" applyProtection="1">
      <protection locked="0"/>
    </xf>
    <xf numFmtId="0" fontId="10" fillId="0" borderId="26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7" fillId="0" borderId="38" xfId="0" applyFont="1" applyBorder="1" applyProtection="1">
      <protection locked="0"/>
    </xf>
    <xf numFmtId="0" fontId="8" fillId="0" borderId="39" xfId="0" applyFont="1" applyBorder="1" applyAlignment="1" applyProtection="1">
      <protection locked="0"/>
    </xf>
    <xf numFmtId="0" fontId="8" fillId="0" borderId="40" xfId="0" applyFont="1" applyBorder="1" applyAlignment="1" applyProtection="1">
      <protection locked="0"/>
    </xf>
    <xf numFmtId="2" fontId="8" fillId="5" borderId="41" xfId="0" applyNumberFormat="1" applyFont="1" applyFill="1" applyBorder="1" applyProtection="1"/>
    <xf numFmtId="0" fontId="8" fillId="5" borderId="42" xfId="0" applyFont="1" applyFill="1" applyBorder="1" applyProtection="1"/>
    <xf numFmtId="2" fontId="8" fillId="0" borderId="43" xfId="0" applyNumberFormat="1" applyFont="1" applyBorder="1"/>
    <xf numFmtId="165" fontId="8" fillId="0" borderId="38" xfId="0" applyNumberFormat="1" applyFont="1" applyBorder="1"/>
    <xf numFmtId="2" fontId="8" fillId="0" borderId="36" xfId="0" applyNumberFormat="1" applyFont="1" applyBorder="1" applyProtection="1">
      <protection locked="0"/>
    </xf>
    <xf numFmtId="2" fontId="8" fillId="0" borderId="37" xfId="0" applyNumberFormat="1" applyFont="1" applyBorder="1" applyProtection="1">
      <protection locked="0"/>
    </xf>
    <xf numFmtId="0" fontId="8" fillId="0" borderId="37" xfId="0" applyFont="1" applyBorder="1"/>
    <xf numFmtId="165" fontId="9" fillId="8" borderId="39" xfId="0" applyNumberFormat="1" applyFont="1" applyFill="1" applyBorder="1"/>
    <xf numFmtId="165" fontId="9" fillId="8" borderId="38" xfId="0" applyNumberFormat="1" applyFont="1" applyFill="1" applyBorder="1"/>
    <xf numFmtId="165" fontId="8" fillId="0" borderId="36" xfId="0" applyNumberFormat="1" applyFont="1" applyBorder="1" applyAlignment="1" applyProtection="1">
      <alignment horizontal="center"/>
      <protection locked="0"/>
    </xf>
    <xf numFmtId="165" fontId="8" fillId="0" borderId="37" xfId="0" applyNumberFormat="1" applyFont="1" applyBorder="1" applyAlignment="1" applyProtection="1">
      <alignment horizontal="center"/>
      <protection locked="0"/>
    </xf>
    <xf numFmtId="165" fontId="9" fillId="8" borderId="39" xfId="0" applyNumberFormat="1" applyFont="1" applyFill="1" applyBorder="1" applyAlignment="1">
      <alignment horizontal="right"/>
    </xf>
    <xf numFmtId="0" fontId="0" fillId="0" borderId="36" xfId="0" applyBorder="1"/>
    <xf numFmtId="0" fontId="0" fillId="0" borderId="0" xfId="0" applyBorder="1"/>
    <xf numFmtId="49" fontId="6" fillId="4" borderId="0" xfId="0" applyNumberFormat="1" applyFont="1" applyFill="1"/>
    <xf numFmtId="0" fontId="7" fillId="0" borderId="44" xfId="0" applyFont="1" applyBorder="1" applyAlignment="1">
      <alignment horizontal="center" textRotation="90"/>
    </xf>
    <xf numFmtId="0" fontId="6" fillId="0" borderId="27" xfId="0" applyFont="1" applyBorder="1"/>
    <xf numFmtId="0" fontId="6" fillId="0" borderId="25" xfId="0" applyFont="1" applyBorder="1" applyAlignment="1">
      <alignment horizontal="center"/>
    </xf>
    <xf numFmtId="0" fontId="7" fillId="0" borderId="4" xfId="0" applyFont="1" applyBorder="1"/>
    <xf numFmtId="49" fontId="7" fillId="0" borderId="28" xfId="0" applyNumberFormat="1" applyFont="1" applyBorder="1" applyProtection="1">
      <protection locked="0"/>
    </xf>
    <xf numFmtId="0" fontId="11" fillId="0" borderId="10" xfId="0" applyFont="1" applyBorder="1" applyProtection="1"/>
    <xf numFmtId="2" fontId="6" fillId="0" borderId="4" xfId="0" applyNumberFormat="1" applyFont="1" applyBorder="1"/>
    <xf numFmtId="165" fontId="8" fillId="7" borderId="2" xfId="0" applyNumberFormat="1" applyFont="1" applyFill="1" applyBorder="1" applyProtection="1">
      <protection locked="0"/>
    </xf>
    <xf numFmtId="165" fontId="8" fillId="0" borderId="2" xfId="0" applyNumberFormat="1" applyFont="1" applyBorder="1" applyProtection="1"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1" fillId="0" borderId="2" xfId="0" applyFont="1" applyBorder="1" applyProtection="1"/>
    <xf numFmtId="49" fontId="10" fillId="0" borderId="26" xfId="0" applyNumberFormat="1" applyFont="1" applyBorder="1" applyProtection="1">
      <protection locked="0"/>
    </xf>
    <xf numFmtId="0" fontId="11" fillId="0" borderId="32" xfId="0" applyFont="1" applyBorder="1" applyProtection="1"/>
    <xf numFmtId="49" fontId="7" fillId="0" borderId="36" xfId="0" applyNumberFormat="1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11" fillId="0" borderId="37" xfId="0" applyFont="1" applyBorder="1" applyProtection="1"/>
    <xf numFmtId="165" fontId="8" fillId="0" borderId="39" xfId="0" applyNumberFormat="1" applyFont="1" applyBorder="1" applyAlignment="1" applyProtection="1">
      <protection locked="0"/>
    </xf>
    <xf numFmtId="165" fontId="8" fillId="0" borderId="40" xfId="0" applyNumberFormat="1" applyFont="1" applyBorder="1" applyAlignment="1" applyProtection="1">
      <protection locked="0"/>
    </xf>
    <xf numFmtId="165" fontId="8" fillId="0" borderId="37" xfId="0" applyNumberFormat="1" applyFont="1" applyBorder="1"/>
    <xf numFmtId="2" fontId="9" fillId="0" borderId="38" xfId="0" applyNumberFormat="1" applyFont="1" applyBorder="1"/>
    <xf numFmtId="165" fontId="8" fillId="0" borderId="43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49" xfId="0" applyFont="1" applyBorder="1"/>
    <xf numFmtId="0" fontId="6" fillId="0" borderId="50" xfId="0" applyFont="1" applyBorder="1"/>
    <xf numFmtId="2" fontId="8" fillId="0" borderId="2" xfId="0" applyNumberFormat="1" applyFont="1" applyBorder="1"/>
    <xf numFmtId="2" fontId="8" fillId="0" borderId="27" xfId="0" applyNumberFormat="1" applyFont="1" applyBorder="1"/>
    <xf numFmtId="165" fontId="8" fillId="7" borderId="25" xfId="0" applyNumberFormat="1" applyFont="1" applyFill="1" applyBorder="1" applyProtection="1">
      <protection locked="0"/>
    </xf>
    <xf numFmtId="49" fontId="7" fillId="0" borderId="26" xfId="0" applyNumberFormat="1" applyFont="1" applyBorder="1" applyProtection="1">
      <protection locked="0"/>
    </xf>
    <xf numFmtId="49" fontId="7" fillId="0" borderId="36" xfId="0" applyNumberFormat="1" applyFont="1" applyBorder="1" applyProtection="1">
      <protection locked="0"/>
    </xf>
    <xf numFmtId="0" fontId="12" fillId="0" borderId="0" xfId="0" applyFont="1"/>
    <xf numFmtId="0" fontId="2" fillId="0" borderId="0" xfId="0" applyFont="1"/>
    <xf numFmtId="0" fontId="8" fillId="0" borderId="27" xfId="0" applyFont="1" applyBorder="1"/>
    <xf numFmtId="2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Border="1" applyAlignment="1"/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27" xfId="0" applyFont="1" applyBorder="1"/>
    <xf numFmtId="0" fontId="0" fillId="0" borderId="0" xfId="0" applyFont="1"/>
    <xf numFmtId="0" fontId="0" fillId="0" borderId="4" xfId="0" applyBorder="1" applyAlignment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1" fillId="0" borderId="0" xfId="0" applyFont="1"/>
    <xf numFmtId="2" fontId="11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2" fontId="16" fillId="0" borderId="0" xfId="0" applyNumberFormat="1" applyFont="1" applyAlignment="1">
      <alignment horizontal="center"/>
    </xf>
    <xf numFmtId="0" fontId="17" fillId="0" borderId="0" xfId="0" applyFont="1"/>
    <xf numFmtId="0" fontId="6" fillId="0" borderId="0" xfId="0" applyFont="1"/>
    <xf numFmtId="2" fontId="18" fillId="0" borderId="2" xfId="0" applyNumberFormat="1" applyFont="1" applyBorder="1" applyAlignment="1">
      <alignment horizontal="center"/>
    </xf>
    <xf numFmtId="2" fontId="6" fillId="0" borderId="0" xfId="0" applyNumberFormat="1" applyFont="1"/>
    <xf numFmtId="0" fontId="19" fillId="0" borderId="0" xfId="0" applyFont="1"/>
    <xf numFmtId="2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/>
    <xf numFmtId="49" fontId="7" fillId="0" borderId="2" xfId="0" applyNumberFormat="1" applyFont="1" applyBorder="1" applyProtection="1">
      <protection locked="0"/>
    </xf>
    <xf numFmtId="0" fontId="0" fillId="0" borderId="0" xfId="0"/>
    <xf numFmtId="0" fontId="21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3" fillId="0" borderId="0" xfId="0" applyFont="1"/>
    <xf numFmtId="2" fontId="20" fillId="0" borderId="0" xfId="0" applyNumberFormat="1" applyFont="1"/>
    <xf numFmtId="2" fontId="20" fillId="0" borderId="0" xfId="0" applyNumberFormat="1" applyFont="1"/>
    <xf numFmtId="0" fontId="6" fillId="0" borderId="11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45" xfId="0" applyFont="1" applyBorder="1" applyAlignment="1">
      <alignment horizontal="center" textRotation="90"/>
    </xf>
    <xf numFmtId="0" fontId="7" fillId="0" borderId="4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textRotation="90"/>
    </xf>
    <xf numFmtId="0" fontId="6" fillId="0" borderId="30" xfId="0" applyFont="1" applyBorder="1" applyAlignment="1">
      <alignment textRotation="90"/>
    </xf>
    <xf numFmtId="0" fontId="7" fillId="0" borderId="44" xfId="0" applyFont="1" applyBorder="1" applyAlignment="1">
      <alignment horizontal="center"/>
    </xf>
    <xf numFmtId="0" fontId="6" fillId="0" borderId="29" xfId="0" applyFont="1" applyBorder="1" applyAlignment="1">
      <alignment horizontal="center" textRotation="90"/>
    </xf>
    <xf numFmtId="0" fontId="0" fillId="0" borderId="27" xfId="0" applyFont="1" applyBorder="1" applyAlignment="1"/>
    <xf numFmtId="2" fontId="0" fillId="0" borderId="4" xfId="0" applyNumberFormat="1" applyBorder="1" applyAlignment="1"/>
    <xf numFmtId="2" fontId="0" fillId="0" borderId="4" xfId="0" applyNumberFormat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 applyAlignment="1"/>
    <xf numFmtId="0" fontId="0" fillId="0" borderId="4" xfId="0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100"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name val="Cambria"/>
      </font>
      <fill>
        <patternFill>
          <bgColor rgb="FF00B0F0"/>
        </patternFill>
      </fill>
    </dxf>
    <dxf>
      <font>
        <sz val="10"/>
        <name val="Arial"/>
      </font>
    </dxf>
    <dxf>
      <font>
        <sz val="10"/>
        <name val="Cambria"/>
      </font>
      <fill>
        <patternFill>
          <bgColor rgb="FFFF0000"/>
        </patternFill>
      </fill>
    </dxf>
    <dxf>
      <font>
        <sz val="10"/>
        <name val="Cambria"/>
      </font>
      <fill>
        <patternFill>
          <bgColor rgb="FF92D050"/>
        </patternFill>
      </fill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name val="Arial"/>
      </font>
      <fill>
        <patternFill>
          <bgColor rgb="FF00CCFF"/>
        </patternFill>
      </fill>
    </dxf>
    <dxf>
      <font>
        <sz val="10"/>
        <name val="Arial"/>
      </font>
      <fill>
        <patternFill>
          <bgColor rgb="FFFF99CC"/>
        </patternFill>
      </fill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b/>
        <sz val="10"/>
        <name val="Arial"/>
      </font>
      <numFmt numFmtId="1" formatCode="0"/>
    </dxf>
    <dxf>
      <font>
        <b/>
        <sz val="10"/>
        <name val="Arial"/>
      </font>
      <numFmt numFmtId="1" formatCode="0"/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z val="10"/>
        <color rgb="FFFFFFFF"/>
        <name val="Arial"/>
      </font>
    </dxf>
    <dxf>
      <font>
        <sz val="10"/>
        <name val="Cambria"/>
      </font>
      <fill>
        <patternFill>
          <bgColor rgb="FF00B0F0"/>
        </patternFill>
      </fill>
    </dxf>
    <dxf>
      <font>
        <sz val="10"/>
        <name val="Arial"/>
      </font>
    </dxf>
    <dxf>
      <font>
        <sz val="10"/>
        <name val="Cambria"/>
      </font>
      <fill>
        <patternFill>
          <bgColor rgb="FFFF0000"/>
        </patternFill>
      </fill>
    </dxf>
    <dxf>
      <font>
        <sz val="10"/>
        <name val="Cambria"/>
      </font>
      <fill>
        <patternFill>
          <bgColor rgb="FF92D050"/>
        </patternFill>
      </fill>
    </dxf>
    <dxf>
      <font>
        <sz val="10"/>
        <name val="Arial"/>
      </font>
      <fill>
        <patternFill>
          <bgColor rgb="FF00CCFF"/>
        </patternFill>
      </fill>
    </dxf>
    <dxf>
      <font>
        <sz val="10"/>
        <name val="Arial"/>
      </font>
      <fill>
        <patternFill>
          <bgColor rgb="FFFF99CC"/>
        </patternFill>
      </fill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trike/>
        <sz val="10"/>
        <color rgb="FFFF0000"/>
        <name val="Arial"/>
      </font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b/>
        <sz val="10"/>
        <name val="Arial"/>
      </font>
      <numFmt numFmtId="1" formatCode="0"/>
    </dxf>
    <dxf>
      <font>
        <b/>
        <sz val="10"/>
        <name val="Arial"/>
      </font>
      <numFmt numFmtId="1" formatCode="0"/>
    </dxf>
    <dxf>
      <font>
        <strike/>
        <sz val="10"/>
        <color rgb="FFFF0000"/>
        <name val="Arial"/>
      </font>
    </dxf>
    <dxf>
      <font>
        <b/>
        <sz val="10"/>
        <name val="Arial"/>
      </font>
      <numFmt numFmtId="1" formatCode="0"/>
      <fill>
        <patternFill>
          <bgColor rgb="FFFFCCCC"/>
        </patternFill>
      </fill>
    </dxf>
    <dxf>
      <font>
        <sz val="10"/>
        <name val="Cambria"/>
      </font>
      <fill>
        <patternFill>
          <bgColor rgb="FF00B0F0"/>
        </patternFill>
      </fill>
    </dxf>
    <dxf>
      <font>
        <sz val="10"/>
        <name val="Arial"/>
      </font>
    </dxf>
    <dxf>
      <font>
        <sz val="10"/>
        <name val="Cambria"/>
      </font>
      <fill>
        <patternFill>
          <bgColor rgb="FFFF0000"/>
        </patternFill>
      </fill>
    </dxf>
    <dxf>
      <font>
        <sz val="10"/>
        <name val="Cambria"/>
      </font>
      <fill>
        <patternFill>
          <bgColor rgb="FF92D050"/>
        </patternFill>
      </fill>
    </dxf>
    <dxf>
      <font>
        <sz val="10"/>
        <name val="Arial"/>
      </font>
      <fill>
        <patternFill>
          <bgColor rgb="FF00CCFF"/>
        </patternFill>
      </fill>
    </dxf>
    <dxf>
      <font>
        <sz val="10"/>
        <name val="Arial"/>
      </font>
      <fill>
        <patternFill>
          <bgColor rgb="FFFF99CC"/>
        </patternFill>
      </fill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name val="Cambria"/>
      </font>
      <fill>
        <patternFill>
          <bgColor rgb="FF00B0F0"/>
        </patternFill>
      </fill>
    </dxf>
    <dxf>
      <font>
        <sz val="10"/>
        <name val="Arial"/>
      </font>
    </dxf>
    <dxf>
      <font>
        <sz val="10"/>
        <name val="Cambria"/>
      </font>
      <fill>
        <patternFill>
          <bgColor rgb="FFFF0000"/>
        </patternFill>
      </fill>
    </dxf>
    <dxf>
      <font>
        <sz val="10"/>
        <name val="Cambria"/>
      </font>
      <fill>
        <patternFill>
          <bgColor rgb="FF92D050"/>
        </patternFill>
      </fill>
    </dxf>
    <dxf>
      <font>
        <sz val="10"/>
        <name val="Arial"/>
      </font>
      <fill>
        <patternFill>
          <bgColor rgb="FF00CCFF"/>
        </patternFill>
      </fill>
    </dxf>
    <dxf>
      <font>
        <sz val="10"/>
        <name val="Arial"/>
      </font>
      <fill>
        <patternFill>
          <bgColor rgb="FFFF99CC"/>
        </patternFill>
      </fill>
    </dxf>
    <dxf>
      <font>
        <sz val="10"/>
        <color rgb="FFFFFFFF"/>
        <name val="Arial"/>
      </font>
    </dxf>
    <dxf>
      <font>
        <sz val="10"/>
        <name val="Arial"/>
      </font>
      <fill>
        <patternFill>
          <bgColor rgb="FF00CCFF"/>
        </patternFill>
      </fill>
    </dxf>
    <dxf>
      <font>
        <sz val="10"/>
        <name val="Arial"/>
      </font>
      <fill>
        <patternFill>
          <bgColor rgb="FFFF99CC"/>
        </patternFill>
      </fill>
    </dxf>
    <dxf>
      <font>
        <sz val="10"/>
        <name val="Cambria"/>
      </font>
      <fill>
        <patternFill>
          <bgColor rgb="FF00B0F0"/>
        </patternFill>
      </fill>
    </dxf>
    <dxf>
      <font>
        <sz val="10"/>
        <name val="Arial"/>
      </font>
    </dxf>
    <dxf>
      <font>
        <sz val="10"/>
        <name val="Cambria"/>
      </font>
      <fill>
        <patternFill>
          <bgColor rgb="FFFF0000"/>
        </patternFill>
      </fill>
    </dxf>
    <dxf>
      <font>
        <sz val="10"/>
        <name val="Cambria"/>
      </font>
      <fill>
        <patternFill>
          <bgColor rgb="FF92D050"/>
        </patternFill>
      </fill>
    </dxf>
    <dxf>
      <font>
        <sz val="10"/>
        <name val="Cambria"/>
      </font>
      <fill>
        <patternFill>
          <bgColor rgb="FF00B0F0"/>
        </patternFill>
      </fill>
    </dxf>
    <dxf>
      <font>
        <sz val="10"/>
        <name val="Arial"/>
      </font>
    </dxf>
    <dxf>
      <font>
        <sz val="10"/>
        <name val="Cambria"/>
      </font>
      <fill>
        <patternFill>
          <bgColor rgb="FFFF0000"/>
        </patternFill>
      </fill>
    </dxf>
    <dxf>
      <font>
        <sz val="10"/>
        <name val="Cambria"/>
      </font>
      <fill>
        <patternFill>
          <bgColor rgb="FF92D050"/>
        </patternFill>
      </fill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name val="Arial"/>
      </font>
      <fill>
        <patternFill>
          <bgColor rgb="FF00CCFF"/>
        </patternFill>
      </fill>
    </dxf>
    <dxf>
      <font>
        <sz val="10"/>
        <name val="Arial"/>
      </font>
      <fill>
        <patternFill>
          <bgColor rgb="FFFF99CC"/>
        </patternFill>
      </fill>
    </dxf>
    <dxf>
      <font>
        <sz val="10"/>
        <color rgb="FFFFFFFF"/>
        <name val="Arial"/>
      </font>
    </dxf>
    <dxf>
      <font>
        <sz val="10"/>
        <color rgb="FFFFFFFF"/>
        <name val="Arial"/>
      </font>
    </dxf>
    <dxf>
      <font>
        <sz val="10"/>
        <color rgb="FFFFFFFF"/>
        <name val="Arial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00B0F0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46080</xdr:colOff>
      <xdr:row>74</xdr:row>
      <xdr:rowOff>66960</xdr:rowOff>
    </xdr:from>
    <xdr:to>
      <xdr:col>45</xdr:col>
      <xdr:colOff>7425</xdr:colOff>
      <xdr:row>74</xdr:row>
      <xdr:rowOff>67320</xdr:rowOff>
    </xdr:to>
    <xdr:sp macro="" textlink="">
      <xdr:nvSpPr>
        <xdr:cNvPr id="2" name="CustomShape 1"/>
        <xdr:cNvSpPr/>
      </xdr:nvSpPr>
      <xdr:spPr>
        <a:xfrm>
          <a:off x="10170360" y="13182840"/>
          <a:ext cx="928800" cy="3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39</xdr:col>
      <xdr:colOff>55440</xdr:colOff>
      <xdr:row>43</xdr:row>
      <xdr:rowOff>29160</xdr:rowOff>
    </xdr:from>
    <xdr:to>
      <xdr:col>45</xdr:col>
      <xdr:colOff>7425</xdr:colOff>
      <xdr:row>43</xdr:row>
      <xdr:rowOff>419400</xdr:rowOff>
    </xdr:to>
    <xdr:sp macro="" textlink="">
      <xdr:nvSpPr>
        <xdr:cNvPr id="3" name="CustomShape 1"/>
        <xdr:cNvSpPr/>
      </xdr:nvSpPr>
      <xdr:spPr>
        <a:xfrm>
          <a:off x="10179720" y="7830000"/>
          <a:ext cx="92880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39</xdr:col>
      <xdr:colOff>46080</xdr:colOff>
      <xdr:row>18</xdr:row>
      <xdr:rowOff>19440</xdr:rowOff>
    </xdr:from>
    <xdr:to>
      <xdr:col>45</xdr:col>
      <xdr:colOff>7425</xdr:colOff>
      <xdr:row>18</xdr:row>
      <xdr:rowOff>409680</xdr:rowOff>
    </xdr:to>
    <xdr:sp macro="" textlink="">
      <xdr:nvSpPr>
        <xdr:cNvPr id="4" name="CustomShape 1"/>
        <xdr:cNvSpPr/>
      </xdr:nvSpPr>
      <xdr:spPr>
        <a:xfrm>
          <a:off x="10170360" y="3086280"/>
          <a:ext cx="92880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35</xdr:col>
      <xdr:colOff>110880</xdr:colOff>
      <xdr:row>18</xdr:row>
      <xdr:rowOff>19440</xdr:rowOff>
    </xdr:from>
    <xdr:to>
      <xdr:col>38</xdr:col>
      <xdr:colOff>339120</xdr:colOff>
      <xdr:row>18</xdr:row>
      <xdr:rowOff>409680</xdr:rowOff>
    </xdr:to>
    <xdr:sp macro="" textlink="">
      <xdr:nvSpPr>
        <xdr:cNvPr id="5" name="CustomShape 1"/>
        <xdr:cNvSpPr/>
      </xdr:nvSpPr>
      <xdr:spPr>
        <a:xfrm>
          <a:off x="9046440" y="3086280"/>
          <a:ext cx="95328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3 kg - Kugel</a:t>
          </a:r>
          <a:endParaRPr/>
        </a:p>
      </xdr:txBody>
    </xdr:sp>
    <xdr:clientData/>
  </xdr:twoCellAnchor>
  <xdr:twoCellAnchor editAs="oneCell">
    <xdr:from>
      <xdr:col>35</xdr:col>
      <xdr:colOff>110880</xdr:colOff>
      <xdr:row>43</xdr:row>
      <xdr:rowOff>10080</xdr:rowOff>
    </xdr:from>
    <xdr:to>
      <xdr:col>38</xdr:col>
      <xdr:colOff>339120</xdr:colOff>
      <xdr:row>43</xdr:row>
      <xdr:rowOff>438480</xdr:rowOff>
    </xdr:to>
    <xdr:sp macro="" textlink="">
      <xdr:nvSpPr>
        <xdr:cNvPr id="6" name="CustomShape 1"/>
        <xdr:cNvSpPr/>
      </xdr:nvSpPr>
      <xdr:spPr>
        <a:xfrm>
          <a:off x="9046440" y="7810920"/>
          <a:ext cx="953280" cy="4284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w 3 kg - Kuge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m  4 kg - Kugel</a:t>
          </a:r>
          <a:endParaRPr/>
        </a:p>
      </xdr:txBody>
    </xdr:sp>
    <xdr:clientData/>
  </xdr:twoCellAnchor>
  <xdr:twoCellAnchor editAs="oneCell">
    <xdr:from>
      <xdr:col>35</xdr:col>
      <xdr:colOff>110880</xdr:colOff>
      <xdr:row>74</xdr:row>
      <xdr:rowOff>66960</xdr:rowOff>
    </xdr:from>
    <xdr:to>
      <xdr:col>38</xdr:col>
      <xdr:colOff>339120</xdr:colOff>
      <xdr:row>74</xdr:row>
      <xdr:rowOff>67320</xdr:rowOff>
    </xdr:to>
    <xdr:sp macro="" textlink="">
      <xdr:nvSpPr>
        <xdr:cNvPr id="7" name="CustomShape 1"/>
        <xdr:cNvSpPr/>
      </xdr:nvSpPr>
      <xdr:spPr>
        <a:xfrm>
          <a:off x="9046440" y="13182840"/>
          <a:ext cx="953280" cy="3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w 4 kg - Kuge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m  5 kg - Kugel</a:t>
          </a:r>
          <a:endParaRPr/>
        </a:p>
      </xdr:txBody>
    </xdr:sp>
    <xdr:clientData/>
  </xdr:twoCellAnchor>
  <xdr:twoCellAnchor editAs="oneCell">
    <xdr:from>
      <xdr:col>39</xdr:col>
      <xdr:colOff>46080</xdr:colOff>
      <xdr:row>18</xdr:row>
      <xdr:rowOff>19440</xdr:rowOff>
    </xdr:from>
    <xdr:to>
      <xdr:col>45</xdr:col>
      <xdr:colOff>7425</xdr:colOff>
      <xdr:row>18</xdr:row>
      <xdr:rowOff>409680</xdr:rowOff>
    </xdr:to>
    <xdr:sp macro="" textlink="">
      <xdr:nvSpPr>
        <xdr:cNvPr id="8" name="CustomShape 1"/>
        <xdr:cNvSpPr/>
      </xdr:nvSpPr>
      <xdr:spPr>
        <a:xfrm>
          <a:off x="10170360" y="3086280"/>
          <a:ext cx="92880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/>
            <a:t>Liegestütze</a:t>
          </a:r>
        </a:p>
        <a:p>
          <a:pPr>
            <a:lnSpc>
              <a:spcPct val="100000"/>
            </a:lnSpc>
          </a:pPr>
          <a:r>
            <a:rPr lang="de-DE"/>
            <a:t>Wdh</a:t>
          </a:r>
          <a:endParaRPr/>
        </a:p>
      </xdr:txBody>
    </xdr:sp>
    <xdr:clientData/>
  </xdr:twoCellAnchor>
  <xdr:twoCellAnchor editAs="oneCell">
    <xdr:from>
      <xdr:col>35</xdr:col>
      <xdr:colOff>110880</xdr:colOff>
      <xdr:row>18</xdr:row>
      <xdr:rowOff>19440</xdr:rowOff>
    </xdr:from>
    <xdr:to>
      <xdr:col>38</xdr:col>
      <xdr:colOff>339120</xdr:colOff>
      <xdr:row>18</xdr:row>
      <xdr:rowOff>409680</xdr:rowOff>
    </xdr:to>
    <xdr:sp macro="" textlink="">
      <xdr:nvSpPr>
        <xdr:cNvPr id="9" name="CustomShape 1"/>
        <xdr:cNvSpPr/>
      </xdr:nvSpPr>
      <xdr:spPr>
        <a:xfrm>
          <a:off x="9046440" y="3086280"/>
          <a:ext cx="95328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3 kg - Kugel</a:t>
          </a:r>
          <a:endParaRPr/>
        </a:p>
      </xdr:txBody>
    </xdr:sp>
    <xdr:clientData/>
  </xdr:twoCellAnchor>
  <xdr:twoCellAnchor editAs="oneCell">
    <xdr:from>
      <xdr:col>39</xdr:col>
      <xdr:colOff>55440</xdr:colOff>
      <xdr:row>43</xdr:row>
      <xdr:rowOff>29160</xdr:rowOff>
    </xdr:from>
    <xdr:to>
      <xdr:col>45</xdr:col>
      <xdr:colOff>7425</xdr:colOff>
      <xdr:row>43</xdr:row>
      <xdr:rowOff>419400</xdr:rowOff>
    </xdr:to>
    <xdr:sp macro="" textlink="">
      <xdr:nvSpPr>
        <xdr:cNvPr id="10" name="CustomShape 1"/>
        <xdr:cNvSpPr/>
      </xdr:nvSpPr>
      <xdr:spPr>
        <a:xfrm>
          <a:off x="10179720" y="7830000"/>
          <a:ext cx="92880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/>
            <a:t>Liegestütze</a:t>
          </a:r>
        </a:p>
        <a:p>
          <a:pPr>
            <a:lnSpc>
              <a:spcPct val="100000"/>
            </a:lnSpc>
          </a:pPr>
          <a:r>
            <a:rPr lang="de-DE"/>
            <a:t>Wdh</a:t>
          </a:r>
          <a:endParaRPr/>
        </a:p>
      </xdr:txBody>
    </xdr:sp>
    <xdr:clientData/>
  </xdr:twoCellAnchor>
  <xdr:twoCellAnchor editAs="oneCell">
    <xdr:from>
      <xdr:col>35</xdr:col>
      <xdr:colOff>110880</xdr:colOff>
      <xdr:row>43</xdr:row>
      <xdr:rowOff>10080</xdr:rowOff>
    </xdr:from>
    <xdr:to>
      <xdr:col>38</xdr:col>
      <xdr:colOff>339120</xdr:colOff>
      <xdr:row>43</xdr:row>
      <xdr:rowOff>438480</xdr:rowOff>
    </xdr:to>
    <xdr:sp macro="" textlink="">
      <xdr:nvSpPr>
        <xdr:cNvPr id="11" name="CustomShape 1"/>
        <xdr:cNvSpPr/>
      </xdr:nvSpPr>
      <xdr:spPr>
        <a:xfrm>
          <a:off x="9046440" y="7810920"/>
          <a:ext cx="953280" cy="4284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w 3 kg - Kugel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m  4 kg - Kugel</a:t>
          </a:r>
          <a:endParaRPr/>
        </a:p>
      </xdr:txBody>
    </xdr:sp>
    <xdr:clientData/>
  </xdr:twoCellAnchor>
  <xdr:twoCellAnchor editAs="oneCell">
    <xdr:from>
      <xdr:col>39</xdr:col>
      <xdr:colOff>46080</xdr:colOff>
      <xdr:row>74</xdr:row>
      <xdr:rowOff>66960</xdr:rowOff>
    </xdr:from>
    <xdr:to>
      <xdr:col>45</xdr:col>
      <xdr:colOff>7425</xdr:colOff>
      <xdr:row>74</xdr:row>
      <xdr:rowOff>67320</xdr:rowOff>
    </xdr:to>
    <xdr:sp macro="" textlink="">
      <xdr:nvSpPr>
        <xdr:cNvPr id="12" name="CustomShape 1"/>
        <xdr:cNvSpPr/>
      </xdr:nvSpPr>
      <xdr:spPr>
        <a:xfrm>
          <a:off x="10170360" y="13182840"/>
          <a:ext cx="928800" cy="3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35</xdr:col>
      <xdr:colOff>110880</xdr:colOff>
      <xdr:row>74</xdr:row>
      <xdr:rowOff>66960</xdr:rowOff>
    </xdr:from>
    <xdr:to>
      <xdr:col>38</xdr:col>
      <xdr:colOff>339120</xdr:colOff>
      <xdr:row>74</xdr:row>
      <xdr:rowOff>67320</xdr:rowOff>
    </xdr:to>
    <xdr:sp macro="" textlink="">
      <xdr:nvSpPr>
        <xdr:cNvPr id="13" name="CustomShape 1"/>
        <xdr:cNvSpPr/>
      </xdr:nvSpPr>
      <xdr:spPr>
        <a:xfrm>
          <a:off x="9046440" y="13182840"/>
          <a:ext cx="953280" cy="36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w 4 kg - Kugel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m  5 kg - Kugel</a:t>
          </a:r>
          <a:endParaRPr/>
        </a:p>
      </xdr:txBody>
    </xdr:sp>
    <xdr:clientData/>
  </xdr:twoCellAnchor>
  <xdr:twoCellAnchor editAs="oneCell">
    <xdr:from>
      <xdr:col>4</xdr:col>
      <xdr:colOff>131760</xdr:colOff>
      <xdr:row>0</xdr:row>
      <xdr:rowOff>67320</xdr:rowOff>
    </xdr:from>
    <xdr:to>
      <xdr:col>5</xdr:col>
      <xdr:colOff>312480</xdr:colOff>
      <xdr:row>2</xdr:row>
      <xdr:rowOff>124200</xdr:rowOff>
    </xdr:to>
    <xdr:pic>
      <xdr:nvPicPr>
        <xdr:cNvPr id="14" name="Picture 28"/>
        <xdr:cNvPicPr/>
      </xdr:nvPicPr>
      <xdr:blipFill>
        <a:blip xmlns:r="http://schemas.openxmlformats.org/officeDocument/2006/relationships" r:embed="rId1"/>
        <a:stretch/>
      </xdr:blipFill>
      <xdr:spPr>
        <a:xfrm>
          <a:off x="2711520" y="67320"/>
          <a:ext cx="321840" cy="313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55440</xdr:colOff>
      <xdr:row>0</xdr:row>
      <xdr:rowOff>48240</xdr:rowOff>
    </xdr:from>
    <xdr:to>
      <xdr:col>8</xdr:col>
      <xdr:colOff>388440</xdr:colOff>
      <xdr:row>2</xdr:row>
      <xdr:rowOff>152640</xdr:rowOff>
    </xdr:to>
    <xdr:pic>
      <xdr:nvPicPr>
        <xdr:cNvPr id="15" name="Grafik 1"/>
        <xdr:cNvPicPr/>
      </xdr:nvPicPr>
      <xdr:blipFill>
        <a:blip xmlns:r="http://schemas.openxmlformats.org/officeDocument/2006/relationships" r:embed="rId2"/>
        <a:srcRect l="11340" t="3969" r="10288" b="14971"/>
        <a:stretch/>
      </xdr:blipFill>
      <xdr:spPr>
        <a:xfrm>
          <a:off x="3773160" y="48240"/>
          <a:ext cx="333000" cy="36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39</xdr:col>
      <xdr:colOff>46080</xdr:colOff>
      <xdr:row>3</xdr:row>
      <xdr:rowOff>19440</xdr:rowOff>
    </xdr:from>
    <xdr:to>
      <xdr:col>45</xdr:col>
      <xdr:colOff>7425</xdr:colOff>
      <xdr:row>3</xdr:row>
      <xdr:rowOff>409680</xdr:rowOff>
    </xdr:to>
    <xdr:sp macro="" textlink="">
      <xdr:nvSpPr>
        <xdr:cNvPr id="16" name="CustomShape 1"/>
        <xdr:cNvSpPr/>
      </xdr:nvSpPr>
      <xdr:spPr>
        <a:xfrm>
          <a:off x="10170360" y="457560"/>
          <a:ext cx="92880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35</xdr:col>
      <xdr:colOff>110880</xdr:colOff>
      <xdr:row>3</xdr:row>
      <xdr:rowOff>19440</xdr:rowOff>
    </xdr:from>
    <xdr:to>
      <xdr:col>38</xdr:col>
      <xdr:colOff>339120</xdr:colOff>
      <xdr:row>3</xdr:row>
      <xdr:rowOff>409680</xdr:rowOff>
    </xdr:to>
    <xdr:sp macro="" textlink="">
      <xdr:nvSpPr>
        <xdr:cNvPr id="17" name="CustomShape 1"/>
        <xdr:cNvSpPr/>
      </xdr:nvSpPr>
      <xdr:spPr>
        <a:xfrm>
          <a:off x="9046440" y="457560"/>
          <a:ext cx="95328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3 kg - Kugel</a:t>
          </a:r>
          <a:endParaRPr/>
        </a:p>
      </xdr:txBody>
    </xdr:sp>
    <xdr:clientData/>
  </xdr:twoCellAnchor>
  <xdr:twoCellAnchor editAs="oneCell">
    <xdr:from>
      <xdr:col>39</xdr:col>
      <xdr:colOff>46080</xdr:colOff>
      <xdr:row>3</xdr:row>
      <xdr:rowOff>19440</xdr:rowOff>
    </xdr:from>
    <xdr:to>
      <xdr:col>45</xdr:col>
      <xdr:colOff>7425</xdr:colOff>
      <xdr:row>3</xdr:row>
      <xdr:rowOff>409680</xdr:rowOff>
    </xdr:to>
    <xdr:sp macro="" textlink="">
      <xdr:nvSpPr>
        <xdr:cNvPr id="18" name="CustomShape 1"/>
        <xdr:cNvSpPr/>
      </xdr:nvSpPr>
      <xdr:spPr>
        <a:xfrm>
          <a:off x="10170360" y="457560"/>
          <a:ext cx="92880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/>
            <a:t>Liegestütze</a:t>
          </a:r>
        </a:p>
        <a:p>
          <a:pPr>
            <a:lnSpc>
              <a:spcPct val="100000"/>
            </a:lnSpc>
          </a:pPr>
          <a:r>
            <a:rPr lang="de-DE"/>
            <a:t>Wdh</a:t>
          </a:r>
          <a:endParaRPr/>
        </a:p>
      </xdr:txBody>
    </xdr:sp>
    <xdr:clientData/>
  </xdr:twoCellAnchor>
  <xdr:twoCellAnchor editAs="oneCell">
    <xdr:from>
      <xdr:col>35</xdr:col>
      <xdr:colOff>110880</xdr:colOff>
      <xdr:row>3</xdr:row>
      <xdr:rowOff>19440</xdr:rowOff>
    </xdr:from>
    <xdr:to>
      <xdr:col>38</xdr:col>
      <xdr:colOff>339120</xdr:colOff>
      <xdr:row>3</xdr:row>
      <xdr:rowOff>409680</xdr:rowOff>
    </xdr:to>
    <xdr:sp macro="" textlink="">
      <xdr:nvSpPr>
        <xdr:cNvPr id="19" name="CustomShape 1"/>
        <xdr:cNvSpPr/>
      </xdr:nvSpPr>
      <xdr:spPr>
        <a:xfrm>
          <a:off x="9046440" y="457560"/>
          <a:ext cx="95328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Schocken (m)</a:t>
          </a:r>
          <a:endParaRPr/>
        </a:p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3 kg - Kugel</a:t>
          </a:r>
          <a:endParaRPr/>
        </a:p>
      </xdr:txBody>
    </xdr:sp>
    <xdr:clientData/>
  </xdr:twoCellAnchor>
  <xdr:twoCellAnchor editAs="oneCell">
    <xdr:from>
      <xdr:col>47</xdr:col>
      <xdr:colOff>150840</xdr:colOff>
      <xdr:row>3</xdr:row>
      <xdr:rowOff>48240</xdr:rowOff>
    </xdr:from>
    <xdr:to>
      <xdr:col>50</xdr:col>
      <xdr:colOff>493560</xdr:colOff>
      <xdr:row>3</xdr:row>
      <xdr:rowOff>438480</xdr:rowOff>
    </xdr:to>
    <xdr:sp macro="" textlink="">
      <xdr:nvSpPr>
        <xdr:cNvPr id="20" name="CustomShape 1"/>
        <xdr:cNvSpPr/>
      </xdr:nvSpPr>
      <xdr:spPr>
        <a:xfrm>
          <a:off x="13206960" y="486360"/>
          <a:ext cx="110844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Pendellauf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47</xdr:col>
      <xdr:colOff>150840</xdr:colOff>
      <xdr:row>18</xdr:row>
      <xdr:rowOff>48240</xdr:rowOff>
    </xdr:from>
    <xdr:to>
      <xdr:col>50</xdr:col>
      <xdr:colOff>531360</xdr:colOff>
      <xdr:row>18</xdr:row>
      <xdr:rowOff>438480</xdr:rowOff>
    </xdr:to>
    <xdr:sp macro="" textlink="">
      <xdr:nvSpPr>
        <xdr:cNvPr id="21" name="CustomShape 1"/>
        <xdr:cNvSpPr/>
      </xdr:nvSpPr>
      <xdr:spPr>
        <a:xfrm>
          <a:off x="13206960" y="3115080"/>
          <a:ext cx="114624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Pendellauf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  <xdr:twoCellAnchor editAs="oneCell">
    <xdr:from>
      <xdr:col>47</xdr:col>
      <xdr:colOff>131760</xdr:colOff>
      <xdr:row>43</xdr:row>
      <xdr:rowOff>48240</xdr:rowOff>
    </xdr:from>
    <xdr:to>
      <xdr:col>50</xdr:col>
      <xdr:colOff>512280</xdr:colOff>
      <xdr:row>43</xdr:row>
      <xdr:rowOff>438480</xdr:rowOff>
    </xdr:to>
    <xdr:sp macro="" textlink="">
      <xdr:nvSpPr>
        <xdr:cNvPr id="22" name="CustomShape 1"/>
        <xdr:cNvSpPr/>
      </xdr:nvSpPr>
      <xdr:spPr>
        <a:xfrm>
          <a:off x="13187880" y="7849080"/>
          <a:ext cx="1146240" cy="39024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0" rIns="0" bIns="23040" anchor="b"/>
        <a:lstStyle/>
        <a:p>
          <a:pPr>
            <a:lnSpc>
              <a:spcPct val="100000"/>
            </a:lnSpc>
          </a:pPr>
          <a:r>
            <a:rPr lang="de-DE" sz="800" strike="noStrike">
              <a:solidFill>
                <a:srgbClr val="000000"/>
              </a:solidFill>
              <a:latin typeface="Arial"/>
            </a:rPr>
            <a:t>Pendellauf (sec.)</a:t>
          </a:r>
          <a:endParaRPr/>
        </a:p>
        <a:p>
          <a:pPr>
            <a:lnSpc>
              <a:spcPct val="100000"/>
            </a:lnSpc>
          </a:pPr>
          <a:r>
            <a:rPr lang="de-DE" sz="800" b="1" strike="noStrike">
              <a:solidFill>
                <a:srgbClr val="FF0000"/>
              </a:solidFill>
              <a:latin typeface="Arial"/>
            </a:rPr>
            <a:t>ungültig = u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7"/>
  <sheetViews>
    <sheetView tabSelected="1" zoomScaleNormal="100" workbookViewId="0">
      <selection activeCell="AR9" sqref="AR9"/>
    </sheetView>
  </sheetViews>
  <sheetFormatPr baseColWidth="10" defaultColWidth="9.140625" defaultRowHeight="12.75" x14ac:dyDescent="0.2"/>
  <cols>
    <col min="1" max="1" width="15.5703125"/>
    <col min="2" max="2" width="13.42578125"/>
    <col min="3" max="3" width="4.28515625"/>
    <col min="4" max="4" width="3.28515625"/>
    <col min="5" max="5" width="2"/>
    <col min="6" max="6" width="4.7109375" style="15"/>
    <col min="7" max="7" width="5.28515625" style="15"/>
    <col min="8" max="8" width="4.140625" style="15"/>
    <col min="9" max="9" width="5.85546875"/>
    <col min="10" max="10" width="2.42578125"/>
    <col min="11" max="11" width="4.140625"/>
    <col min="12" max="12" width="3.28515625"/>
    <col min="13" max="13" width="0" hidden="1"/>
    <col min="14" max="14" width="4.140625"/>
    <col min="15" max="15" width="3.28515625"/>
    <col min="16" max="16" width="0" hidden="1"/>
    <col min="17" max="17" width="4.140625"/>
    <col min="18" max="18" width="3.28515625"/>
    <col min="19" max="20" width="0" hidden="1"/>
    <col min="21" max="21" width="4.140625"/>
    <col min="22" max="22" width="3.42578125"/>
    <col min="23" max="23" width="0" hidden="1"/>
    <col min="24" max="24" width="4.140625"/>
    <col min="25" max="25" width="3.28515625"/>
    <col min="26" max="26" width="0" hidden="1"/>
    <col min="27" max="27" width="4.140625"/>
    <col min="28" max="28" width="3.42578125"/>
    <col min="29" max="30" width="0" hidden="1"/>
    <col min="31" max="31" width="6.42578125"/>
    <col min="32" max="33" width="4.42578125"/>
    <col min="34" max="34" width="0" hidden="1"/>
    <col min="35" max="35" width="5.5703125"/>
    <col min="36" max="37" width="5.140625"/>
    <col min="38" max="38" width="0" hidden="1"/>
    <col min="39" max="39" width="6.5703125"/>
    <col min="40" max="43" width="0" hidden="1" customWidth="1"/>
    <col min="44" max="44" width="4.85546875"/>
    <col min="45" max="45" width="8.42578125"/>
    <col min="46" max="46" width="4.85546875"/>
    <col min="47" max="47" width="8.7109375"/>
    <col min="48" max="49" width="5.28515625"/>
    <col min="50" max="50" width="0.28515625"/>
    <col min="51" max="51" width="10.28515625"/>
    <col min="52" max="1025" width="10.5703125"/>
  </cols>
  <sheetData>
    <row r="1" spans="1:51" ht="15.75" x14ac:dyDescent="0.25">
      <c r="A1" s="14" t="s">
        <v>0</v>
      </c>
      <c r="B1" s="14"/>
      <c r="C1" s="14"/>
      <c r="D1" s="14"/>
      <c r="E1" s="14"/>
      <c r="F1" s="16"/>
      <c r="G1" s="16"/>
      <c r="H1" s="16"/>
      <c r="I1" s="13" t="s">
        <v>1</v>
      </c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Y1" s="17" t="s">
        <v>2</v>
      </c>
      <c r="AA1" s="11"/>
      <c r="AB1" s="11"/>
      <c r="AC1" s="11"/>
      <c r="AD1" s="11"/>
      <c r="AE1" s="11"/>
      <c r="AF1" s="11"/>
      <c r="AG1" s="11"/>
      <c r="AH1" s="18"/>
      <c r="AI1" s="10" t="s">
        <v>3</v>
      </c>
      <c r="AJ1" s="10"/>
      <c r="AK1" s="10"/>
      <c r="AN1" s="9"/>
      <c r="AO1" s="9"/>
      <c r="AP1" s="9"/>
      <c r="AQ1" s="9"/>
    </row>
    <row r="2" spans="1:51" ht="4.5" customHeight="1" x14ac:dyDescent="0.2">
      <c r="F2"/>
      <c r="G2"/>
      <c r="H2"/>
    </row>
    <row r="3" spans="1:51" s="22" customFormat="1" ht="14.25" customHeight="1" x14ac:dyDescent="0.2">
      <c r="A3" s="19" t="s">
        <v>4</v>
      </c>
      <c r="B3" s="20" t="s">
        <v>5</v>
      </c>
      <c r="C3" s="21"/>
      <c r="D3" s="21"/>
      <c r="F3" s="23"/>
      <c r="G3" s="23"/>
      <c r="H3" s="23"/>
      <c r="K3" s="8" t="s">
        <v>6</v>
      </c>
      <c r="L3" s="8"/>
      <c r="M3" s="8"/>
      <c r="N3" s="8"/>
      <c r="O3" s="8"/>
      <c r="P3" s="24"/>
      <c r="Q3" s="25"/>
      <c r="R3" s="26"/>
      <c r="S3" s="24"/>
      <c r="T3" s="24"/>
      <c r="U3" s="8" t="s">
        <v>7</v>
      </c>
      <c r="V3" s="8"/>
      <c r="W3" s="8"/>
      <c r="X3" s="8"/>
      <c r="Y3" s="8"/>
      <c r="Z3" s="27"/>
      <c r="AA3" s="25"/>
      <c r="AB3" s="26"/>
      <c r="AF3" s="7" t="s">
        <v>8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36" customHeight="1" x14ac:dyDescent="0.2">
      <c r="A4" s="28"/>
      <c r="B4" s="29"/>
      <c r="C4" s="6" t="s">
        <v>9</v>
      </c>
      <c r="D4" s="6"/>
      <c r="E4" s="30" t="s">
        <v>10</v>
      </c>
      <c r="F4" s="31" t="s">
        <v>11</v>
      </c>
      <c r="G4" s="32"/>
      <c r="H4" s="32"/>
      <c r="I4" s="5" t="s">
        <v>12</v>
      </c>
      <c r="J4" s="4" t="s">
        <v>13</v>
      </c>
      <c r="K4" s="3" t="s">
        <v>14</v>
      </c>
      <c r="L4" s="3"/>
      <c r="M4" s="33"/>
      <c r="N4" s="2" t="s">
        <v>15</v>
      </c>
      <c r="O4" s="2"/>
      <c r="P4" s="33"/>
      <c r="Q4" s="1"/>
      <c r="R4" s="1"/>
      <c r="S4" s="24"/>
      <c r="T4" s="24"/>
      <c r="U4" s="3" t="s">
        <v>14</v>
      </c>
      <c r="V4" s="3"/>
      <c r="W4" s="33"/>
      <c r="X4" s="2" t="s">
        <v>15</v>
      </c>
      <c r="Y4" s="2"/>
      <c r="Z4" s="33"/>
      <c r="AA4" s="1"/>
      <c r="AB4" s="1"/>
      <c r="AC4" s="24"/>
      <c r="AD4" s="24"/>
      <c r="AE4" s="188" t="s">
        <v>16</v>
      </c>
      <c r="AF4" s="189" t="s">
        <v>17</v>
      </c>
      <c r="AG4" s="189"/>
      <c r="AH4" s="189"/>
      <c r="AI4" s="189"/>
      <c r="AJ4" s="190"/>
      <c r="AK4" s="190"/>
      <c r="AL4" s="190"/>
      <c r="AM4" s="190"/>
      <c r="AN4" s="8"/>
      <c r="AO4" s="8"/>
      <c r="AP4" s="8"/>
      <c r="AQ4" s="8"/>
      <c r="AR4" s="189" t="s">
        <v>18</v>
      </c>
      <c r="AS4" s="189"/>
      <c r="AT4" s="189" t="s">
        <v>19</v>
      </c>
      <c r="AU4" s="189"/>
      <c r="AV4" s="189"/>
      <c r="AW4" s="189"/>
      <c r="AX4" s="189"/>
      <c r="AY4" s="189"/>
    </row>
    <row r="5" spans="1:51" ht="11.25" customHeight="1" x14ac:dyDescent="0.2">
      <c r="A5" s="34" t="s">
        <v>20</v>
      </c>
      <c r="B5" s="35" t="s">
        <v>21</v>
      </c>
      <c r="C5" s="191" t="s">
        <v>22</v>
      </c>
      <c r="D5" s="191"/>
      <c r="E5" s="37"/>
      <c r="F5" s="38" t="s">
        <v>23</v>
      </c>
      <c r="G5" s="39"/>
      <c r="H5" s="39"/>
      <c r="I5" s="5"/>
      <c r="J5" s="4" t="s">
        <v>13</v>
      </c>
      <c r="K5" s="40" t="s">
        <v>24</v>
      </c>
      <c r="L5" s="41" t="s">
        <v>25</v>
      </c>
      <c r="M5" s="42" t="s">
        <v>26</v>
      </c>
      <c r="N5" s="42" t="s">
        <v>24</v>
      </c>
      <c r="O5" s="43" t="s">
        <v>25</v>
      </c>
      <c r="P5" s="44" t="s">
        <v>26</v>
      </c>
      <c r="Q5" s="45"/>
      <c r="R5" s="46"/>
      <c r="S5" s="44"/>
      <c r="T5" s="47" t="s">
        <v>27</v>
      </c>
      <c r="U5" s="40" t="s">
        <v>24</v>
      </c>
      <c r="V5" s="41" t="s">
        <v>25</v>
      </c>
      <c r="W5" s="42" t="s">
        <v>26</v>
      </c>
      <c r="X5" s="42" t="s">
        <v>24</v>
      </c>
      <c r="Y5" s="43" t="s">
        <v>25</v>
      </c>
      <c r="Z5" s="44" t="s">
        <v>26</v>
      </c>
      <c r="AA5" s="45"/>
      <c r="AB5" s="46"/>
      <c r="AC5" s="44" t="s">
        <v>26</v>
      </c>
      <c r="AD5" s="47" t="s">
        <v>27</v>
      </c>
      <c r="AE5" s="188"/>
      <c r="AF5" s="48" t="s">
        <v>28</v>
      </c>
      <c r="AG5" s="49" t="s">
        <v>29</v>
      </c>
      <c r="AH5" s="49"/>
      <c r="AI5" s="50" t="s">
        <v>25</v>
      </c>
      <c r="AJ5" s="51" t="s">
        <v>28</v>
      </c>
      <c r="AK5" s="49" t="s">
        <v>29</v>
      </c>
      <c r="AL5" s="49"/>
      <c r="AM5" s="52" t="s">
        <v>25</v>
      </c>
      <c r="AN5" s="51" t="s">
        <v>28</v>
      </c>
      <c r="AO5" s="49" t="s">
        <v>29</v>
      </c>
      <c r="AP5" s="47" t="s">
        <v>30</v>
      </c>
      <c r="AQ5" s="53" t="s">
        <v>25</v>
      </c>
      <c r="AR5" s="51" t="s">
        <v>31</v>
      </c>
      <c r="AS5" s="50" t="s">
        <v>25</v>
      </c>
      <c r="AT5" s="51" t="s">
        <v>31</v>
      </c>
      <c r="AU5" s="50" t="s">
        <v>25</v>
      </c>
      <c r="AV5" s="51" t="s">
        <v>28</v>
      </c>
      <c r="AW5" s="49" t="s">
        <v>29</v>
      </c>
      <c r="AX5" s="49" t="s">
        <v>30</v>
      </c>
      <c r="AY5" s="50" t="s">
        <v>25</v>
      </c>
    </row>
    <row r="6" spans="1:51" x14ac:dyDescent="0.2">
      <c r="A6" s="54" t="s">
        <v>32</v>
      </c>
      <c r="B6" s="55" t="s">
        <v>33</v>
      </c>
      <c r="C6" s="192">
        <v>2007</v>
      </c>
      <c r="D6" s="192"/>
      <c r="E6" s="56" t="s">
        <v>34</v>
      </c>
      <c r="F6" s="57">
        <v>26.4</v>
      </c>
      <c r="G6" s="58"/>
      <c r="H6" s="58"/>
      <c r="I6" s="59">
        <f t="shared" ref="I6:I16" si="0">SUM(AE6+AI6+AM6+AQ6+AS6+AU6+AY6)</f>
        <v>338.85</v>
      </c>
      <c r="J6" s="60">
        <v>1</v>
      </c>
      <c r="K6" s="61">
        <v>2.5</v>
      </c>
      <c r="L6" s="62">
        <v>5.5</v>
      </c>
      <c r="M6" s="63">
        <f t="shared" ref="M6:M16" si="1">IF((L6)&lt;1,"",(L6*15))</f>
        <v>82.5</v>
      </c>
      <c r="N6" s="64">
        <v>3</v>
      </c>
      <c r="O6" s="62">
        <v>5.5</v>
      </c>
      <c r="P6" s="63">
        <f t="shared" ref="P6:P16" si="2">IF((O6)&lt;1,"",(O6*15))</f>
        <v>82.5</v>
      </c>
      <c r="Q6" s="65"/>
      <c r="R6" s="66"/>
      <c r="S6" s="67"/>
      <c r="T6" s="68">
        <f t="shared" ref="T6:T16" si="3">MAX(M6,P6)</f>
        <v>82.5</v>
      </c>
      <c r="U6" s="61">
        <v>2.5</v>
      </c>
      <c r="V6" s="62">
        <v>4.5</v>
      </c>
      <c r="W6" s="63">
        <f t="shared" ref="W6:W16" si="4">IF((V6)&lt;1,"",(V6*15))</f>
        <v>67.5</v>
      </c>
      <c r="X6" s="64">
        <v>3</v>
      </c>
      <c r="Y6" s="62">
        <v>5</v>
      </c>
      <c r="Z6" s="63">
        <f t="shared" ref="Z6:Z16" si="5">IF((Y6)&lt;1,"",(Y6*15))</f>
        <v>75</v>
      </c>
      <c r="AA6" s="65"/>
      <c r="AB6" s="66"/>
      <c r="AC6" s="67" t="str">
        <f>IF((AB6)&lt;1,"",(AA6*45/F6)+(AB6*10))</f>
        <v/>
      </c>
      <c r="AD6" s="69">
        <f t="shared" ref="AD6:AD16" si="6">MAX(W6,Z6)</f>
        <v>75</v>
      </c>
      <c r="AE6" s="70">
        <f t="shared" ref="AE6:AE16" si="7">SUM(T6,AD6)</f>
        <v>157.5</v>
      </c>
      <c r="AF6" s="71">
        <v>4.3</v>
      </c>
      <c r="AG6" s="72">
        <v>4.25</v>
      </c>
      <c r="AH6" s="73">
        <f t="shared" ref="AH6:AH16" si="8">MAX(AF6:AG6)</f>
        <v>4.3</v>
      </c>
      <c r="AI6" s="74">
        <v>56.8</v>
      </c>
      <c r="AJ6" s="71">
        <v>3.4</v>
      </c>
      <c r="AK6" s="72">
        <v>3.05</v>
      </c>
      <c r="AL6" s="73">
        <f t="shared" ref="AL6:AL16" si="9">MAX(AJ6:AK6)</f>
        <v>3.4</v>
      </c>
      <c r="AM6" s="75">
        <f>IF((AL6)=0,"0",(AL6*750/F6))*0.66</f>
        <v>63.750000000000007</v>
      </c>
      <c r="AN6" s="76"/>
      <c r="AO6" s="77"/>
      <c r="AP6" s="73">
        <f t="shared" ref="AP6:AP16" si="10">MIN(AN6:AO6)</f>
        <v>0</v>
      </c>
      <c r="AQ6" s="78" t="str">
        <f t="shared" ref="AQ6:AQ16" si="11">IF((AP6)=0,"0",(400-(AP6*20))*0.66)</f>
        <v>0</v>
      </c>
      <c r="AR6" s="79">
        <v>16</v>
      </c>
      <c r="AS6" s="78">
        <f>AR6*5*0.66</f>
        <v>52.800000000000004</v>
      </c>
      <c r="AT6" s="79">
        <v>8</v>
      </c>
      <c r="AU6" s="74">
        <v>8</v>
      </c>
      <c r="AV6" s="76"/>
      <c r="AW6" s="77"/>
      <c r="AX6" s="73">
        <f t="shared" ref="AX6:AX16" si="12">MIN(AV6:AW6)</f>
        <v>0</v>
      </c>
      <c r="AY6" s="78" t="str">
        <f t="shared" ref="AY6:AY16" si="13">IF((AX6)=0,"0",(500-(AX6*20))*0.66)</f>
        <v>0</v>
      </c>
    </row>
    <row r="7" spans="1:51" x14ac:dyDescent="0.2">
      <c r="A7" s="80"/>
      <c r="B7" s="81"/>
      <c r="C7" s="193"/>
      <c r="D7" s="193"/>
      <c r="E7" s="82"/>
      <c r="F7" s="83"/>
      <c r="G7" s="84"/>
      <c r="H7" s="84"/>
      <c r="I7" s="59">
        <f t="shared" si="0"/>
        <v>0</v>
      </c>
      <c r="J7" s="85"/>
      <c r="K7" s="61"/>
      <c r="L7" s="62"/>
      <c r="M7" s="63" t="str">
        <f t="shared" si="1"/>
        <v/>
      </c>
      <c r="N7" s="64"/>
      <c r="O7" s="62"/>
      <c r="P7" s="63" t="str">
        <f t="shared" si="2"/>
        <v/>
      </c>
      <c r="Q7" s="65"/>
      <c r="R7" s="66"/>
      <c r="S7" s="67"/>
      <c r="T7" s="68">
        <f t="shared" si="3"/>
        <v>0</v>
      </c>
      <c r="U7" s="61"/>
      <c r="V7" s="62"/>
      <c r="W7" s="63" t="str">
        <f t="shared" si="4"/>
        <v/>
      </c>
      <c r="X7" s="64"/>
      <c r="Y7" s="62"/>
      <c r="Z7" s="63" t="str">
        <f t="shared" si="5"/>
        <v/>
      </c>
      <c r="AA7" s="65"/>
      <c r="AB7" s="66"/>
      <c r="AC7" s="67"/>
      <c r="AD7" s="69">
        <f t="shared" si="6"/>
        <v>0</v>
      </c>
      <c r="AE7" s="70">
        <f t="shared" si="7"/>
        <v>0</v>
      </c>
      <c r="AF7" s="71"/>
      <c r="AG7" s="72"/>
      <c r="AH7" s="73">
        <f t="shared" si="8"/>
        <v>0</v>
      </c>
      <c r="AI7" s="74"/>
      <c r="AJ7" s="71"/>
      <c r="AK7" s="72"/>
      <c r="AL7" s="73">
        <f t="shared" si="9"/>
        <v>0</v>
      </c>
      <c r="AM7" s="75"/>
      <c r="AN7" s="76"/>
      <c r="AO7" s="77"/>
      <c r="AP7" s="73">
        <f t="shared" si="10"/>
        <v>0</v>
      </c>
      <c r="AQ7" s="78" t="str">
        <f t="shared" si="11"/>
        <v>0</v>
      </c>
      <c r="AR7" s="79"/>
      <c r="AS7" s="78">
        <f t="shared" ref="AS7:AS16" si="14">AR7*5*0.66</f>
        <v>0</v>
      </c>
      <c r="AT7" s="79"/>
      <c r="AU7" s="74">
        <f>AT7*15</f>
        <v>0</v>
      </c>
      <c r="AV7" s="76"/>
      <c r="AW7" s="77"/>
      <c r="AX7" s="73">
        <f t="shared" si="12"/>
        <v>0</v>
      </c>
      <c r="AY7" s="78" t="str">
        <f t="shared" si="13"/>
        <v>0</v>
      </c>
    </row>
    <row r="8" spans="1:51" x14ac:dyDescent="0.2">
      <c r="A8" s="80" t="s">
        <v>35</v>
      </c>
      <c r="B8" s="81" t="s">
        <v>33</v>
      </c>
      <c r="C8" s="193">
        <v>2005</v>
      </c>
      <c r="D8" s="193"/>
      <c r="E8" s="86" t="s">
        <v>34</v>
      </c>
      <c r="F8" s="87">
        <v>31.6</v>
      </c>
      <c r="G8" s="58"/>
      <c r="H8" s="58"/>
      <c r="I8" s="59">
        <f t="shared" si="0"/>
        <v>385.516582278481</v>
      </c>
      <c r="J8" s="60">
        <v>1</v>
      </c>
      <c r="K8" s="61">
        <v>10</v>
      </c>
      <c r="L8" s="62">
        <v>4.5</v>
      </c>
      <c r="M8" s="63">
        <f t="shared" si="1"/>
        <v>67.5</v>
      </c>
      <c r="N8" s="64">
        <v>10</v>
      </c>
      <c r="O8" s="62">
        <v>5.5</v>
      </c>
      <c r="P8" s="63">
        <f t="shared" si="2"/>
        <v>82.5</v>
      </c>
      <c r="Q8" s="65"/>
      <c r="R8" s="66"/>
      <c r="S8" s="67"/>
      <c r="T8" s="68">
        <f t="shared" si="3"/>
        <v>82.5</v>
      </c>
      <c r="U8" s="61">
        <v>12</v>
      </c>
      <c r="V8" s="62">
        <v>5.5</v>
      </c>
      <c r="W8" s="63">
        <f t="shared" si="4"/>
        <v>82.5</v>
      </c>
      <c r="X8" s="64">
        <v>15</v>
      </c>
      <c r="Y8" s="62">
        <v>5.5</v>
      </c>
      <c r="Z8" s="63">
        <f t="shared" si="5"/>
        <v>82.5</v>
      </c>
      <c r="AA8" s="65"/>
      <c r="AB8" s="66"/>
      <c r="AC8" s="67" t="str">
        <f t="shared" ref="AC8:AC16" si="15">IF((AB8)&lt;1,"",(AA8*45/F8)+(AB8*10))</f>
        <v/>
      </c>
      <c r="AD8" s="69">
        <f t="shared" si="6"/>
        <v>82.5</v>
      </c>
      <c r="AE8" s="70">
        <f t="shared" si="7"/>
        <v>165</v>
      </c>
      <c r="AF8" s="71">
        <v>5</v>
      </c>
      <c r="AG8" s="72">
        <v>5.2</v>
      </c>
      <c r="AH8" s="73">
        <f t="shared" si="8"/>
        <v>5.2</v>
      </c>
      <c r="AI8" s="74">
        <f>(AH8*20)*0.66</f>
        <v>68.64</v>
      </c>
      <c r="AJ8" s="71">
        <v>4.4000000000000004</v>
      </c>
      <c r="AK8" s="72">
        <v>4.78</v>
      </c>
      <c r="AL8" s="73">
        <f t="shared" si="9"/>
        <v>4.78</v>
      </c>
      <c r="AM8" s="75">
        <f t="shared" ref="AM8:AM16" si="16">IF((AL8)=0,"0",(AL8*750/F8))*0.66</f>
        <v>74.87658227848101</v>
      </c>
      <c r="AN8" s="76"/>
      <c r="AO8" s="77"/>
      <c r="AP8" s="73">
        <f t="shared" si="10"/>
        <v>0</v>
      </c>
      <c r="AQ8" s="78" t="str">
        <f t="shared" si="11"/>
        <v>0</v>
      </c>
      <c r="AR8" s="79">
        <v>20</v>
      </c>
      <c r="AS8" s="78">
        <f t="shared" si="14"/>
        <v>66</v>
      </c>
      <c r="AT8" s="79">
        <v>11</v>
      </c>
      <c r="AU8" s="74">
        <v>11</v>
      </c>
      <c r="AV8" s="76"/>
      <c r="AW8" s="77"/>
      <c r="AX8" s="73">
        <f t="shared" si="12"/>
        <v>0</v>
      </c>
      <c r="AY8" s="78" t="str">
        <f t="shared" si="13"/>
        <v>0</v>
      </c>
    </row>
    <row r="9" spans="1:51" x14ac:dyDescent="0.2">
      <c r="A9" s="88" t="s">
        <v>36</v>
      </c>
      <c r="B9" s="81" t="s">
        <v>37</v>
      </c>
      <c r="C9" s="193">
        <v>2005</v>
      </c>
      <c r="D9" s="193"/>
      <c r="E9" s="82" t="s">
        <v>34</v>
      </c>
      <c r="F9" s="83">
        <v>35.799999999999997</v>
      </c>
      <c r="G9" s="84"/>
      <c r="H9" s="84"/>
      <c r="I9" s="59">
        <f t="shared" si="0"/>
        <v>384.22932960893854</v>
      </c>
      <c r="J9" s="85">
        <v>2</v>
      </c>
      <c r="K9" s="61">
        <v>15</v>
      </c>
      <c r="L9" s="62">
        <v>6</v>
      </c>
      <c r="M9" s="63">
        <f t="shared" si="1"/>
        <v>90</v>
      </c>
      <c r="N9" s="64">
        <v>17</v>
      </c>
      <c r="O9" s="62">
        <v>0</v>
      </c>
      <c r="P9" s="63" t="str">
        <f t="shared" si="2"/>
        <v/>
      </c>
      <c r="Q9" s="65"/>
      <c r="R9" s="66"/>
      <c r="S9" s="67"/>
      <c r="T9" s="68">
        <f t="shared" si="3"/>
        <v>90</v>
      </c>
      <c r="U9" s="61">
        <v>20</v>
      </c>
      <c r="V9" s="62">
        <v>5.5</v>
      </c>
      <c r="W9" s="63">
        <f t="shared" si="4"/>
        <v>82.5</v>
      </c>
      <c r="X9" s="64">
        <v>23</v>
      </c>
      <c r="Y9" s="62">
        <v>6</v>
      </c>
      <c r="Z9" s="63">
        <f t="shared" si="5"/>
        <v>90</v>
      </c>
      <c r="AA9" s="65"/>
      <c r="AB9" s="66"/>
      <c r="AC9" s="67" t="str">
        <f t="shared" si="15"/>
        <v/>
      </c>
      <c r="AD9" s="69">
        <f t="shared" si="6"/>
        <v>90</v>
      </c>
      <c r="AE9" s="70">
        <f t="shared" si="7"/>
        <v>180</v>
      </c>
      <c r="AF9" s="71">
        <v>4.95</v>
      </c>
      <c r="AG9" s="72">
        <v>5</v>
      </c>
      <c r="AH9" s="73">
        <f t="shared" si="8"/>
        <v>5</v>
      </c>
      <c r="AI9" s="74">
        <v>66</v>
      </c>
      <c r="AJ9" s="71">
        <v>4.45</v>
      </c>
      <c r="AK9" s="72">
        <v>4.28</v>
      </c>
      <c r="AL9" s="73">
        <f t="shared" si="9"/>
        <v>4.45</v>
      </c>
      <c r="AM9" s="75">
        <f t="shared" si="16"/>
        <v>61.529329608938554</v>
      </c>
      <c r="AN9" s="76"/>
      <c r="AO9" s="77"/>
      <c r="AP9" s="73">
        <f t="shared" si="10"/>
        <v>0</v>
      </c>
      <c r="AQ9" s="78" t="str">
        <f t="shared" si="11"/>
        <v>0</v>
      </c>
      <c r="AR9" s="79">
        <v>19</v>
      </c>
      <c r="AS9" s="78">
        <f t="shared" si="14"/>
        <v>62.7</v>
      </c>
      <c r="AT9" s="79">
        <v>14</v>
      </c>
      <c r="AU9" s="74">
        <v>14</v>
      </c>
      <c r="AV9" s="76"/>
      <c r="AW9" s="77"/>
      <c r="AX9" s="73">
        <f t="shared" si="12"/>
        <v>0</v>
      </c>
      <c r="AY9" s="78" t="str">
        <f t="shared" si="13"/>
        <v>0</v>
      </c>
    </row>
    <row r="10" spans="1:51" x14ac:dyDescent="0.2">
      <c r="A10" s="80"/>
      <c r="B10" s="81"/>
      <c r="C10" s="193"/>
      <c r="D10" s="193"/>
      <c r="E10" s="86"/>
      <c r="F10" s="87"/>
      <c r="G10" s="58"/>
      <c r="H10" s="58"/>
      <c r="I10" s="59">
        <f t="shared" si="0"/>
        <v>0</v>
      </c>
      <c r="J10" s="60"/>
      <c r="K10" s="61"/>
      <c r="L10" s="62"/>
      <c r="M10" s="63" t="str">
        <f t="shared" si="1"/>
        <v/>
      </c>
      <c r="N10" s="64"/>
      <c r="O10" s="62"/>
      <c r="P10" s="63" t="str">
        <f t="shared" si="2"/>
        <v/>
      </c>
      <c r="Q10" s="65"/>
      <c r="R10" s="66"/>
      <c r="S10" s="67"/>
      <c r="T10" s="68">
        <f t="shared" si="3"/>
        <v>0</v>
      </c>
      <c r="U10" s="61"/>
      <c r="V10" s="62"/>
      <c r="W10" s="63" t="str">
        <f t="shared" si="4"/>
        <v/>
      </c>
      <c r="X10" s="64"/>
      <c r="Y10" s="62"/>
      <c r="Z10" s="63" t="str">
        <f t="shared" si="5"/>
        <v/>
      </c>
      <c r="AA10" s="65"/>
      <c r="AB10" s="66"/>
      <c r="AC10" s="67" t="str">
        <f t="shared" si="15"/>
        <v/>
      </c>
      <c r="AD10" s="69">
        <f t="shared" si="6"/>
        <v>0</v>
      </c>
      <c r="AE10" s="70">
        <f t="shared" si="7"/>
        <v>0</v>
      </c>
      <c r="AF10" s="71"/>
      <c r="AG10" s="72"/>
      <c r="AH10" s="73">
        <f t="shared" si="8"/>
        <v>0</v>
      </c>
      <c r="AI10" s="74">
        <f>(AH10*20)*0.66</f>
        <v>0</v>
      </c>
      <c r="AJ10" s="71"/>
      <c r="AK10" s="72"/>
      <c r="AL10" s="73">
        <f t="shared" si="9"/>
        <v>0</v>
      </c>
      <c r="AM10" s="75">
        <f t="shared" si="16"/>
        <v>0</v>
      </c>
      <c r="AN10" s="76"/>
      <c r="AO10" s="77"/>
      <c r="AP10" s="73">
        <f t="shared" si="10"/>
        <v>0</v>
      </c>
      <c r="AQ10" s="78" t="str">
        <f t="shared" si="11"/>
        <v>0</v>
      </c>
      <c r="AR10" s="79"/>
      <c r="AS10" s="78">
        <f t="shared" si="14"/>
        <v>0</v>
      </c>
      <c r="AT10" s="79"/>
      <c r="AU10" s="74">
        <f>AT10*15</f>
        <v>0</v>
      </c>
      <c r="AV10" s="76"/>
      <c r="AW10" s="77"/>
      <c r="AX10" s="73">
        <f t="shared" si="12"/>
        <v>0</v>
      </c>
      <c r="AY10" s="78" t="str">
        <f t="shared" si="13"/>
        <v>0</v>
      </c>
    </row>
    <row r="11" spans="1:51" x14ac:dyDescent="0.2">
      <c r="A11" s="88" t="s">
        <v>38</v>
      </c>
      <c r="B11" s="81" t="s">
        <v>39</v>
      </c>
      <c r="C11" s="193">
        <v>2005</v>
      </c>
      <c r="D11" s="193"/>
      <c r="E11" s="86" t="s">
        <v>40</v>
      </c>
      <c r="F11" s="87">
        <v>38.1</v>
      </c>
      <c r="G11" s="58"/>
      <c r="H11" s="58"/>
      <c r="I11" s="59">
        <f t="shared" si="0"/>
        <v>357.37007874015751</v>
      </c>
      <c r="J11" s="60">
        <v>2</v>
      </c>
      <c r="K11" s="61">
        <v>13</v>
      </c>
      <c r="L11" s="62">
        <v>5.5</v>
      </c>
      <c r="M11" s="63">
        <f t="shared" si="1"/>
        <v>82.5</v>
      </c>
      <c r="N11" s="64">
        <v>16</v>
      </c>
      <c r="O11" s="62">
        <v>6</v>
      </c>
      <c r="P11" s="63">
        <f t="shared" si="2"/>
        <v>90</v>
      </c>
      <c r="Q11" s="65"/>
      <c r="R11" s="66"/>
      <c r="S11" s="67"/>
      <c r="T11" s="68">
        <f t="shared" si="3"/>
        <v>90</v>
      </c>
      <c r="U11" s="61">
        <v>17</v>
      </c>
      <c r="V11" s="62">
        <v>6.5</v>
      </c>
      <c r="W11" s="63">
        <f t="shared" si="4"/>
        <v>97.5</v>
      </c>
      <c r="X11" s="64">
        <v>20</v>
      </c>
      <c r="Y11" s="62">
        <v>6.5</v>
      </c>
      <c r="Z11" s="63">
        <f t="shared" si="5"/>
        <v>97.5</v>
      </c>
      <c r="AA11" s="65"/>
      <c r="AB11" s="66"/>
      <c r="AC11" s="67" t="str">
        <f t="shared" si="15"/>
        <v/>
      </c>
      <c r="AD11" s="69">
        <f t="shared" si="6"/>
        <v>97.5</v>
      </c>
      <c r="AE11" s="70">
        <f t="shared" si="7"/>
        <v>187.5</v>
      </c>
      <c r="AF11" s="71">
        <v>4.5999999999999996</v>
      </c>
      <c r="AG11" s="72">
        <v>4.6500000000000004</v>
      </c>
      <c r="AH11" s="73">
        <f t="shared" si="8"/>
        <v>4.6500000000000004</v>
      </c>
      <c r="AI11" s="74">
        <v>61.4</v>
      </c>
      <c r="AJ11" s="71">
        <v>3.8</v>
      </c>
      <c r="AK11" s="72">
        <v>3.6</v>
      </c>
      <c r="AL11" s="73">
        <f t="shared" si="9"/>
        <v>3.8</v>
      </c>
      <c r="AM11" s="75">
        <f t="shared" si="16"/>
        <v>49.370078740157481</v>
      </c>
      <c r="AN11" s="76"/>
      <c r="AO11" s="77"/>
      <c r="AP11" s="73">
        <f t="shared" si="10"/>
        <v>0</v>
      </c>
      <c r="AQ11" s="78" t="str">
        <f t="shared" si="11"/>
        <v>0</v>
      </c>
      <c r="AR11" s="79">
        <v>17</v>
      </c>
      <c r="AS11" s="78">
        <f t="shared" si="14"/>
        <v>56.1</v>
      </c>
      <c r="AT11" s="79">
        <v>3</v>
      </c>
      <c r="AU11" s="74">
        <v>3</v>
      </c>
      <c r="AV11" s="76"/>
      <c r="AW11" s="77"/>
      <c r="AX11" s="73">
        <f t="shared" si="12"/>
        <v>0</v>
      </c>
      <c r="AY11" s="78" t="str">
        <f t="shared" si="13"/>
        <v>0</v>
      </c>
    </row>
    <row r="12" spans="1:51" x14ac:dyDescent="0.2">
      <c r="A12" s="80" t="s">
        <v>41</v>
      </c>
      <c r="B12" s="81" t="s">
        <v>39</v>
      </c>
      <c r="C12" s="193">
        <v>2005</v>
      </c>
      <c r="D12" s="193"/>
      <c r="E12" s="82" t="s">
        <v>40</v>
      </c>
      <c r="F12" s="83">
        <v>57.3</v>
      </c>
      <c r="G12" s="84"/>
      <c r="H12" s="84"/>
      <c r="I12" s="59">
        <f t="shared" si="0"/>
        <v>391.21539267015703</v>
      </c>
      <c r="J12" s="85">
        <v>1</v>
      </c>
      <c r="K12" s="61">
        <v>16</v>
      </c>
      <c r="L12" s="62">
        <v>6</v>
      </c>
      <c r="M12" s="63">
        <f t="shared" si="1"/>
        <v>90</v>
      </c>
      <c r="N12" s="64">
        <v>20</v>
      </c>
      <c r="O12" s="62">
        <v>6</v>
      </c>
      <c r="P12" s="63">
        <f t="shared" si="2"/>
        <v>90</v>
      </c>
      <c r="Q12" s="65"/>
      <c r="R12" s="66"/>
      <c r="S12" s="67"/>
      <c r="T12" s="68">
        <f t="shared" si="3"/>
        <v>90</v>
      </c>
      <c r="U12" s="61">
        <v>23</v>
      </c>
      <c r="V12" s="62">
        <v>7</v>
      </c>
      <c r="W12" s="63">
        <f t="shared" si="4"/>
        <v>105</v>
      </c>
      <c r="X12" s="64">
        <v>26</v>
      </c>
      <c r="Y12" s="62">
        <v>6</v>
      </c>
      <c r="Z12" s="63">
        <f t="shared" si="5"/>
        <v>90</v>
      </c>
      <c r="AA12" s="65"/>
      <c r="AB12" s="66"/>
      <c r="AC12" s="67" t="str">
        <f t="shared" si="15"/>
        <v/>
      </c>
      <c r="AD12" s="69">
        <f t="shared" si="6"/>
        <v>105</v>
      </c>
      <c r="AE12" s="70">
        <f t="shared" si="7"/>
        <v>195</v>
      </c>
      <c r="AF12" s="71">
        <v>5.2</v>
      </c>
      <c r="AG12" s="72">
        <v>5.2</v>
      </c>
      <c r="AH12" s="73">
        <f t="shared" si="8"/>
        <v>5.2</v>
      </c>
      <c r="AI12" s="74">
        <f>(AH12*20)*0.66</f>
        <v>68.64</v>
      </c>
      <c r="AJ12" s="71">
        <v>6.85</v>
      </c>
      <c r="AK12" s="72">
        <v>6.5</v>
      </c>
      <c r="AL12" s="73">
        <f t="shared" si="9"/>
        <v>6.85</v>
      </c>
      <c r="AM12" s="75">
        <f t="shared" si="16"/>
        <v>59.175392670157073</v>
      </c>
      <c r="AN12" s="76"/>
      <c r="AO12" s="77"/>
      <c r="AP12" s="73">
        <f t="shared" si="10"/>
        <v>0</v>
      </c>
      <c r="AQ12" s="78" t="str">
        <f t="shared" si="11"/>
        <v>0</v>
      </c>
      <c r="AR12" s="79">
        <v>18</v>
      </c>
      <c r="AS12" s="78">
        <f t="shared" si="14"/>
        <v>59.400000000000006</v>
      </c>
      <c r="AT12" s="79">
        <v>9</v>
      </c>
      <c r="AU12" s="74">
        <v>9</v>
      </c>
      <c r="AV12" s="76"/>
      <c r="AW12" s="77"/>
      <c r="AX12" s="73">
        <f t="shared" si="12"/>
        <v>0</v>
      </c>
      <c r="AY12" s="78" t="str">
        <f t="shared" si="13"/>
        <v>0</v>
      </c>
    </row>
    <row r="13" spans="1:51" x14ac:dyDescent="0.2">
      <c r="A13" s="89"/>
      <c r="B13" s="81"/>
      <c r="C13" s="194"/>
      <c r="D13" s="194"/>
      <c r="E13" s="86"/>
      <c r="F13" s="87"/>
      <c r="G13" s="58"/>
      <c r="H13" s="58"/>
      <c r="I13" s="59">
        <f t="shared" si="0"/>
        <v>0</v>
      </c>
      <c r="J13" s="60"/>
      <c r="K13" s="61"/>
      <c r="L13" s="62"/>
      <c r="M13" s="63" t="str">
        <f t="shared" si="1"/>
        <v/>
      </c>
      <c r="N13" s="64"/>
      <c r="O13" s="62"/>
      <c r="P13" s="63" t="str">
        <f t="shared" si="2"/>
        <v/>
      </c>
      <c r="Q13" s="65"/>
      <c r="R13" s="66"/>
      <c r="S13" s="67"/>
      <c r="T13" s="68">
        <f t="shared" si="3"/>
        <v>0</v>
      </c>
      <c r="U13" s="61"/>
      <c r="V13" s="62"/>
      <c r="W13" s="63" t="str">
        <f t="shared" si="4"/>
        <v/>
      </c>
      <c r="X13" s="64"/>
      <c r="Y13" s="62"/>
      <c r="Z13" s="63" t="str">
        <f t="shared" si="5"/>
        <v/>
      </c>
      <c r="AA13" s="65"/>
      <c r="AB13" s="66"/>
      <c r="AC13" s="67" t="str">
        <f t="shared" si="15"/>
        <v/>
      </c>
      <c r="AD13" s="69">
        <f t="shared" si="6"/>
        <v>0</v>
      </c>
      <c r="AE13" s="70">
        <f t="shared" si="7"/>
        <v>0</v>
      </c>
      <c r="AF13" s="71"/>
      <c r="AG13" s="72"/>
      <c r="AH13" s="73">
        <f t="shared" si="8"/>
        <v>0</v>
      </c>
      <c r="AI13" s="74">
        <f>(AH13*20)*0.66</f>
        <v>0</v>
      </c>
      <c r="AJ13" s="71"/>
      <c r="AK13" s="72"/>
      <c r="AL13" s="73">
        <f t="shared" si="9"/>
        <v>0</v>
      </c>
      <c r="AM13" s="75">
        <f t="shared" si="16"/>
        <v>0</v>
      </c>
      <c r="AN13" s="76"/>
      <c r="AO13" s="77"/>
      <c r="AP13" s="73">
        <f t="shared" si="10"/>
        <v>0</v>
      </c>
      <c r="AQ13" s="78" t="str">
        <f t="shared" si="11"/>
        <v>0</v>
      </c>
      <c r="AR13" s="79"/>
      <c r="AS13" s="78">
        <f t="shared" si="14"/>
        <v>0</v>
      </c>
      <c r="AT13" s="79"/>
      <c r="AU13" s="74">
        <f>AT13*15</f>
        <v>0</v>
      </c>
      <c r="AV13" s="76"/>
      <c r="AW13" s="77"/>
      <c r="AX13" s="73">
        <f t="shared" si="12"/>
        <v>0</v>
      </c>
      <c r="AY13" s="78" t="str">
        <f t="shared" si="13"/>
        <v>0</v>
      </c>
    </row>
    <row r="14" spans="1:51" x14ac:dyDescent="0.2">
      <c r="A14" s="80"/>
      <c r="B14" s="81"/>
      <c r="C14" s="193"/>
      <c r="D14" s="193"/>
      <c r="E14" s="82"/>
      <c r="F14" s="83"/>
      <c r="G14" s="84"/>
      <c r="H14" s="84"/>
      <c r="I14" s="59">
        <f t="shared" si="0"/>
        <v>0</v>
      </c>
      <c r="J14" s="85"/>
      <c r="K14" s="61"/>
      <c r="L14" s="62"/>
      <c r="M14" s="63" t="str">
        <f t="shared" si="1"/>
        <v/>
      </c>
      <c r="N14" s="64"/>
      <c r="O14" s="62"/>
      <c r="P14" s="63" t="str">
        <f t="shared" si="2"/>
        <v/>
      </c>
      <c r="Q14" s="65"/>
      <c r="R14" s="66"/>
      <c r="S14" s="67"/>
      <c r="T14" s="68">
        <f t="shared" si="3"/>
        <v>0</v>
      </c>
      <c r="U14" s="61"/>
      <c r="V14" s="62"/>
      <c r="W14" s="63" t="str">
        <f t="shared" si="4"/>
        <v/>
      </c>
      <c r="X14" s="64"/>
      <c r="Y14" s="62"/>
      <c r="Z14" s="63" t="str">
        <f t="shared" si="5"/>
        <v/>
      </c>
      <c r="AA14" s="65"/>
      <c r="AB14" s="66"/>
      <c r="AC14" s="67" t="str">
        <f t="shared" si="15"/>
        <v/>
      </c>
      <c r="AD14" s="69">
        <f t="shared" si="6"/>
        <v>0</v>
      </c>
      <c r="AE14" s="70">
        <f t="shared" si="7"/>
        <v>0</v>
      </c>
      <c r="AF14" s="71"/>
      <c r="AG14" s="72"/>
      <c r="AH14" s="73">
        <f t="shared" si="8"/>
        <v>0</v>
      </c>
      <c r="AI14" s="74"/>
      <c r="AJ14" s="71"/>
      <c r="AK14" s="72"/>
      <c r="AL14" s="73">
        <f t="shared" si="9"/>
        <v>0</v>
      </c>
      <c r="AM14" s="75">
        <f t="shared" si="16"/>
        <v>0</v>
      </c>
      <c r="AN14" s="76"/>
      <c r="AO14" s="77"/>
      <c r="AP14" s="73">
        <f t="shared" si="10"/>
        <v>0</v>
      </c>
      <c r="AQ14" s="78" t="str">
        <f t="shared" si="11"/>
        <v>0</v>
      </c>
      <c r="AR14" s="79"/>
      <c r="AS14" s="78">
        <f t="shared" si="14"/>
        <v>0</v>
      </c>
      <c r="AT14" s="79"/>
      <c r="AU14" s="74">
        <f>AT14*15</f>
        <v>0</v>
      </c>
      <c r="AV14" s="76"/>
      <c r="AW14" s="77"/>
      <c r="AX14" s="73">
        <f t="shared" si="12"/>
        <v>0</v>
      </c>
      <c r="AY14" s="78" t="str">
        <f t="shared" si="13"/>
        <v>0</v>
      </c>
    </row>
    <row r="15" spans="1:51" x14ac:dyDescent="0.2">
      <c r="A15" s="88"/>
      <c r="B15" s="81"/>
      <c r="C15" s="194"/>
      <c r="D15" s="194"/>
      <c r="E15" s="86"/>
      <c r="F15" s="87"/>
      <c r="G15" s="58"/>
      <c r="H15" s="58"/>
      <c r="I15" s="59">
        <f t="shared" si="0"/>
        <v>0</v>
      </c>
      <c r="J15" s="60"/>
      <c r="K15" s="61"/>
      <c r="L15" s="62"/>
      <c r="M15" s="63" t="str">
        <f t="shared" si="1"/>
        <v/>
      </c>
      <c r="N15" s="64"/>
      <c r="O15" s="62"/>
      <c r="P15" s="63" t="str">
        <f t="shared" si="2"/>
        <v/>
      </c>
      <c r="Q15" s="65"/>
      <c r="R15" s="66"/>
      <c r="S15" s="67"/>
      <c r="T15" s="68">
        <f t="shared" si="3"/>
        <v>0</v>
      </c>
      <c r="U15" s="61"/>
      <c r="V15" s="62"/>
      <c r="W15" s="63" t="str">
        <f t="shared" si="4"/>
        <v/>
      </c>
      <c r="X15" s="64"/>
      <c r="Y15" s="62"/>
      <c r="Z15" s="63" t="str">
        <f t="shared" si="5"/>
        <v/>
      </c>
      <c r="AA15" s="65"/>
      <c r="AB15" s="66"/>
      <c r="AC15" s="67" t="str">
        <f t="shared" si="15"/>
        <v/>
      </c>
      <c r="AD15" s="69">
        <f t="shared" si="6"/>
        <v>0</v>
      </c>
      <c r="AE15" s="70">
        <f t="shared" si="7"/>
        <v>0</v>
      </c>
      <c r="AF15" s="71"/>
      <c r="AG15" s="72"/>
      <c r="AH15" s="73">
        <f t="shared" si="8"/>
        <v>0</v>
      </c>
      <c r="AI15" s="74"/>
      <c r="AJ15" s="71"/>
      <c r="AK15" s="72"/>
      <c r="AL15" s="73">
        <f t="shared" si="9"/>
        <v>0</v>
      </c>
      <c r="AM15" s="75">
        <f t="shared" si="16"/>
        <v>0</v>
      </c>
      <c r="AN15" s="76"/>
      <c r="AO15" s="77"/>
      <c r="AP15" s="73">
        <f t="shared" si="10"/>
        <v>0</v>
      </c>
      <c r="AQ15" s="78" t="str">
        <f t="shared" si="11"/>
        <v>0</v>
      </c>
      <c r="AR15" s="79"/>
      <c r="AS15" s="78">
        <f t="shared" si="14"/>
        <v>0</v>
      </c>
      <c r="AT15" s="79"/>
      <c r="AU15" s="74">
        <f>AT15*15</f>
        <v>0</v>
      </c>
      <c r="AV15" s="76"/>
      <c r="AW15" s="77"/>
      <c r="AX15" s="73">
        <f t="shared" si="12"/>
        <v>0</v>
      </c>
      <c r="AY15" s="78" t="str">
        <f t="shared" si="13"/>
        <v>0</v>
      </c>
    </row>
    <row r="16" spans="1:51" x14ac:dyDescent="0.2">
      <c r="A16" s="90"/>
      <c r="B16" s="91"/>
      <c r="C16" s="194"/>
      <c r="D16" s="194"/>
      <c r="E16" s="92"/>
      <c r="F16" s="93"/>
      <c r="G16" s="94"/>
      <c r="H16" s="94"/>
      <c r="I16" s="59">
        <f t="shared" si="0"/>
        <v>0</v>
      </c>
      <c r="J16" s="60"/>
      <c r="K16" s="61"/>
      <c r="L16" s="62"/>
      <c r="M16" s="63" t="str">
        <f t="shared" si="1"/>
        <v/>
      </c>
      <c r="N16" s="64"/>
      <c r="O16" s="62"/>
      <c r="P16" s="63" t="str">
        <f t="shared" si="2"/>
        <v/>
      </c>
      <c r="Q16" s="95"/>
      <c r="R16" s="96"/>
      <c r="S16" s="67"/>
      <c r="T16" s="68">
        <f t="shared" si="3"/>
        <v>0</v>
      </c>
      <c r="U16" s="61"/>
      <c r="V16" s="62"/>
      <c r="W16" s="63" t="str">
        <f t="shared" si="4"/>
        <v/>
      </c>
      <c r="X16" s="64"/>
      <c r="Y16" s="62"/>
      <c r="Z16" s="63" t="str">
        <f t="shared" si="5"/>
        <v/>
      </c>
      <c r="AA16" s="65"/>
      <c r="AB16" s="66"/>
      <c r="AC16" s="97" t="str">
        <f t="shared" si="15"/>
        <v/>
      </c>
      <c r="AD16" s="98">
        <f t="shared" si="6"/>
        <v>0</v>
      </c>
      <c r="AE16" s="70">
        <f t="shared" si="7"/>
        <v>0</v>
      </c>
      <c r="AF16" s="99"/>
      <c r="AG16" s="100"/>
      <c r="AH16" s="101">
        <f t="shared" si="8"/>
        <v>0</v>
      </c>
      <c r="AI16" s="102">
        <f>(AH16*20)*0.66</f>
        <v>0</v>
      </c>
      <c r="AJ16" s="99"/>
      <c r="AK16" s="100"/>
      <c r="AL16" s="101">
        <f t="shared" si="9"/>
        <v>0</v>
      </c>
      <c r="AM16" s="103">
        <f t="shared" si="16"/>
        <v>0</v>
      </c>
      <c r="AN16" s="104"/>
      <c r="AO16" s="105"/>
      <c r="AP16" s="101">
        <f t="shared" si="10"/>
        <v>0</v>
      </c>
      <c r="AQ16" s="106" t="str">
        <f t="shared" si="11"/>
        <v>0</v>
      </c>
      <c r="AR16" s="107"/>
      <c r="AS16" s="78">
        <f t="shared" si="14"/>
        <v>0</v>
      </c>
      <c r="AT16" s="107"/>
      <c r="AU16" s="102">
        <f>AT16*15</f>
        <v>0</v>
      </c>
      <c r="AV16" s="104"/>
      <c r="AW16" s="105"/>
      <c r="AX16" s="101">
        <f t="shared" si="12"/>
        <v>0</v>
      </c>
      <c r="AY16" s="106" t="str">
        <f t="shared" si="13"/>
        <v>0</v>
      </c>
    </row>
    <row r="17" spans="1:51" ht="4.5" customHeight="1" x14ac:dyDescent="0.2">
      <c r="F17"/>
      <c r="G17"/>
      <c r="H17"/>
      <c r="AT17" s="108"/>
    </row>
    <row r="18" spans="1:51" s="22" customFormat="1" ht="14.25" customHeight="1" x14ac:dyDescent="0.2">
      <c r="A18" s="19" t="s">
        <v>42</v>
      </c>
      <c r="B18" s="109" t="s">
        <v>43</v>
      </c>
      <c r="C18" s="20"/>
      <c r="D18" s="20"/>
      <c r="F18" s="23"/>
      <c r="G18" s="23"/>
      <c r="H18" s="23"/>
      <c r="K18" s="7" t="s">
        <v>6</v>
      </c>
      <c r="L18" s="7"/>
      <c r="M18" s="7"/>
      <c r="N18" s="7"/>
      <c r="O18" s="7"/>
      <c r="P18" s="24"/>
      <c r="Q18" s="25"/>
      <c r="R18" s="26"/>
      <c r="S18" s="24"/>
      <c r="T18" s="24"/>
      <c r="U18" s="7" t="s">
        <v>7</v>
      </c>
      <c r="V18" s="7"/>
      <c r="W18" s="7"/>
      <c r="X18" s="7"/>
      <c r="Y18" s="7"/>
      <c r="Z18" s="24"/>
      <c r="AA18" s="25"/>
      <c r="AB18" s="26"/>
      <c r="AF18" s="7" t="s">
        <v>8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36" customHeight="1" x14ac:dyDescent="0.2">
      <c r="A19" s="28" t="s">
        <v>44</v>
      </c>
      <c r="B19" s="33" t="s">
        <v>45</v>
      </c>
      <c r="C19" s="110" t="s">
        <v>46</v>
      </c>
      <c r="D19" s="30" t="s">
        <v>47</v>
      </c>
      <c r="E19" s="30" t="s">
        <v>10</v>
      </c>
      <c r="F19" s="31" t="s">
        <v>11</v>
      </c>
      <c r="G19" s="32"/>
      <c r="H19" s="32"/>
      <c r="I19" s="195" t="s">
        <v>12</v>
      </c>
      <c r="J19" s="4" t="s">
        <v>13</v>
      </c>
      <c r="K19" s="3" t="s">
        <v>14</v>
      </c>
      <c r="L19" s="3"/>
      <c r="M19" s="33"/>
      <c r="N19" s="2" t="s">
        <v>15</v>
      </c>
      <c r="O19" s="2"/>
      <c r="P19" s="33"/>
      <c r="Q19" s="1"/>
      <c r="R19" s="1"/>
      <c r="S19" s="24"/>
      <c r="T19" s="24"/>
      <c r="U19" s="3" t="s">
        <v>14</v>
      </c>
      <c r="V19" s="3"/>
      <c r="W19" s="33"/>
      <c r="X19" s="2" t="s">
        <v>15</v>
      </c>
      <c r="Y19" s="2"/>
      <c r="Z19" s="33"/>
      <c r="AA19" s="1"/>
      <c r="AB19" s="1"/>
      <c r="AC19" s="24"/>
      <c r="AD19" s="24"/>
      <c r="AE19" s="188" t="s">
        <v>16</v>
      </c>
      <c r="AF19" s="196" t="s">
        <v>17</v>
      </c>
      <c r="AG19" s="196"/>
      <c r="AH19" s="196"/>
      <c r="AI19" s="196"/>
      <c r="AJ19" s="8"/>
      <c r="AK19" s="8"/>
      <c r="AL19" s="8"/>
      <c r="AM19" s="8"/>
      <c r="AN19" s="197"/>
      <c r="AO19" s="197"/>
      <c r="AP19" s="197"/>
      <c r="AQ19" s="197"/>
      <c r="AR19" s="189" t="s">
        <v>18</v>
      </c>
      <c r="AS19" s="189"/>
      <c r="AT19" s="189" t="s">
        <v>19</v>
      </c>
      <c r="AU19" s="189"/>
      <c r="AV19" s="198"/>
      <c r="AW19" s="198"/>
      <c r="AX19" s="198"/>
      <c r="AY19" s="198"/>
    </row>
    <row r="20" spans="1:51" ht="11.25" customHeight="1" x14ac:dyDescent="0.2">
      <c r="A20" s="34" t="s">
        <v>20</v>
      </c>
      <c r="B20" s="35" t="s">
        <v>21</v>
      </c>
      <c r="C20" s="36" t="s">
        <v>48</v>
      </c>
      <c r="D20" s="37"/>
      <c r="E20" s="37"/>
      <c r="F20" s="38" t="s">
        <v>23</v>
      </c>
      <c r="G20" s="39"/>
      <c r="H20" s="39"/>
      <c r="I20" s="195"/>
      <c r="J20" s="4" t="s">
        <v>13</v>
      </c>
      <c r="K20" s="40" t="s">
        <v>24</v>
      </c>
      <c r="L20" s="41" t="s">
        <v>25</v>
      </c>
      <c r="M20" s="42" t="s">
        <v>26</v>
      </c>
      <c r="N20" s="42" t="s">
        <v>24</v>
      </c>
      <c r="O20" s="43" t="s">
        <v>25</v>
      </c>
      <c r="P20" s="44" t="s">
        <v>26</v>
      </c>
      <c r="Q20" s="45"/>
      <c r="R20" s="46"/>
      <c r="S20" s="44"/>
      <c r="T20" s="47" t="s">
        <v>27</v>
      </c>
      <c r="U20" s="40" t="s">
        <v>24</v>
      </c>
      <c r="V20" s="41" t="s">
        <v>25</v>
      </c>
      <c r="W20" s="42" t="s">
        <v>26</v>
      </c>
      <c r="X20" s="42" t="s">
        <v>24</v>
      </c>
      <c r="Y20" s="43" t="s">
        <v>25</v>
      </c>
      <c r="Z20" s="44" t="s">
        <v>26</v>
      </c>
      <c r="AA20" s="45"/>
      <c r="AB20" s="46"/>
      <c r="AC20" s="44" t="s">
        <v>26</v>
      </c>
      <c r="AD20" s="47" t="s">
        <v>27</v>
      </c>
      <c r="AE20" s="188"/>
      <c r="AF20" s="48" t="s">
        <v>28</v>
      </c>
      <c r="AG20" s="49" t="s">
        <v>29</v>
      </c>
      <c r="AH20" s="49"/>
      <c r="AI20" s="111" t="s">
        <v>25</v>
      </c>
      <c r="AJ20" s="51" t="s">
        <v>28</v>
      </c>
      <c r="AK20" s="49" t="s">
        <v>29</v>
      </c>
      <c r="AL20" s="49"/>
      <c r="AM20" s="112" t="s">
        <v>25</v>
      </c>
      <c r="AN20" s="113" t="s">
        <v>28</v>
      </c>
      <c r="AO20" s="49" t="s">
        <v>29</v>
      </c>
      <c r="AP20" s="47" t="s">
        <v>30</v>
      </c>
      <c r="AQ20" s="53" t="s">
        <v>25</v>
      </c>
      <c r="AR20" s="51" t="s">
        <v>31</v>
      </c>
      <c r="AS20" s="50" t="s">
        <v>25</v>
      </c>
      <c r="AT20" s="51" t="s">
        <v>31</v>
      </c>
      <c r="AU20" s="50" t="s">
        <v>25</v>
      </c>
      <c r="AV20" s="113" t="s">
        <v>28</v>
      </c>
      <c r="AW20" s="49" t="s">
        <v>29</v>
      </c>
      <c r="AX20" s="49" t="s">
        <v>30</v>
      </c>
      <c r="AY20" s="50" t="s">
        <v>25</v>
      </c>
    </row>
    <row r="21" spans="1:51" x14ac:dyDescent="0.2">
      <c r="A21" s="114" t="s">
        <v>49</v>
      </c>
      <c r="B21" s="55" t="s">
        <v>33</v>
      </c>
      <c r="C21" s="55">
        <v>142</v>
      </c>
      <c r="D21" s="115">
        <f>IF(C21&lt;1,"",IF(C21&lt;140.9,-140,IF(C21&lt;148.9,-148,IF(C21&lt;158.9,-158,IF(C21&gt;158,"+158")))))</f>
        <v>-148</v>
      </c>
      <c r="E21" s="56" t="s">
        <v>40</v>
      </c>
      <c r="F21" s="57">
        <v>43.5</v>
      </c>
      <c r="G21" s="58"/>
      <c r="H21" s="58"/>
      <c r="I21" s="116">
        <f t="shared" ref="I21:I41" si="17">SUM(AE21+AI21+AM21+AQ21+AS21+AU21+AY21)</f>
        <v>338.50482758620694</v>
      </c>
      <c r="J21" s="60">
        <v>2</v>
      </c>
      <c r="K21" s="61">
        <v>12</v>
      </c>
      <c r="L21" s="117">
        <v>6.5</v>
      </c>
      <c r="M21" s="118">
        <f t="shared" ref="M21:M41" si="18">IF((L21)&lt;1,"",L21*15)</f>
        <v>97.5</v>
      </c>
      <c r="N21" s="64">
        <v>15</v>
      </c>
      <c r="O21" s="117">
        <v>6</v>
      </c>
      <c r="P21" s="63">
        <f t="shared" ref="P21:P41" si="19">IF((O21)&lt;1,"",(O21*15))</f>
        <v>90</v>
      </c>
      <c r="Q21" s="65"/>
      <c r="R21" s="66"/>
      <c r="S21" s="67"/>
      <c r="T21" s="68">
        <f t="shared" ref="T21:T41" si="20">MAX(M21,P21)</f>
        <v>97.5</v>
      </c>
      <c r="U21" s="61">
        <v>15</v>
      </c>
      <c r="V21" s="117">
        <v>5.5</v>
      </c>
      <c r="W21" s="118">
        <f t="shared" ref="W21:W41" si="21">IF((V21)&lt;1,"",(V21*15))</f>
        <v>82.5</v>
      </c>
      <c r="X21" s="64">
        <v>17</v>
      </c>
      <c r="Y21" s="117">
        <v>6.5</v>
      </c>
      <c r="Z21" s="63">
        <f t="shared" ref="Z21:Z41" si="22">IF((Y21)&lt;1,"",(Y21*15))</f>
        <v>97.5</v>
      </c>
      <c r="AA21" s="65"/>
      <c r="AB21" s="66"/>
      <c r="AC21" s="67" t="str">
        <f>IF((AB21)&lt;1,"",(AA21*45/F21)+(AB21*10))</f>
        <v/>
      </c>
      <c r="AD21" s="69">
        <f t="shared" ref="AD21:AD41" si="23">MAX(W21,Z21)</f>
        <v>97.5</v>
      </c>
      <c r="AE21" s="70">
        <f t="shared" ref="AE21:AE41" si="24">SUM(T21,AD21)</f>
        <v>195</v>
      </c>
      <c r="AF21" s="71">
        <v>4.55</v>
      </c>
      <c r="AG21" s="72">
        <v>4.5</v>
      </c>
      <c r="AH21" s="73">
        <f t="shared" ref="AH21:AH41" si="25">MAX(AF21:AG21)</f>
        <v>4.55</v>
      </c>
      <c r="AI21" s="75">
        <f t="shared" ref="AI21:AI41" si="26">(AH21*20)*0.66</f>
        <v>60.06</v>
      </c>
      <c r="AJ21" s="71">
        <v>4.5999999999999996</v>
      </c>
      <c r="AK21" s="72">
        <v>2.96</v>
      </c>
      <c r="AL21" s="73">
        <f t="shared" ref="AL21:AL41" si="27">MAX(AJ21:AK21)</f>
        <v>4.5999999999999996</v>
      </c>
      <c r="AM21" s="74">
        <f>IF((AL21)=0,"0",(AL21*750/F21))*0.66</f>
        <v>52.34482758620689</v>
      </c>
      <c r="AN21" s="119"/>
      <c r="AO21" s="77"/>
      <c r="AP21" s="73">
        <f t="shared" ref="AP21:AP41" si="28">MIN(AN21:AO21)</f>
        <v>0</v>
      </c>
      <c r="AQ21" s="78" t="str">
        <f t="shared" ref="AQ21:AQ41" si="29">IF((AP21)=0,"0",(400-(AP21*20))*0.66)</f>
        <v>0</v>
      </c>
      <c r="AR21" s="79">
        <v>7</v>
      </c>
      <c r="AS21" s="78">
        <f>AR21*5*0.66</f>
        <v>23.1</v>
      </c>
      <c r="AT21" s="79">
        <v>8</v>
      </c>
      <c r="AU21" s="74">
        <v>8</v>
      </c>
      <c r="AV21" s="119"/>
      <c r="AW21" s="77"/>
      <c r="AX21" s="73">
        <f t="shared" ref="AX21:AX41" si="30">MIN(AV21:AW21)</f>
        <v>0</v>
      </c>
      <c r="AY21" s="78" t="str">
        <f t="shared" ref="AY21:AY41" si="31">IF((AX21)=0,"0",(500-(AX21*20))*0.66)</f>
        <v>0</v>
      </c>
    </row>
    <row r="22" spans="1:51" x14ac:dyDescent="0.2">
      <c r="A22" s="120" t="s">
        <v>50</v>
      </c>
      <c r="B22" s="81" t="s">
        <v>33</v>
      </c>
      <c r="C22" s="121">
        <v>146</v>
      </c>
      <c r="D22" s="122">
        <f>IF(C22&lt;1,"",IF(C22&lt;140.9,-140,IF(C22&lt;148.9,-148,IF(C22&lt;158.9,-158,IF(C22&gt;158,"+158")))))</f>
        <v>-148</v>
      </c>
      <c r="E22" s="86" t="s">
        <v>40</v>
      </c>
      <c r="F22" s="87">
        <v>28.3</v>
      </c>
      <c r="G22" s="58"/>
      <c r="H22" s="58"/>
      <c r="I22" s="116">
        <f t="shared" si="17"/>
        <v>352.23717314487629</v>
      </c>
      <c r="J22" s="60">
        <v>1</v>
      </c>
      <c r="K22" s="61">
        <v>5</v>
      </c>
      <c r="L22" s="117">
        <v>5.5</v>
      </c>
      <c r="M22" s="118">
        <f t="shared" si="18"/>
        <v>82.5</v>
      </c>
      <c r="N22" s="64">
        <v>6</v>
      </c>
      <c r="O22" s="117">
        <v>5</v>
      </c>
      <c r="P22" s="63">
        <f t="shared" si="19"/>
        <v>75</v>
      </c>
      <c r="Q22" s="65"/>
      <c r="R22" s="66"/>
      <c r="S22" s="67"/>
      <c r="T22" s="68">
        <f t="shared" si="20"/>
        <v>82.5</v>
      </c>
      <c r="U22" s="61">
        <v>6</v>
      </c>
      <c r="V22" s="117">
        <v>5.5</v>
      </c>
      <c r="W22" s="118">
        <f t="shared" si="21"/>
        <v>82.5</v>
      </c>
      <c r="X22" s="64">
        <v>6</v>
      </c>
      <c r="Y22" s="117">
        <v>5</v>
      </c>
      <c r="Z22" s="63">
        <f t="shared" si="22"/>
        <v>75</v>
      </c>
      <c r="AA22" s="65"/>
      <c r="AB22" s="66"/>
      <c r="AC22" s="67"/>
      <c r="AD22" s="69">
        <f t="shared" si="23"/>
        <v>82.5</v>
      </c>
      <c r="AE22" s="70">
        <f t="shared" si="24"/>
        <v>165</v>
      </c>
      <c r="AF22" s="71">
        <v>5.35</v>
      </c>
      <c r="AG22" s="72">
        <v>5.45</v>
      </c>
      <c r="AH22" s="73">
        <f t="shared" si="25"/>
        <v>5.45</v>
      </c>
      <c r="AI22" s="75">
        <f t="shared" si="26"/>
        <v>71.94</v>
      </c>
      <c r="AJ22" s="71">
        <v>2.8</v>
      </c>
      <c r="AK22" s="72">
        <v>3.15</v>
      </c>
      <c r="AL22" s="73">
        <f t="shared" si="27"/>
        <v>3.15</v>
      </c>
      <c r="AM22" s="74">
        <f>IF((AL22)=0,"0",(AL22*750/F22))*0.66</f>
        <v>55.097173144876329</v>
      </c>
      <c r="AN22" s="119"/>
      <c r="AO22" s="77"/>
      <c r="AP22" s="73">
        <f t="shared" si="28"/>
        <v>0</v>
      </c>
      <c r="AQ22" s="78" t="str">
        <f t="shared" si="29"/>
        <v>0</v>
      </c>
      <c r="AR22" s="79">
        <v>14</v>
      </c>
      <c r="AS22" s="78">
        <f t="shared" ref="AS22:AS41" si="32">AR22*5*0.66</f>
        <v>46.2</v>
      </c>
      <c r="AT22" s="79">
        <v>14</v>
      </c>
      <c r="AU22" s="74">
        <v>14</v>
      </c>
      <c r="AV22" s="119"/>
      <c r="AW22" s="77"/>
      <c r="AX22" s="73">
        <f t="shared" si="30"/>
        <v>0</v>
      </c>
      <c r="AY22" s="78" t="str">
        <f t="shared" si="31"/>
        <v>0</v>
      </c>
    </row>
    <row r="23" spans="1:51" x14ac:dyDescent="0.2">
      <c r="A23" s="120"/>
      <c r="B23" s="81"/>
      <c r="C23" s="121"/>
      <c r="D23" s="122"/>
      <c r="E23" s="86"/>
      <c r="F23" s="87"/>
      <c r="G23" s="58"/>
      <c r="H23" s="58"/>
      <c r="I23" s="116">
        <f t="shared" si="17"/>
        <v>0</v>
      </c>
      <c r="J23" s="60"/>
      <c r="K23" s="61"/>
      <c r="L23" s="117"/>
      <c r="M23" s="118" t="str">
        <f t="shared" si="18"/>
        <v/>
      </c>
      <c r="N23" s="64"/>
      <c r="O23" s="117"/>
      <c r="P23" s="63" t="str">
        <f t="shared" si="19"/>
        <v/>
      </c>
      <c r="Q23" s="65"/>
      <c r="R23" s="66"/>
      <c r="S23" s="67"/>
      <c r="T23" s="68">
        <f t="shared" si="20"/>
        <v>0</v>
      </c>
      <c r="U23" s="61"/>
      <c r="V23" s="117"/>
      <c r="W23" s="118" t="str">
        <f t="shared" si="21"/>
        <v/>
      </c>
      <c r="X23" s="64"/>
      <c r="Y23" s="117"/>
      <c r="Z23" s="63" t="str">
        <f t="shared" si="22"/>
        <v/>
      </c>
      <c r="AA23" s="65"/>
      <c r="AB23" s="66"/>
      <c r="AC23" s="67" t="str">
        <f t="shared" ref="AC23:AC38" si="33">IF((AB23)&lt;1,"",(AA23*45/F23)+(AB23*10))</f>
        <v/>
      </c>
      <c r="AD23" s="69">
        <f t="shared" si="23"/>
        <v>0</v>
      </c>
      <c r="AE23" s="70">
        <f t="shared" si="24"/>
        <v>0</v>
      </c>
      <c r="AF23" s="71"/>
      <c r="AG23" s="72"/>
      <c r="AH23" s="73">
        <f t="shared" si="25"/>
        <v>0</v>
      </c>
      <c r="AI23" s="75">
        <f t="shared" si="26"/>
        <v>0</v>
      </c>
      <c r="AJ23" s="71"/>
      <c r="AK23" s="72"/>
      <c r="AL23" s="73">
        <f t="shared" si="27"/>
        <v>0</v>
      </c>
      <c r="AM23" s="74"/>
      <c r="AN23" s="119"/>
      <c r="AO23" s="77"/>
      <c r="AP23" s="73">
        <f t="shared" si="28"/>
        <v>0</v>
      </c>
      <c r="AQ23" s="78" t="str">
        <f t="shared" si="29"/>
        <v>0</v>
      </c>
      <c r="AR23" s="79"/>
      <c r="AS23" s="78">
        <f t="shared" si="32"/>
        <v>0</v>
      </c>
      <c r="AT23" s="79"/>
      <c r="AU23" s="74">
        <f>AT23*15</f>
        <v>0</v>
      </c>
      <c r="AV23" s="119"/>
      <c r="AW23" s="77"/>
      <c r="AX23" s="73">
        <f t="shared" si="30"/>
        <v>0</v>
      </c>
      <c r="AY23" s="78" t="str">
        <f t="shared" si="31"/>
        <v>0</v>
      </c>
    </row>
    <row r="24" spans="1:51" x14ac:dyDescent="0.2">
      <c r="A24" s="120" t="s">
        <v>51</v>
      </c>
      <c r="B24" s="81" t="s">
        <v>52</v>
      </c>
      <c r="C24" s="121">
        <v>145</v>
      </c>
      <c r="D24" s="122">
        <f t="shared" ref="D24:D41" si="34">IF(C24&lt;1,"",IF(C24&lt;140.9,-140,IF(C24&lt;148.9,-148,IF(C24&lt;158.9,-158,IF(C24&gt;158,"+158")))))</f>
        <v>-148</v>
      </c>
      <c r="E24" s="86" t="s">
        <v>34</v>
      </c>
      <c r="F24" s="87">
        <v>42.5</v>
      </c>
      <c r="G24" s="58"/>
      <c r="H24" s="58"/>
      <c r="I24" s="116">
        <f t="shared" si="17"/>
        <v>345.08000000000004</v>
      </c>
      <c r="J24" s="60">
        <v>3</v>
      </c>
      <c r="K24" s="61">
        <v>20</v>
      </c>
      <c r="L24" s="117">
        <v>5.5</v>
      </c>
      <c r="M24" s="118">
        <f t="shared" si="18"/>
        <v>82.5</v>
      </c>
      <c r="N24" s="64">
        <v>24</v>
      </c>
      <c r="O24" s="117">
        <v>4.5</v>
      </c>
      <c r="P24" s="63">
        <f t="shared" si="19"/>
        <v>67.5</v>
      </c>
      <c r="Q24" s="65"/>
      <c r="R24" s="66"/>
      <c r="S24" s="67"/>
      <c r="T24" s="68">
        <f t="shared" si="20"/>
        <v>82.5</v>
      </c>
      <c r="U24" s="61">
        <v>28</v>
      </c>
      <c r="V24" s="117">
        <v>5.5</v>
      </c>
      <c r="W24" s="118">
        <f t="shared" si="21"/>
        <v>82.5</v>
      </c>
      <c r="X24" s="64">
        <v>30</v>
      </c>
      <c r="Y24" s="117">
        <v>5.5</v>
      </c>
      <c r="Z24" s="63">
        <f t="shared" si="22"/>
        <v>82.5</v>
      </c>
      <c r="AA24" s="65"/>
      <c r="AB24" s="66"/>
      <c r="AC24" s="67" t="str">
        <f t="shared" si="33"/>
        <v/>
      </c>
      <c r="AD24" s="69">
        <f t="shared" si="23"/>
        <v>82.5</v>
      </c>
      <c r="AE24" s="70">
        <f t="shared" si="24"/>
        <v>165</v>
      </c>
      <c r="AF24" s="71">
        <v>4.8</v>
      </c>
      <c r="AG24" s="72">
        <v>4.9000000000000004</v>
      </c>
      <c r="AH24" s="73">
        <f t="shared" si="25"/>
        <v>4.9000000000000004</v>
      </c>
      <c r="AI24" s="75">
        <f t="shared" si="26"/>
        <v>64.680000000000007</v>
      </c>
      <c r="AJ24" s="71">
        <v>6.25</v>
      </c>
      <c r="AK24" s="72">
        <v>0</v>
      </c>
      <c r="AL24" s="73">
        <f t="shared" si="27"/>
        <v>6.25</v>
      </c>
      <c r="AM24" s="74">
        <v>72.8</v>
      </c>
      <c r="AN24" s="119"/>
      <c r="AO24" s="77"/>
      <c r="AP24" s="73">
        <f t="shared" si="28"/>
        <v>0</v>
      </c>
      <c r="AQ24" s="78" t="str">
        <f t="shared" si="29"/>
        <v>0</v>
      </c>
      <c r="AR24" s="79">
        <v>12</v>
      </c>
      <c r="AS24" s="78">
        <f t="shared" si="32"/>
        <v>39.6</v>
      </c>
      <c r="AT24" s="79">
        <v>3</v>
      </c>
      <c r="AU24" s="74">
        <v>3</v>
      </c>
      <c r="AV24" s="119"/>
      <c r="AW24" s="77"/>
      <c r="AX24" s="73">
        <f t="shared" si="30"/>
        <v>0</v>
      </c>
      <c r="AY24" s="78" t="str">
        <f t="shared" si="31"/>
        <v>0</v>
      </c>
    </row>
    <row r="25" spans="1:51" x14ac:dyDescent="0.2">
      <c r="A25" s="120" t="s">
        <v>53</v>
      </c>
      <c r="B25" s="81" t="s">
        <v>37</v>
      </c>
      <c r="C25" s="121">
        <v>145</v>
      </c>
      <c r="D25" s="122">
        <f t="shared" si="34"/>
        <v>-148</v>
      </c>
      <c r="E25" s="86" t="s">
        <v>34</v>
      </c>
      <c r="F25" s="87">
        <v>47.2</v>
      </c>
      <c r="G25" s="58"/>
      <c r="H25" s="58"/>
      <c r="I25" s="116">
        <f t="shared" si="17"/>
        <v>450.57864406779657</v>
      </c>
      <c r="J25" s="60">
        <v>1</v>
      </c>
      <c r="K25" s="61">
        <v>25</v>
      </c>
      <c r="L25" s="117">
        <v>6.5</v>
      </c>
      <c r="M25" s="118">
        <f t="shared" si="18"/>
        <v>97.5</v>
      </c>
      <c r="N25" s="64">
        <v>30</v>
      </c>
      <c r="O25" s="117">
        <v>0</v>
      </c>
      <c r="P25" s="63" t="str">
        <f t="shared" si="19"/>
        <v/>
      </c>
      <c r="Q25" s="65"/>
      <c r="R25" s="66"/>
      <c r="S25" s="67"/>
      <c r="T25" s="68">
        <f t="shared" si="20"/>
        <v>97.5</v>
      </c>
      <c r="U25" s="61">
        <v>37</v>
      </c>
      <c r="V25" s="117">
        <v>7</v>
      </c>
      <c r="W25" s="118">
        <f t="shared" si="21"/>
        <v>105</v>
      </c>
      <c r="X25" s="64">
        <v>40</v>
      </c>
      <c r="Y25" s="117">
        <v>7</v>
      </c>
      <c r="Z25" s="63">
        <f t="shared" si="22"/>
        <v>105</v>
      </c>
      <c r="AA25" s="65"/>
      <c r="AB25" s="66"/>
      <c r="AC25" s="67" t="str">
        <f t="shared" si="33"/>
        <v/>
      </c>
      <c r="AD25" s="69">
        <f t="shared" si="23"/>
        <v>105</v>
      </c>
      <c r="AE25" s="70">
        <f t="shared" si="24"/>
        <v>202.5</v>
      </c>
      <c r="AF25" s="71">
        <v>4.9000000000000004</v>
      </c>
      <c r="AG25" s="72">
        <v>5.05</v>
      </c>
      <c r="AH25" s="73">
        <f t="shared" si="25"/>
        <v>5.05</v>
      </c>
      <c r="AI25" s="75">
        <f t="shared" si="26"/>
        <v>66.66</v>
      </c>
      <c r="AJ25" s="71">
        <v>5.22</v>
      </c>
      <c r="AK25" s="72">
        <v>6.4</v>
      </c>
      <c r="AL25" s="73">
        <f t="shared" si="27"/>
        <v>6.4</v>
      </c>
      <c r="AM25" s="74">
        <f>IF((AL25)=0,"0",(AL25*750/F25))*0.66</f>
        <v>67.118644067796609</v>
      </c>
      <c r="AN25" s="119"/>
      <c r="AO25" s="77"/>
      <c r="AP25" s="73">
        <f t="shared" si="28"/>
        <v>0</v>
      </c>
      <c r="AQ25" s="78" t="str">
        <f t="shared" si="29"/>
        <v>0</v>
      </c>
      <c r="AR25" s="79">
        <v>31</v>
      </c>
      <c r="AS25" s="78">
        <f t="shared" si="32"/>
        <v>102.30000000000001</v>
      </c>
      <c r="AT25" s="79">
        <v>12</v>
      </c>
      <c r="AU25" s="74">
        <v>12</v>
      </c>
      <c r="AV25" s="119"/>
      <c r="AW25" s="77"/>
      <c r="AX25" s="73">
        <f t="shared" si="30"/>
        <v>0</v>
      </c>
      <c r="AY25" s="78" t="str">
        <f t="shared" si="31"/>
        <v>0</v>
      </c>
    </row>
    <row r="26" spans="1:51" x14ac:dyDescent="0.2">
      <c r="A26" s="120" t="s">
        <v>54</v>
      </c>
      <c r="B26" s="81" t="s">
        <v>37</v>
      </c>
      <c r="C26" s="121">
        <v>148</v>
      </c>
      <c r="D26" s="122">
        <f t="shared" si="34"/>
        <v>-148</v>
      </c>
      <c r="E26" s="86" t="s">
        <v>34</v>
      </c>
      <c r="F26" s="87">
        <v>37.4</v>
      </c>
      <c r="G26" s="58"/>
      <c r="H26" s="58"/>
      <c r="I26" s="116">
        <f t="shared" si="17"/>
        <v>362.31176470588235</v>
      </c>
      <c r="J26" s="60">
        <v>2</v>
      </c>
      <c r="K26" s="61">
        <v>15</v>
      </c>
      <c r="L26" s="117">
        <v>5</v>
      </c>
      <c r="M26" s="118">
        <f t="shared" si="18"/>
        <v>75</v>
      </c>
      <c r="N26" s="64">
        <v>17</v>
      </c>
      <c r="O26" s="117">
        <v>4.5</v>
      </c>
      <c r="P26" s="63">
        <f t="shared" si="19"/>
        <v>67.5</v>
      </c>
      <c r="Q26" s="65"/>
      <c r="R26" s="66"/>
      <c r="S26" s="67"/>
      <c r="T26" s="68">
        <f t="shared" si="20"/>
        <v>75</v>
      </c>
      <c r="U26" s="61">
        <v>20</v>
      </c>
      <c r="V26" s="117">
        <v>0</v>
      </c>
      <c r="W26" s="118" t="str">
        <f t="shared" si="21"/>
        <v/>
      </c>
      <c r="X26" s="64">
        <v>20</v>
      </c>
      <c r="Y26" s="117">
        <v>6</v>
      </c>
      <c r="Z26" s="63">
        <f t="shared" si="22"/>
        <v>90</v>
      </c>
      <c r="AA26" s="65"/>
      <c r="AB26" s="66"/>
      <c r="AC26" s="67" t="str">
        <f t="shared" si="33"/>
        <v/>
      </c>
      <c r="AD26" s="69">
        <f t="shared" si="23"/>
        <v>90</v>
      </c>
      <c r="AE26" s="70">
        <f t="shared" si="24"/>
        <v>165</v>
      </c>
      <c r="AF26" s="71">
        <v>4.5</v>
      </c>
      <c r="AG26" s="72">
        <v>4.75</v>
      </c>
      <c r="AH26" s="73">
        <f t="shared" si="25"/>
        <v>4.75</v>
      </c>
      <c r="AI26" s="75">
        <f t="shared" si="26"/>
        <v>62.7</v>
      </c>
      <c r="AJ26" s="71">
        <v>4.3</v>
      </c>
      <c r="AK26" s="72">
        <v>3.35</v>
      </c>
      <c r="AL26" s="73">
        <f t="shared" si="27"/>
        <v>4.3</v>
      </c>
      <c r="AM26" s="74">
        <f>IF((AL26)=0,"0",(AL26*750/F26))*0.66</f>
        <v>56.911764705882355</v>
      </c>
      <c r="AN26" s="119"/>
      <c r="AO26" s="77"/>
      <c r="AP26" s="73">
        <f t="shared" si="28"/>
        <v>0</v>
      </c>
      <c r="AQ26" s="78" t="str">
        <f t="shared" si="29"/>
        <v>0</v>
      </c>
      <c r="AR26" s="79">
        <v>19</v>
      </c>
      <c r="AS26" s="78">
        <f t="shared" si="32"/>
        <v>62.7</v>
      </c>
      <c r="AT26" s="79">
        <v>15</v>
      </c>
      <c r="AU26" s="74">
        <v>15</v>
      </c>
      <c r="AV26" s="119"/>
      <c r="AW26" s="77"/>
      <c r="AX26" s="73">
        <f t="shared" si="30"/>
        <v>0</v>
      </c>
      <c r="AY26" s="78" t="str">
        <f t="shared" si="31"/>
        <v>0</v>
      </c>
    </row>
    <row r="27" spans="1:51" x14ac:dyDescent="0.2">
      <c r="A27" s="120"/>
      <c r="B27" s="81"/>
      <c r="C27" s="121"/>
      <c r="D27" s="122" t="str">
        <f t="shared" si="34"/>
        <v/>
      </c>
      <c r="E27" s="86"/>
      <c r="F27" s="87"/>
      <c r="G27" s="58"/>
      <c r="H27" s="58"/>
      <c r="I27" s="116">
        <f t="shared" si="17"/>
        <v>0</v>
      </c>
      <c r="J27" s="60"/>
      <c r="K27" s="61"/>
      <c r="L27" s="117"/>
      <c r="M27" s="118" t="str">
        <f t="shared" si="18"/>
        <v/>
      </c>
      <c r="N27" s="64"/>
      <c r="O27" s="117"/>
      <c r="P27" s="63" t="str">
        <f t="shared" si="19"/>
        <v/>
      </c>
      <c r="Q27" s="65"/>
      <c r="R27" s="66"/>
      <c r="S27" s="67"/>
      <c r="T27" s="68">
        <f t="shared" si="20"/>
        <v>0</v>
      </c>
      <c r="U27" s="61"/>
      <c r="V27" s="117"/>
      <c r="W27" s="118" t="str">
        <f t="shared" si="21"/>
        <v/>
      </c>
      <c r="X27" s="64"/>
      <c r="Y27" s="117"/>
      <c r="Z27" s="63" t="str">
        <f t="shared" si="22"/>
        <v/>
      </c>
      <c r="AA27" s="65"/>
      <c r="AB27" s="66"/>
      <c r="AC27" s="67" t="str">
        <f t="shared" si="33"/>
        <v/>
      </c>
      <c r="AD27" s="69">
        <f t="shared" si="23"/>
        <v>0</v>
      </c>
      <c r="AE27" s="70">
        <f t="shared" si="24"/>
        <v>0</v>
      </c>
      <c r="AF27" s="71"/>
      <c r="AG27" s="72"/>
      <c r="AH27" s="73">
        <f t="shared" si="25"/>
        <v>0</v>
      </c>
      <c r="AI27" s="75">
        <f t="shared" si="26"/>
        <v>0</v>
      </c>
      <c r="AJ27" s="71"/>
      <c r="AK27" s="72"/>
      <c r="AL27" s="73">
        <f t="shared" si="27"/>
        <v>0</v>
      </c>
      <c r="AM27" s="74">
        <f>IF((AL27)=0,"0",(AL27*750/F27))*0.66</f>
        <v>0</v>
      </c>
      <c r="AN27" s="119"/>
      <c r="AO27" s="77"/>
      <c r="AP27" s="73">
        <f t="shared" si="28"/>
        <v>0</v>
      </c>
      <c r="AQ27" s="78" t="str">
        <f t="shared" si="29"/>
        <v>0</v>
      </c>
      <c r="AR27" s="79"/>
      <c r="AS27" s="78">
        <f t="shared" si="32"/>
        <v>0</v>
      </c>
      <c r="AT27" s="79"/>
      <c r="AU27" s="74">
        <f>AT27*15</f>
        <v>0</v>
      </c>
      <c r="AV27" s="119"/>
      <c r="AW27" s="77"/>
      <c r="AX27" s="73">
        <f t="shared" si="30"/>
        <v>0</v>
      </c>
      <c r="AY27" s="78" t="str">
        <f t="shared" si="31"/>
        <v>0</v>
      </c>
    </row>
    <row r="28" spans="1:51" x14ac:dyDescent="0.2">
      <c r="A28" s="120" t="s">
        <v>55</v>
      </c>
      <c r="B28" s="81" t="s">
        <v>56</v>
      </c>
      <c r="C28" s="121">
        <v>151</v>
      </c>
      <c r="D28" s="122">
        <f t="shared" si="34"/>
        <v>-158</v>
      </c>
      <c r="E28" s="86" t="s">
        <v>34</v>
      </c>
      <c r="F28" s="87">
        <v>42.7</v>
      </c>
      <c r="G28" s="58"/>
      <c r="H28" s="58"/>
      <c r="I28" s="116">
        <f t="shared" si="17"/>
        <v>560.62070257611242</v>
      </c>
      <c r="J28" s="60">
        <v>1</v>
      </c>
      <c r="K28" s="61">
        <v>36</v>
      </c>
      <c r="L28" s="117">
        <v>7</v>
      </c>
      <c r="M28" s="118">
        <f t="shared" si="18"/>
        <v>105</v>
      </c>
      <c r="N28" s="64">
        <v>38</v>
      </c>
      <c r="O28" s="117">
        <v>7.5</v>
      </c>
      <c r="P28" s="63">
        <f t="shared" si="19"/>
        <v>112.5</v>
      </c>
      <c r="Q28" s="65"/>
      <c r="R28" s="66"/>
      <c r="S28" s="67"/>
      <c r="T28" s="68">
        <f t="shared" si="20"/>
        <v>112.5</v>
      </c>
      <c r="U28" s="61">
        <v>45</v>
      </c>
      <c r="V28" s="117">
        <v>7</v>
      </c>
      <c r="W28" s="118">
        <f t="shared" si="21"/>
        <v>105</v>
      </c>
      <c r="X28" s="64">
        <v>47</v>
      </c>
      <c r="Y28" s="117">
        <v>7.5</v>
      </c>
      <c r="Z28" s="63">
        <f t="shared" si="22"/>
        <v>112.5</v>
      </c>
      <c r="AA28" s="65"/>
      <c r="AB28" s="66"/>
      <c r="AC28" s="67" t="str">
        <f t="shared" si="33"/>
        <v/>
      </c>
      <c r="AD28" s="69">
        <f t="shared" si="23"/>
        <v>112.5</v>
      </c>
      <c r="AE28" s="70">
        <f t="shared" si="24"/>
        <v>225</v>
      </c>
      <c r="AF28" s="71">
        <v>6.5</v>
      </c>
      <c r="AG28" s="72">
        <v>6.6</v>
      </c>
      <c r="AH28" s="73">
        <f t="shared" si="25"/>
        <v>6.6</v>
      </c>
      <c r="AI28" s="75">
        <f t="shared" si="26"/>
        <v>87.12</v>
      </c>
      <c r="AJ28" s="71">
        <v>8.65</v>
      </c>
      <c r="AK28" s="72">
        <v>8.98</v>
      </c>
      <c r="AL28" s="73">
        <f t="shared" si="27"/>
        <v>8.98</v>
      </c>
      <c r="AM28" s="74">
        <f>IF((AL28)=0,"0",(AL28*750/F28))*0.66</f>
        <v>104.10070257611241</v>
      </c>
      <c r="AN28" s="119"/>
      <c r="AO28" s="77"/>
      <c r="AP28" s="73">
        <f t="shared" si="28"/>
        <v>0</v>
      </c>
      <c r="AQ28" s="78" t="str">
        <f t="shared" si="29"/>
        <v>0</v>
      </c>
      <c r="AR28" s="79">
        <v>38</v>
      </c>
      <c r="AS28" s="78">
        <f t="shared" si="32"/>
        <v>125.4</v>
      </c>
      <c r="AT28" s="79">
        <v>19</v>
      </c>
      <c r="AU28" s="74">
        <v>19</v>
      </c>
      <c r="AV28" s="119"/>
      <c r="AW28" s="77"/>
      <c r="AX28" s="73">
        <f t="shared" si="30"/>
        <v>0</v>
      </c>
      <c r="AY28" s="78" t="str">
        <f t="shared" si="31"/>
        <v>0</v>
      </c>
    </row>
    <row r="29" spans="1:51" x14ac:dyDescent="0.2">
      <c r="A29" s="120" t="s">
        <v>57</v>
      </c>
      <c r="B29" s="81" t="s">
        <v>58</v>
      </c>
      <c r="C29" s="121">
        <v>152</v>
      </c>
      <c r="D29" s="122">
        <f t="shared" si="34"/>
        <v>-158</v>
      </c>
      <c r="E29" s="86" t="s">
        <v>34</v>
      </c>
      <c r="F29" s="87">
        <v>51.8</v>
      </c>
      <c r="G29" s="58"/>
      <c r="H29" s="58"/>
      <c r="I29" s="116">
        <f t="shared" si="17"/>
        <v>420.95046332046331</v>
      </c>
      <c r="J29" s="60">
        <v>2</v>
      </c>
      <c r="K29" s="61">
        <v>20</v>
      </c>
      <c r="L29" s="117">
        <v>5.5</v>
      </c>
      <c r="M29" s="118">
        <f t="shared" si="18"/>
        <v>82.5</v>
      </c>
      <c r="N29" s="64">
        <v>22</v>
      </c>
      <c r="O29" s="117">
        <v>5.5</v>
      </c>
      <c r="P29" s="63">
        <f t="shared" si="19"/>
        <v>82.5</v>
      </c>
      <c r="Q29" s="65"/>
      <c r="R29" s="66"/>
      <c r="S29" s="67"/>
      <c r="T29" s="68">
        <f t="shared" si="20"/>
        <v>82.5</v>
      </c>
      <c r="U29" s="61">
        <v>27</v>
      </c>
      <c r="V29" s="117">
        <v>5</v>
      </c>
      <c r="W29" s="118">
        <f t="shared" si="21"/>
        <v>75</v>
      </c>
      <c r="X29" s="64">
        <v>29</v>
      </c>
      <c r="Y29" s="117">
        <v>5.5</v>
      </c>
      <c r="Z29" s="63">
        <f t="shared" si="22"/>
        <v>82.5</v>
      </c>
      <c r="AA29" s="65"/>
      <c r="AB29" s="66"/>
      <c r="AC29" s="67" t="str">
        <f t="shared" si="33"/>
        <v/>
      </c>
      <c r="AD29" s="69">
        <f t="shared" si="23"/>
        <v>82.5</v>
      </c>
      <c r="AE29" s="70">
        <f t="shared" si="24"/>
        <v>165</v>
      </c>
      <c r="AF29" s="71">
        <v>5.4</v>
      </c>
      <c r="AG29" s="72">
        <v>5.2</v>
      </c>
      <c r="AH29" s="73">
        <f t="shared" si="25"/>
        <v>5.4</v>
      </c>
      <c r="AI29" s="75">
        <f t="shared" si="26"/>
        <v>71.28</v>
      </c>
      <c r="AJ29" s="71">
        <v>5.95</v>
      </c>
      <c r="AK29" s="72">
        <v>8.85</v>
      </c>
      <c r="AL29" s="73">
        <f t="shared" si="27"/>
        <v>8.85</v>
      </c>
      <c r="AM29" s="74">
        <f>IF((AL29)=0,"0",(AL29*750/F29))*0.66</f>
        <v>84.570463320463318</v>
      </c>
      <c r="AN29" s="119"/>
      <c r="AO29" s="77"/>
      <c r="AP29" s="73">
        <f t="shared" si="28"/>
        <v>0</v>
      </c>
      <c r="AQ29" s="78" t="str">
        <f t="shared" si="29"/>
        <v>0</v>
      </c>
      <c r="AR29" s="79">
        <v>27</v>
      </c>
      <c r="AS29" s="78">
        <f t="shared" si="32"/>
        <v>89.100000000000009</v>
      </c>
      <c r="AT29" s="79">
        <v>11</v>
      </c>
      <c r="AU29" s="74">
        <v>11</v>
      </c>
      <c r="AV29" s="119"/>
      <c r="AW29" s="77"/>
      <c r="AX29" s="73">
        <f t="shared" si="30"/>
        <v>0</v>
      </c>
      <c r="AY29" s="78" t="str">
        <f t="shared" si="31"/>
        <v>0</v>
      </c>
    </row>
    <row r="30" spans="1:51" x14ac:dyDescent="0.2">
      <c r="A30" s="120"/>
      <c r="B30" s="81"/>
      <c r="C30" s="121"/>
      <c r="D30" s="122" t="str">
        <f t="shared" si="34"/>
        <v/>
      </c>
      <c r="E30" s="86"/>
      <c r="F30" s="87"/>
      <c r="G30" s="58"/>
      <c r="H30" s="58"/>
      <c r="I30" s="116">
        <f t="shared" si="17"/>
        <v>0</v>
      </c>
      <c r="J30" s="60"/>
      <c r="K30" s="61"/>
      <c r="L30" s="117"/>
      <c r="M30" s="118" t="str">
        <f t="shared" si="18"/>
        <v/>
      </c>
      <c r="N30" s="64"/>
      <c r="O30" s="117"/>
      <c r="P30" s="63" t="str">
        <f t="shared" si="19"/>
        <v/>
      </c>
      <c r="Q30" s="65"/>
      <c r="R30" s="66"/>
      <c r="S30" s="67"/>
      <c r="T30" s="68">
        <f t="shared" si="20"/>
        <v>0</v>
      </c>
      <c r="U30" s="61"/>
      <c r="V30" s="117"/>
      <c r="W30" s="118" t="str">
        <f t="shared" si="21"/>
        <v/>
      </c>
      <c r="X30" s="64"/>
      <c r="Y30" s="117"/>
      <c r="Z30" s="63" t="str">
        <f t="shared" si="22"/>
        <v/>
      </c>
      <c r="AA30" s="65"/>
      <c r="AB30" s="66"/>
      <c r="AC30" s="67" t="str">
        <f t="shared" si="33"/>
        <v/>
      </c>
      <c r="AD30" s="69">
        <f t="shared" si="23"/>
        <v>0</v>
      </c>
      <c r="AE30" s="70">
        <f t="shared" si="24"/>
        <v>0</v>
      </c>
      <c r="AF30" s="71"/>
      <c r="AG30" s="72"/>
      <c r="AH30" s="73">
        <f t="shared" si="25"/>
        <v>0</v>
      </c>
      <c r="AI30" s="75">
        <f t="shared" si="26"/>
        <v>0</v>
      </c>
      <c r="AJ30" s="71"/>
      <c r="AK30" s="72"/>
      <c r="AL30" s="73">
        <f t="shared" si="27"/>
        <v>0</v>
      </c>
      <c r="AM30" s="74"/>
      <c r="AN30" s="119"/>
      <c r="AO30" s="77"/>
      <c r="AP30" s="73">
        <f t="shared" si="28"/>
        <v>0</v>
      </c>
      <c r="AQ30" s="78" t="str">
        <f t="shared" si="29"/>
        <v>0</v>
      </c>
      <c r="AR30" s="79"/>
      <c r="AS30" s="78">
        <f t="shared" si="32"/>
        <v>0</v>
      </c>
      <c r="AT30" s="79"/>
      <c r="AU30" s="74">
        <f>AT30*15</f>
        <v>0</v>
      </c>
      <c r="AV30" s="119"/>
      <c r="AW30" s="77"/>
      <c r="AX30" s="73">
        <f t="shared" si="30"/>
        <v>0</v>
      </c>
      <c r="AY30" s="78" t="str">
        <f t="shared" si="31"/>
        <v>0</v>
      </c>
    </row>
    <row r="31" spans="1:51" x14ac:dyDescent="0.2">
      <c r="A31" s="120" t="s">
        <v>59</v>
      </c>
      <c r="B31" s="81" t="s">
        <v>37</v>
      </c>
      <c r="C31" s="121">
        <v>165</v>
      </c>
      <c r="D31" s="122" t="str">
        <f t="shared" si="34"/>
        <v>+158</v>
      </c>
      <c r="E31" s="86" t="s">
        <v>34</v>
      </c>
      <c r="F31" s="87">
        <v>43.7</v>
      </c>
      <c r="G31" s="58"/>
      <c r="H31" s="58"/>
      <c r="I31" s="116">
        <f t="shared" si="17"/>
        <v>391.35327231121283</v>
      </c>
      <c r="J31" s="60">
        <v>1</v>
      </c>
      <c r="K31" s="61">
        <v>31</v>
      </c>
      <c r="L31" s="117">
        <v>5.5</v>
      </c>
      <c r="M31" s="118">
        <f t="shared" si="18"/>
        <v>82.5</v>
      </c>
      <c r="N31" s="64">
        <v>33</v>
      </c>
      <c r="O31" s="117">
        <v>6</v>
      </c>
      <c r="P31" s="63">
        <f t="shared" si="19"/>
        <v>90</v>
      </c>
      <c r="Q31" s="65"/>
      <c r="R31" s="66"/>
      <c r="S31" s="67"/>
      <c r="T31" s="68">
        <f t="shared" si="20"/>
        <v>90</v>
      </c>
      <c r="U31" s="61">
        <v>37</v>
      </c>
      <c r="V31" s="117">
        <v>6.5</v>
      </c>
      <c r="W31" s="118">
        <f t="shared" si="21"/>
        <v>97.5</v>
      </c>
      <c r="X31" s="64">
        <v>40</v>
      </c>
      <c r="Y31" s="117">
        <v>6.5</v>
      </c>
      <c r="Z31" s="63">
        <f t="shared" si="22"/>
        <v>97.5</v>
      </c>
      <c r="AA31" s="65"/>
      <c r="AB31" s="66"/>
      <c r="AC31" s="67" t="str">
        <f t="shared" si="33"/>
        <v/>
      </c>
      <c r="AD31" s="69">
        <f t="shared" si="23"/>
        <v>97.5</v>
      </c>
      <c r="AE31" s="70">
        <f t="shared" si="24"/>
        <v>187.5</v>
      </c>
      <c r="AF31" s="71">
        <v>6.85</v>
      </c>
      <c r="AG31" s="72">
        <v>6.95</v>
      </c>
      <c r="AH31" s="73">
        <f t="shared" si="25"/>
        <v>6.95</v>
      </c>
      <c r="AI31" s="75">
        <f t="shared" si="26"/>
        <v>91.740000000000009</v>
      </c>
      <c r="AJ31" s="71">
        <v>8.75</v>
      </c>
      <c r="AK31" s="72">
        <v>7.95</v>
      </c>
      <c r="AL31" s="73">
        <f t="shared" si="27"/>
        <v>8.75</v>
      </c>
      <c r="AM31" s="74">
        <f>IF((AL31)=0,"0",(AL31*750/F31))*0.66</f>
        <v>99.11327231121281</v>
      </c>
      <c r="AN31" s="119"/>
      <c r="AO31" s="77"/>
      <c r="AP31" s="73">
        <f t="shared" si="28"/>
        <v>0</v>
      </c>
      <c r="AQ31" s="78" t="str">
        <f t="shared" si="29"/>
        <v>0</v>
      </c>
      <c r="AR31" s="79">
        <v>0</v>
      </c>
      <c r="AS31" s="78">
        <f t="shared" si="32"/>
        <v>0</v>
      </c>
      <c r="AT31" s="79">
        <v>13</v>
      </c>
      <c r="AU31" s="74">
        <v>13</v>
      </c>
      <c r="AV31" s="119"/>
      <c r="AW31" s="77"/>
      <c r="AX31" s="73">
        <f t="shared" si="30"/>
        <v>0</v>
      </c>
      <c r="AY31" s="78" t="str">
        <f t="shared" si="31"/>
        <v>0</v>
      </c>
    </row>
    <row r="32" spans="1:51" x14ac:dyDescent="0.2">
      <c r="A32" s="120"/>
      <c r="B32" s="81"/>
      <c r="C32" s="121"/>
      <c r="D32" s="122" t="str">
        <f t="shared" si="34"/>
        <v/>
      </c>
      <c r="E32" s="86"/>
      <c r="F32" s="87"/>
      <c r="G32" s="58"/>
      <c r="H32" s="58"/>
      <c r="I32" s="116">
        <f t="shared" si="17"/>
        <v>0</v>
      </c>
      <c r="J32" s="60"/>
      <c r="K32" s="61"/>
      <c r="L32" s="117"/>
      <c r="M32" s="118" t="str">
        <f t="shared" si="18"/>
        <v/>
      </c>
      <c r="N32" s="64"/>
      <c r="O32" s="117"/>
      <c r="P32" s="63" t="str">
        <f t="shared" si="19"/>
        <v/>
      </c>
      <c r="Q32" s="65"/>
      <c r="R32" s="66"/>
      <c r="S32" s="67"/>
      <c r="T32" s="68">
        <f t="shared" si="20"/>
        <v>0</v>
      </c>
      <c r="U32" s="61"/>
      <c r="V32" s="117"/>
      <c r="W32" s="118" t="str">
        <f t="shared" si="21"/>
        <v/>
      </c>
      <c r="X32" s="64"/>
      <c r="Y32" s="117"/>
      <c r="Z32" s="63" t="str">
        <f t="shared" si="22"/>
        <v/>
      </c>
      <c r="AA32" s="65"/>
      <c r="AB32" s="66"/>
      <c r="AC32" s="67" t="str">
        <f t="shared" si="33"/>
        <v/>
      </c>
      <c r="AD32" s="69">
        <f t="shared" si="23"/>
        <v>0</v>
      </c>
      <c r="AE32" s="70">
        <f t="shared" si="24"/>
        <v>0</v>
      </c>
      <c r="AF32" s="71"/>
      <c r="AG32" s="72"/>
      <c r="AH32" s="73">
        <f t="shared" si="25"/>
        <v>0</v>
      </c>
      <c r="AI32" s="75">
        <f t="shared" si="26"/>
        <v>0</v>
      </c>
      <c r="AJ32" s="71"/>
      <c r="AK32" s="72"/>
      <c r="AL32" s="73">
        <f t="shared" si="27"/>
        <v>0</v>
      </c>
      <c r="AM32" s="74">
        <f>IF((AL32)=0,"0",(AL32*750/F32))*0.66</f>
        <v>0</v>
      </c>
      <c r="AN32" s="119"/>
      <c r="AO32" s="77"/>
      <c r="AP32" s="73">
        <f t="shared" si="28"/>
        <v>0</v>
      </c>
      <c r="AQ32" s="78" t="str">
        <f t="shared" si="29"/>
        <v>0</v>
      </c>
      <c r="AR32" s="79"/>
      <c r="AS32" s="78">
        <f t="shared" si="32"/>
        <v>0</v>
      </c>
      <c r="AT32" s="79"/>
      <c r="AU32" s="74">
        <f t="shared" ref="AU32:AU41" si="35">AT32*15</f>
        <v>0</v>
      </c>
      <c r="AV32" s="119"/>
      <c r="AW32" s="77"/>
      <c r="AX32" s="73">
        <f t="shared" si="30"/>
        <v>0</v>
      </c>
      <c r="AY32" s="78" t="str">
        <f t="shared" si="31"/>
        <v>0</v>
      </c>
    </row>
    <row r="33" spans="1:51" x14ac:dyDescent="0.2">
      <c r="A33" s="120"/>
      <c r="B33" s="81"/>
      <c r="C33" s="121"/>
      <c r="D33" s="122" t="str">
        <f t="shared" si="34"/>
        <v/>
      </c>
      <c r="E33" s="86"/>
      <c r="F33" s="87"/>
      <c r="G33" s="58"/>
      <c r="H33" s="58"/>
      <c r="I33" s="116">
        <f t="shared" si="17"/>
        <v>0</v>
      </c>
      <c r="J33" s="60"/>
      <c r="K33" s="61"/>
      <c r="L33" s="117"/>
      <c r="M33" s="118" t="str">
        <f t="shared" si="18"/>
        <v/>
      </c>
      <c r="N33" s="64"/>
      <c r="O33" s="117"/>
      <c r="P33" s="63" t="str">
        <f t="shared" si="19"/>
        <v/>
      </c>
      <c r="Q33" s="65"/>
      <c r="R33" s="66"/>
      <c r="S33" s="67"/>
      <c r="T33" s="68">
        <f t="shared" si="20"/>
        <v>0</v>
      </c>
      <c r="U33" s="61"/>
      <c r="V33" s="117"/>
      <c r="W33" s="118" t="str">
        <f t="shared" si="21"/>
        <v/>
      </c>
      <c r="X33" s="64"/>
      <c r="Y33" s="117"/>
      <c r="Z33" s="63" t="str">
        <f t="shared" si="22"/>
        <v/>
      </c>
      <c r="AA33" s="65"/>
      <c r="AB33" s="66"/>
      <c r="AC33" s="67" t="str">
        <f t="shared" si="33"/>
        <v/>
      </c>
      <c r="AD33" s="69">
        <f t="shared" si="23"/>
        <v>0</v>
      </c>
      <c r="AE33" s="70">
        <f t="shared" si="24"/>
        <v>0</v>
      </c>
      <c r="AF33" s="71"/>
      <c r="AG33" s="72"/>
      <c r="AH33" s="73">
        <f t="shared" si="25"/>
        <v>0</v>
      </c>
      <c r="AI33" s="75">
        <f t="shared" si="26"/>
        <v>0</v>
      </c>
      <c r="AJ33" s="71"/>
      <c r="AK33" s="72"/>
      <c r="AL33" s="73">
        <f t="shared" si="27"/>
        <v>0</v>
      </c>
      <c r="AM33" s="74"/>
      <c r="AN33" s="119"/>
      <c r="AO33" s="77"/>
      <c r="AP33" s="73">
        <f t="shared" si="28"/>
        <v>0</v>
      </c>
      <c r="AQ33" s="78" t="str">
        <f t="shared" si="29"/>
        <v>0</v>
      </c>
      <c r="AR33" s="79"/>
      <c r="AS33" s="78">
        <f t="shared" si="32"/>
        <v>0</v>
      </c>
      <c r="AT33" s="79"/>
      <c r="AU33" s="74">
        <f t="shared" si="35"/>
        <v>0</v>
      </c>
      <c r="AV33" s="119"/>
      <c r="AW33" s="77"/>
      <c r="AX33" s="73">
        <f t="shared" si="30"/>
        <v>0</v>
      </c>
      <c r="AY33" s="78" t="str">
        <f t="shared" si="31"/>
        <v>0</v>
      </c>
    </row>
    <row r="34" spans="1:51" x14ac:dyDescent="0.2">
      <c r="A34" s="120"/>
      <c r="B34" s="81"/>
      <c r="C34" s="121"/>
      <c r="D34" s="122" t="str">
        <f t="shared" si="34"/>
        <v/>
      </c>
      <c r="E34" s="86"/>
      <c r="F34" s="87"/>
      <c r="G34" s="58"/>
      <c r="H34" s="58"/>
      <c r="I34" s="116">
        <f t="shared" si="17"/>
        <v>0</v>
      </c>
      <c r="J34" s="60"/>
      <c r="K34" s="61"/>
      <c r="L34" s="117"/>
      <c r="M34" s="118" t="str">
        <f t="shared" si="18"/>
        <v/>
      </c>
      <c r="N34" s="64"/>
      <c r="O34" s="117"/>
      <c r="P34" s="63" t="str">
        <f t="shared" si="19"/>
        <v/>
      </c>
      <c r="Q34" s="65"/>
      <c r="R34" s="66"/>
      <c r="S34" s="67"/>
      <c r="T34" s="68">
        <f t="shared" si="20"/>
        <v>0</v>
      </c>
      <c r="U34" s="61"/>
      <c r="V34" s="117"/>
      <c r="W34" s="118" t="str">
        <f t="shared" si="21"/>
        <v/>
      </c>
      <c r="X34" s="64"/>
      <c r="Y34" s="117"/>
      <c r="Z34" s="63" t="str">
        <f t="shared" si="22"/>
        <v/>
      </c>
      <c r="AA34" s="65"/>
      <c r="AB34" s="66"/>
      <c r="AC34" s="67" t="str">
        <f t="shared" si="33"/>
        <v/>
      </c>
      <c r="AD34" s="69">
        <f t="shared" si="23"/>
        <v>0</v>
      </c>
      <c r="AE34" s="70">
        <f t="shared" si="24"/>
        <v>0</v>
      </c>
      <c r="AF34" s="71"/>
      <c r="AG34" s="72"/>
      <c r="AH34" s="73">
        <f t="shared" si="25"/>
        <v>0</v>
      </c>
      <c r="AI34" s="75">
        <f t="shared" si="26"/>
        <v>0</v>
      </c>
      <c r="AJ34" s="71"/>
      <c r="AK34" s="72"/>
      <c r="AL34" s="73">
        <f t="shared" si="27"/>
        <v>0</v>
      </c>
      <c r="AM34" s="74"/>
      <c r="AN34" s="119"/>
      <c r="AO34" s="77"/>
      <c r="AP34" s="73">
        <f t="shared" si="28"/>
        <v>0</v>
      </c>
      <c r="AQ34" s="78" t="str">
        <f t="shared" si="29"/>
        <v>0</v>
      </c>
      <c r="AR34" s="79"/>
      <c r="AS34" s="78">
        <f t="shared" si="32"/>
        <v>0</v>
      </c>
      <c r="AT34" s="79"/>
      <c r="AU34" s="74">
        <f t="shared" si="35"/>
        <v>0</v>
      </c>
      <c r="AV34" s="119"/>
      <c r="AW34" s="77"/>
      <c r="AX34" s="73">
        <f t="shared" si="30"/>
        <v>0</v>
      </c>
      <c r="AY34" s="78" t="str">
        <f t="shared" si="31"/>
        <v>0</v>
      </c>
    </row>
    <row r="35" spans="1:51" x14ac:dyDescent="0.2">
      <c r="A35" s="120"/>
      <c r="B35" s="81"/>
      <c r="C35" s="121"/>
      <c r="D35" s="122" t="str">
        <f t="shared" si="34"/>
        <v/>
      </c>
      <c r="E35" s="86"/>
      <c r="F35" s="87"/>
      <c r="G35" s="58"/>
      <c r="H35" s="58"/>
      <c r="I35" s="116">
        <f t="shared" si="17"/>
        <v>0</v>
      </c>
      <c r="J35" s="60"/>
      <c r="K35" s="61"/>
      <c r="L35" s="117"/>
      <c r="M35" s="118" t="str">
        <f t="shared" si="18"/>
        <v/>
      </c>
      <c r="N35" s="64"/>
      <c r="O35" s="117"/>
      <c r="P35" s="63" t="str">
        <f t="shared" si="19"/>
        <v/>
      </c>
      <c r="Q35" s="65"/>
      <c r="R35" s="66"/>
      <c r="S35" s="67"/>
      <c r="T35" s="68">
        <f t="shared" si="20"/>
        <v>0</v>
      </c>
      <c r="U35" s="61"/>
      <c r="V35" s="117"/>
      <c r="W35" s="118" t="str">
        <f t="shared" si="21"/>
        <v/>
      </c>
      <c r="X35" s="64"/>
      <c r="Y35" s="117"/>
      <c r="Z35" s="63" t="str">
        <f t="shared" si="22"/>
        <v/>
      </c>
      <c r="AA35" s="65"/>
      <c r="AB35" s="66"/>
      <c r="AC35" s="67" t="str">
        <f t="shared" si="33"/>
        <v/>
      </c>
      <c r="AD35" s="69">
        <f t="shared" si="23"/>
        <v>0</v>
      </c>
      <c r="AE35" s="70">
        <f t="shared" si="24"/>
        <v>0</v>
      </c>
      <c r="AF35" s="71"/>
      <c r="AG35" s="72"/>
      <c r="AH35" s="73">
        <f t="shared" si="25"/>
        <v>0</v>
      </c>
      <c r="AI35" s="75">
        <f t="shared" si="26"/>
        <v>0</v>
      </c>
      <c r="AJ35" s="71"/>
      <c r="AK35" s="72"/>
      <c r="AL35" s="73">
        <f t="shared" si="27"/>
        <v>0</v>
      </c>
      <c r="AM35" s="74">
        <f t="shared" ref="AM35:AM41" si="36">IF((AL35)=0,"0",(AL35*750/F35))*0.66</f>
        <v>0</v>
      </c>
      <c r="AN35" s="119"/>
      <c r="AO35" s="77"/>
      <c r="AP35" s="73">
        <f t="shared" si="28"/>
        <v>0</v>
      </c>
      <c r="AQ35" s="78" t="str">
        <f t="shared" si="29"/>
        <v>0</v>
      </c>
      <c r="AR35" s="79"/>
      <c r="AS35" s="78">
        <f t="shared" si="32"/>
        <v>0</v>
      </c>
      <c r="AT35" s="79"/>
      <c r="AU35" s="74">
        <f t="shared" si="35"/>
        <v>0</v>
      </c>
      <c r="AV35" s="119"/>
      <c r="AW35" s="77"/>
      <c r="AX35" s="73">
        <f t="shared" si="30"/>
        <v>0</v>
      </c>
      <c r="AY35" s="78" t="str">
        <f t="shared" si="31"/>
        <v>0</v>
      </c>
    </row>
    <row r="36" spans="1:51" x14ac:dyDescent="0.2">
      <c r="A36" s="120"/>
      <c r="B36" s="81"/>
      <c r="C36" s="121"/>
      <c r="D36" s="122" t="str">
        <f t="shared" si="34"/>
        <v/>
      </c>
      <c r="E36" s="86"/>
      <c r="F36" s="87"/>
      <c r="G36" s="58"/>
      <c r="H36" s="58"/>
      <c r="I36" s="116">
        <f t="shared" si="17"/>
        <v>0</v>
      </c>
      <c r="J36" s="60"/>
      <c r="K36" s="61"/>
      <c r="L36" s="117"/>
      <c r="M36" s="118" t="str">
        <f t="shared" si="18"/>
        <v/>
      </c>
      <c r="N36" s="64"/>
      <c r="O36" s="117"/>
      <c r="P36" s="63" t="str">
        <f t="shared" si="19"/>
        <v/>
      </c>
      <c r="Q36" s="65"/>
      <c r="R36" s="66"/>
      <c r="S36" s="67"/>
      <c r="T36" s="68">
        <f t="shared" si="20"/>
        <v>0</v>
      </c>
      <c r="U36" s="61"/>
      <c r="V36" s="117"/>
      <c r="W36" s="118" t="str">
        <f t="shared" si="21"/>
        <v/>
      </c>
      <c r="X36" s="64"/>
      <c r="Y36" s="117"/>
      <c r="Z36" s="63" t="str">
        <f t="shared" si="22"/>
        <v/>
      </c>
      <c r="AA36" s="65"/>
      <c r="AB36" s="66"/>
      <c r="AC36" s="67" t="str">
        <f t="shared" si="33"/>
        <v/>
      </c>
      <c r="AD36" s="69">
        <f t="shared" si="23"/>
        <v>0</v>
      </c>
      <c r="AE36" s="70">
        <f t="shared" si="24"/>
        <v>0</v>
      </c>
      <c r="AF36" s="71"/>
      <c r="AG36" s="72"/>
      <c r="AH36" s="73">
        <f t="shared" si="25"/>
        <v>0</v>
      </c>
      <c r="AI36" s="75">
        <f t="shared" si="26"/>
        <v>0</v>
      </c>
      <c r="AJ36" s="71"/>
      <c r="AK36" s="72"/>
      <c r="AL36" s="73">
        <f t="shared" si="27"/>
        <v>0</v>
      </c>
      <c r="AM36" s="74">
        <f t="shared" si="36"/>
        <v>0</v>
      </c>
      <c r="AN36" s="119"/>
      <c r="AO36" s="77"/>
      <c r="AP36" s="73">
        <f t="shared" si="28"/>
        <v>0</v>
      </c>
      <c r="AQ36" s="78" t="str">
        <f t="shared" si="29"/>
        <v>0</v>
      </c>
      <c r="AR36" s="79"/>
      <c r="AS36" s="78">
        <f t="shared" si="32"/>
        <v>0</v>
      </c>
      <c r="AT36" s="79"/>
      <c r="AU36" s="74">
        <f t="shared" si="35"/>
        <v>0</v>
      </c>
      <c r="AV36" s="119"/>
      <c r="AW36" s="77"/>
      <c r="AX36" s="73">
        <f t="shared" si="30"/>
        <v>0</v>
      </c>
      <c r="AY36" s="78" t="str">
        <f t="shared" si="31"/>
        <v>0</v>
      </c>
    </row>
    <row r="37" spans="1:51" x14ac:dyDescent="0.2">
      <c r="A37" s="120"/>
      <c r="B37" s="81"/>
      <c r="C37" s="121"/>
      <c r="D37" s="122" t="str">
        <f t="shared" si="34"/>
        <v/>
      </c>
      <c r="E37" s="86"/>
      <c r="F37" s="87"/>
      <c r="G37" s="58"/>
      <c r="H37" s="58"/>
      <c r="I37" s="116">
        <f t="shared" si="17"/>
        <v>0</v>
      </c>
      <c r="J37" s="60"/>
      <c r="K37" s="61"/>
      <c r="L37" s="117"/>
      <c r="M37" s="118" t="str">
        <f t="shared" si="18"/>
        <v/>
      </c>
      <c r="N37" s="64"/>
      <c r="O37" s="117"/>
      <c r="P37" s="63" t="str">
        <f t="shared" si="19"/>
        <v/>
      </c>
      <c r="Q37" s="65"/>
      <c r="R37" s="66"/>
      <c r="S37" s="67"/>
      <c r="T37" s="68">
        <f t="shared" si="20"/>
        <v>0</v>
      </c>
      <c r="U37" s="61"/>
      <c r="V37" s="117"/>
      <c r="W37" s="118" t="str">
        <f t="shared" si="21"/>
        <v/>
      </c>
      <c r="X37" s="64"/>
      <c r="Y37" s="117"/>
      <c r="Z37" s="63" t="str">
        <f t="shared" si="22"/>
        <v/>
      </c>
      <c r="AA37" s="65"/>
      <c r="AB37" s="66"/>
      <c r="AC37" s="67" t="str">
        <f t="shared" si="33"/>
        <v/>
      </c>
      <c r="AD37" s="69">
        <f t="shared" si="23"/>
        <v>0</v>
      </c>
      <c r="AE37" s="70">
        <f t="shared" si="24"/>
        <v>0</v>
      </c>
      <c r="AF37" s="71"/>
      <c r="AG37" s="72"/>
      <c r="AH37" s="73">
        <f t="shared" si="25"/>
        <v>0</v>
      </c>
      <c r="AI37" s="75">
        <f t="shared" si="26"/>
        <v>0</v>
      </c>
      <c r="AJ37" s="71"/>
      <c r="AK37" s="72"/>
      <c r="AL37" s="73">
        <f t="shared" si="27"/>
        <v>0</v>
      </c>
      <c r="AM37" s="74">
        <f t="shared" si="36"/>
        <v>0</v>
      </c>
      <c r="AN37" s="119"/>
      <c r="AO37" s="77"/>
      <c r="AP37" s="73">
        <f t="shared" si="28"/>
        <v>0</v>
      </c>
      <c r="AQ37" s="78" t="str">
        <f t="shared" si="29"/>
        <v>0</v>
      </c>
      <c r="AR37" s="79"/>
      <c r="AS37" s="78">
        <f t="shared" si="32"/>
        <v>0</v>
      </c>
      <c r="AT37" s="79"/>
      <c r="AU37" s="74">
        <f t="shared" si="35"/>
        <v>0</v>
      </c>
      <c r="AV37" s="119"/>
      <c r="AW37" s="77"/>
      <c r="AX37" s="73">
        <f t="shared" si="30"/>
        <v>0</v>
      </c>
      <c r="AY37" s="78" t="str">
        <f t="shared" si="31"/>
        <v>0</v>
      </c>
    </row>
    <row r="38" spans="1:51" x14ac:dyDescent="0.2">
      <c r="A38" s="120"/>
      <c r="B38" s="81"/>
      <c r="C38" s="121"/>
      <c r="D38" s="122" t="str">
        <f t="shared" si="34"/>
        <v/>
      </c>
      <c r="E38" s="86"/>
      <c r="F38" s="87"/>
      <c r="G38" s="58"/>
      <c r="H38" s="58"/>
      <c r="I38" s="116">
        <f t="shared" si="17"/>
        <v>0</v>
      </c>
      <c r="J38" s="60"/>
      <c r="K38" s="61"/>
      <c r="L38" s="117"/>
      <c r="M38" s="118" t="str">
        <f t="shared" si="18"/>
        <v/>
      </c>
      <c r="N38" s="64"/>
      <c r="O38" s="117"/>
      <c r="P38" s="63" t="str">
        <f t="shared" si="19"/>
        <v/>
      </c>
      <c r="Q38" s="65"/>
      <c r="R38" s="66"/>
      <c r="S38" s="67"/>
      <c r="T38" s="68">
        <f t="shared" si="20"/>
        <v>0</v>
      </c>
      <c r="U38" s="61"/>
      <c r="V38" s="117"/>
      <c r="W38" s="118" t="str">
        <f t="shared" si="21"/>
        <v/>
      </c>
      <c r="X38" s="64"/>
      <c r="Y38" s="117"/>
      <c r="Z38" s="63" t="str">
        <f t="shared" si="22"/>
        <v/>
      </c>
      <c r="AA38" s="65"/>
      <c r="AB38" s="66"/>
      <c r="AC38" s="67" t="str">
        <f t="shared" si="33"/>
        <v/>
      </c>
      <c r="AD38" s="69">
        <f t="shared" si="23"/>
        <v>0</v>
      </c>
      <c r="AE38" s="70">
        <f t="shared" si="24"/>
        <v>0</v>
      </c>
      <c r="AF38" s="71"/>
      <c r="AG38" s="72"/>
      <c r="AH38" s="73">
        <f t="shared" si="25"/>
        <v>0</v>
      </c>
      <c r="AI38" s="75">
        <f t="shared" si="26"/>
        <v>0</v>
      </c>
      <c r="AJ38" s="71"/>
      <c r="AK38" s="72"/>
      <c r="AL38" s="73">
        <f t="shared" si="27"/>
        <v>0</v>
      </c>
      <c r="AM38" s="74">
        <f t="shared" si="36"/>
        <v>0</v>
      </c>
      <c r="AN38" s="119"/>
      <c r="AO38" s="77"/>
      <c r="AP38" s="73">
        <f t="shared" si="28"/>
        <v>0</v>
      </c>
      <c r="AQ38" s="78" t="str">
        <f t="shared" si="29"/>
        <v>0</v>
      </c>
      <c r="AR38" s="79"/>
      <c r="AS38" s="78">
        <f t="shared" si="32"/>
        <v>0</v>
      </c>
      <c r="AT38" s="79"/>
      <c r="AU38" s="74">
        <f t="shared" si="35"/>
        <v>0</v>
      </c>
      <c r="AV38" s="119"/>
      <c r="AW38" s="77"/>
      <c r="AX38" s="73">
        <f t="shared" si="30"/>
        <v>0</v>
      </c>
      <c r="AY38" s="78" t="str">
        <f t="shared" si="31"/>
        <v>0</v>
      </c>
    </row>
    <row r="39" spans="1:51" x14ac:dyDescent="0.2">
      <c r="A39" s="123"/>
      <c r="B39" s="81"/>
      <c r="C39" s="121"/>
      <c r="D39" s="122" t="str">
        <f t="shared" si="34"/>
        <v/>
      </c>
      <c r="E39" s="86"/>
      <c r="F39" s="87"/>
      <c r="G39" s="58"/>
      <c r="H39" s="58"/>
      <c r="I39" s="116">
        <f t="shared" si="17"/>
        <v>0</v>
      </c>
      <c r="J39" s="60"/>
      <c r="K39" s="61"/>
      <c r="L39" s="117"/>
      <c r="M39" s="118" t="str">
        <f t="shared" si="18"/>
        <v/>
      </c>
      <c r="N39" s="64"/>
      <c r="O39" s="117"/>
      <c r="P39" s="63" t="str">
        <f t="shared" si="19"/>
        <v/>
      </c>
      <c r="Q39" s="65"/>
      <c r="R39" s="66"/>
      <c r="S39" s="67"/>
      <c r="T39" s="68">
        <f t="shared" si="20"/>
        <v>0</v>
      </c>
      <c r="U39" s="61"/>
      <c r="V39" s="117"/>
      <c r="W39" s="118" t="str">
        <f t="shared" si="21"/>
        <v/>
      </c>
      <c r="X39" s="64"/>
      <c r="Y39" s="117"/>
      <c r="Z39" s="63" t="str">
        <f t="shared" si="22"/>
        <v/>
      </c>
      <c r="AA39" s="65"/>
      <c r="AB39" s="66"/>
      <c r="AC39" s="67"/>
      <c r="AD39" s="69">
        <f t="shared" si="23"/>
        <v>0</v>
      </c>
      <c r="AE39" s="70">
        <f t="shared" si="24"/>
        <v>0</v>
      </c>
      <c r="AF39" s="71"/>
      <c r="AG39" s="72"/>
      <c r="AH39" s="73">
        <f t="shared" si="25"/>
        <v>0</v>
      </c>
      <c r="AI39" s="75">
        <f t="shared" si="26"/>
        <v>0</v>
      </c>
      <c r="AJ39" s="71"/>
      <c r="AK39" s="72"/>
      <c r="AL39" s="73">
        <f t="shared" si="27"/>
        <v>0</v>
      </c>
      <c r="AM39" s="74">
        <f t="shared" si="36"/>
        <v>0</v>
      </c>
      <c r="AN39" s="119"/>
      <c r="AO39" s="77"/>
      <c r="AP39" s="73">
        <f t="shared" si="28"/>
        <v>0</v>
      </c>
      <c r="AQ39" s="78" t="str">
        <f t="shared" si="29"/>
        <v>0</v>
      </c>
      <c r="AR39" s="79"/>
      <c r="AS39" s="78">
        <f t="shared" si="32"/>
        <v>0</v>
      </c>
      <c r="AT39" s="79"/>
      <c r="AU39" s="74">
        <f t="shared" si="35"/>
        <v>0</v>
      </c>
      <c r="AV39" s="119"/>
      <c r="AW39" s="77"/>
      <c r="AX39" s="73">
        <f t="shared" si="30"/>
        <v>0</v>
      </c>
      <c r="AY39" s="78" t="str">
        <f t="shared" si="31"/>
        <v>0</v>
      </c>
    </row>
    <row r="40" spans="1:51" x14ac:dyDescent="0.2">
      <c r="A40" s="120"/>
      <c r="B40" s="81"/>
      <c r="C40" s="121"/>
      <c r="D40" s="124" t="str">
        <f t="shared" si="34"/>
        <v/>
      </c>
      <c r="E40" s="86"/>
      <c r="F40" s="87"/>
      <c r="G40" s="58"/>
      <c r="H40" s="58"/>
      <c r="I40" s="116">
        <f t="shared" si="17"/>
        <v>0</v>
      </c>
      <c r="J40" s="60"/>
      <c r="K40" s="61"/>
      <c r="L40" s="117"/>
      <c r="M40" s="118" t="str">
        <f t="shared" si="18"/>
        <v/>
      </c>
      <c r="N40" s="64"/>
      <c r="O40" s="117"/>
      <c r="P40" s="63" t="str">
        <f t="shared" si="19"/>
        <v/>
      </c>
      <c r="Q40" s="65"/>
      <c r="R40" s="66"/>
      <c r="S40" s="67"/>
      <c r="T40" s="68">
        <f t="shared" si="20"/>
        <v>0</v>
      </c>
      <c r="U40" s="61"/>
      <c r="V40" s="117"/>
      <c r="W40" s="118" t="str">
        <f t="shared" si="21"/>
        <v/>
      </c>
      <c r="X40" s="64"/>
      <c r="Y40" s="117"/>
      <c r="Z40" s="63" t="str">
        <f t="shared" si="22"/>
        <v/>
      </c>
      <c r="AA40" s="65"/>
      <c r="AB40" s="66"/>
      <c r="AC40" s="67" t="str">
        <f>IF((AB40)&lt;1,"",(AA40*45/F40)+(AB40*10))</f>
        <v/>
      </c>
      <c r="AD40" s="69">
        <f t="shared" si="23"/>
        <v>0</v>
      </c>
      <c r="AE40" s="70">
        <f t="shared" si="24"/>
        <v>0</v>
      </c>
      <c r="AF40" s="71"/>
      <c r="AG40" s="72"/>
      <c r="AH40" s="73">
        <f t="shared" si="25"/>
        <v>0</v>
      </c>
      <c r="AI40" s="75">
        <f t="shared" si="26"/>
        <v>0</v>
      </c>
      <c r="AJ40" s="71"/>
      <c r="AK40" s="72"/>
      <c r="AL40" s="73">
        <f t="shared" si="27"/>
        <v>0</v>
      </c>
      <c r="AM40" s="74">
        <f t="shared" si="36"/>
        <v>0</v>
      </c>
      <c r="AN40" s="119"/>
      <c r="AO40" s="77"/>
      <c r="AP40" s="73">
        <f t="shared" si="28"/>
        <v>0</v>
      </c>
      <c r="AQ40" s="78" t="str">
        <f t="shared" si="29"/>
        <v>0</v>
      </c>
      <c r="AR40" s="79"/>
      <c r="AS40" s="78">
        <f t="shared" si="32"/>
        <v>0</v>
      </c>
      <c r="AT40" s="79"/>
      <c r="AU40" s="74">
        <f t="shared" si="35"/>
        <v>0</v>
      </c>
      <c r="AV40" s="119"/>
      <c r="AW40" s="77"/>
      <c r="AX40" s="73">
        <f t="shared" si="30"/>
        <v>0</v>
      </c>
      <c r="AY40" s="78" t="str">
        <f t="shared" si="31"/>
        <v>0</v>
      </c>
    </row>
    <row r="41" spans="1:51" x14ac:dyDescent="0.2">
      <c r="A41" s="125"/>
      <c r="B41" s="91"/>
      <c r="C41" s="126"/>
      <c r="D41" s="127" t="str">
        <f t="shared" si="34"/>
        <v/>
      </c>
      <c r="E41" s="92"/>
      <c r="F41" s="128"/>
      <c r="G41" s="129"/>
      <c r="H41" s="129"/>
      <c r="I41" s="116">
        <f t="shared" si="17"/>
        <v>0</v>
      </c>
      <c r="J41" s="60"/>
      <c r="K41" s="61"/>
      <c r="L41" s="117"/>
      <c r="M41" s="118" t="str">
        <f t="shared" si="18"/>
        <v/>
      </c>
      <c r="N41" s="64"/>
      <c r="O41" s="117"/>
      <c r="P41" s="63" t="str">
        <f t="shared" si="19"/>
        <v/>
      </c>
      <c r="Q41" s="95"/>
      <c r="R41" s="96"/>
      <c r="S41" s="67"/>
      <c r="T41" s="68">
        <f t="shared" si="20"/>
        <v>0</v>
      </c>
      <c r="U41" s="61"/>
      <c r="V41" s="117"/>
      <c r="W41" s="118" t="str">
        <f t="shared" si="21"/>
        <v/>
      </c>
      <c r="X41" s="64"/>
      <c r="Y41" s="117"/>
      <c r="Z41" s="63" t="str">
        <f t="shared" si="22"/>
        <v/>
      </c>
      <c r="AA41" s="95"/>
      <c r="AB41" s="96"/>
      <c r="AC41" s="97" t="str">
        <f>IF((AB41)&lt;1,"",(AA41*45/F41)+(AB41*10))</f>
        <v/>
      </c>
      <c r="AD41" s="130">
        <f t="shared" si="23"/>
        <v>0</v>
      </c>
      <c r="AE41" s="131">
        <f t="shared" si="24"/>
        <v>0</v>
      </c>
      <c r="AF41" s="99"/>
      <c r="AG41" s="100"/>
      <c r="AH41" s="101">
        <f t="shared" si="25"/>
        <v>0</v>
      </c>
      <c r="AI41" s="103">
        <f t="shared" si="26"/>
        <v>0</v>
      </c>
      <c r="AJ41" s="99"/>
      <c r="AK41" s="100"/>
      <c r="AL41" s="101">
        <f t="shared" si="27"/>
        <v>0</v>
      </c>
      <c r="AM41" s="102">
        <f t="shared" si="36"/>
        <v>0</v>
      </c>
      <c r="AN41" s="132"/>
      <c r="AO41" s="105"/>
      <c r="AP41" s="101">
        <f t="shared" si="28"/>
        <v>0</v>
      </c>
      <c r="AQ41" s="106" t="str">
        <f t="shared" si="29"/>
        <v>0</v>
      </c>
      <c r="AR41" s="107"/>
      <c r="AS41" s="78">
        <f t="shared" si="32"/>
        <v>0</v>
      </c>
      <c r="AT41" s="107"/>
      <c r="AU41" s="102">
        <f t="shared" si="35"/>
        <v>0</v>
      </c>
      <c r="AV41" s="132"/>
      <c r="AW41" s="105"/>
      <c r="AX41" s="101">
        <f t="shared" si="30"/>
        <v>0</v>
      </c>
      <c r="AY41" s="106" t="str">
        <f t="shared" si="31"/>
        <v>0</v>
      </c>
    </row>
    <row r="42" spans="1:51" ht="42.75" customHeight="1" x14ac:dyDescent="0.2">
      <c r="F42"/>
      <c r="G42"/>
      <c r="H42"/>
      <c r="I42" s="22"/>
      <c r="J42" s="22"/>
    </row>
    <row r="43" spans="1:51" s="22" customFormat="1" ht="14.25" customHeight="1" x14ac:dyDescent="0.2">
      <c r="A43" s="19" t="s">
        <v>60</v>
      </c>
      <c r="B43" s="109" t="s">
        <v>61</v>
      </c>
      <c r="C43" s="20"/>
      <c r="D43" s="20"/>
      <c r="F43" s="23"/>
      <c r="G43" s="23"/>
      <c r="H43" s="23"/>
      <c r="K43" s="7" t="s">
        <v>6</v>
      </c>
      <c r="L43" s="7"/>
      <c r="M43" s="7"/>
      <c r="N43" s="7"/>
      <c r="O43" s="7"/>
      <c r="P43" s="7"/>
      <c r="Q43" s="7"/>
      <c r="R43" s="7"/>
      <c r="S43" s="24"/>
      <c r="T43" s="24"/>
      <c r="U43" s="7" t="s">
        <v>7</v>
      </c>
      <c r="V43" s="7"/>
      <c r="W43" s="7"/>
      <c r="X43" s="7"/>
      <c r="Y43" s="7"/>
      <c r="Z43" s="7"/>
      <c r="AA43" s="7"/>
      <c r="AB43" s="7"/>
      <c r="AF43" s="7" t="s">
        <v>8</v>
      </c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36" customHeight="1" x14ac:dyDescent="0.2">
      <c r="A44" s="28" t="s">
        <v>44</v>
      </c>
      <c r="B44" s="33" t="s">
        <v>45</v>
      </c>
      <c r="C44" s="110" t="s">
        <v>46</v>
      </c>
      <c r="D44" s="30" t="s">
        <v>47</v>
      </c>
      <c r="E44" s="30" t="s">
        <v>10</v>
      </c>
      <c r="F44" s="31" t="s">
        <v>11</v>
      </c>
      <c r="G44" s="32"/>
      <c r="H44" s="32"/>
      <c r="I44" s="199" t="s">
        <v>12</v>
      </c>
      <c r="J44" s="200" t="s">
        <v>13</v>
      </c>
      <c r="K44" s="3" t="s">
        <v>14</v>
      </c>
      <c r="L44" s="3"/>
      <c r="M44" s="33"/>
      <c r="N44" s="201" t="s">
        <v>15</v>
      </c>
      <c r="O44" s="201"/>
      <c r="P44" s="33"/>
      <c r="Q44" s="2" t="s">
        <v>62</v>
      </c>
      <c r="R44" s="2"/>
      <c r="S44" s="24"/>
      <c r="T44" s="24"/>
      <c r="U44" s="3" t="s">
        <v>14</v>
      </c>
      <c r="V44" s="3"/>
      <c r="W44" s="33"/>
      <c r="X44" s="201" t="s">
        <v>15</v>
      </c>
      <c r="Y44" s="201"/>
      <c r="Z44" s="33"/>
      <c r="AA44" s="2" t="s">
        <v>62</v>
      </c>
      <c r="AB44" s="2"/>
      <c r="AC44" s="24"/>
      <c r="AD44" s="24"/>
      <c r="AE44" s="202" t="s">
        <v>16</v>
      </c>
      <c r="AF44" s="189" t="s">
        <v>17</v>
      </c>
      <c r="AG44" s="189"/>
      <c r="AH44" s="189"/>
      <c r="AI44" s="189"/>
      <c r="AJ44" s="8"/>
      <c r="AK44" s="8"/>
      <c r="AL44" s="8"/>
      <c r="AM44" s="8"/>
      <c r="AN44" s="8"/>
      <c r="AO44" s="8"/>
      <c r="AP44" s="8"/>
      <c r="AQ44" s="8"/>
      <c r="AR44" s="189" t="s">
        <v>18</v>
      </c>
      <c r="AS44" s="189"/>
      <c r="AT44" s="189" t="s">
        <v>19</v>
      </c>
      <c r="AU44" s="189"/>
      <c r="AV44" s="189"/>
      <c r="AW44" s="189"/>
      <c r="AX44" s="189"/>
      <c r="AY44" s="189"/>
    </row>
    <row r="45" spans="1:51" ht="11.25" customHeight="1" x14ac:dyDescent="0.2">
      <c r="A45" s="34" t="s">
        <v>20</v>
      </c>
      <c r="B45" s="35" t="s">
        <v>21</v>
      </c>
      <c r="C45" s="36" t="s">
        <v>48</v>
      </c>
      <c r="D45" s="37"/>
      <c r="E45" s="37"/>
      <c r="F45" s="38" t="s">
        <v>23</v>
      </c>
      <c r="G45" s="133"/>
      <c r="H45" s="133"/>
      <c r="I45" s="199"/>
      <c r="J45" s="200"/>
      <c r="K45" s="134" t="s">
        <v>24</v>
      </c>
      <c r="L45" s="41" t="s">
        <v>25</v>
      </c>
      <c r="M45" s="42" t="s">
        <v>26</v>
      </c>
      <c r="N45" s="42" t="s">
        <v>24</v>
      </c>
      <c r="O45" s="41" t="s">
        <v>25</v>
      </c>
      <c r="P45" s="42" t="s">
        <v>26</v>
      </c>
      <c r="Q45" s="42" t="s">
        <v>24</v>
      </c>
      <c r="R45" s="135" t="s">
        <v>25</v>
      </c>
      <c r="S45" s="136" t="s">
        <v>26</v>
      </c>
      <c r="T45" s="137" t="s">
        <v>27</v>
      </c>
      <c r="U45" s="134" t="s">
        <v>24</v>
      </c>
      <c r="V45" s="41" t="s">
        <v>25</v>
      </c>
      <c r="W45" s="42" t="s">
        <v>26</v>
      </c>
      <c r="X45" s="42" t="s">
        <v>24</v>
      </c>
      <c r="Y45" s="41" t="s">
        <v>25</v>
      </c>
      <c r="Z45" s="42" t="s">
        <v>26</v>
      </c>
      <c r="AA45" s="42" t="s">
        <v>24</v>
      </c>
      <c r="AB45" s="135" t="s">
        <v>25</v>
      </c>
      <c r="AC45" s="136" t="s">
        <v>26</v>
      </c>
      <c r="AD45" s="137" t="s">
        <v>27</v>
      </c>
      <c r="AE45" s="202"/>
      <c r="AF45" s="138" t="s">
        <v>28</v>
      </c>
      <c r="AG45" s="49" t="s">
        <v>29</v>
      </c>
      <c r="AH45" s="49"/>
      <c r="AI45" s="50" t="s">
        <v>25</v>
      </c>
      <c r="AJ45" s="51" t="s">
        <v>28</v>
      </c>
      <c r="AK45" s="49" t="s">
        <v>29</v>
      </c>
      <c r="AL45" s="49"/>
      <c r="AM45" s="112" t="s">
        <v>25</v>
      </c>
      <c r="AN45" s="51" t="s">
        <v>28</v>
      </c>
      <c r="AO45" s="49" t="s">
        <v>29</v>
      </c>
      <c r="AP45" s="137" t="s">
        <v>30</v>
      </c>
      <c r="AQ45" s="139" t="s">
        <v>25</v>
      </c>
      <c r="AR45" s="51" t="s">
        <v>31</v>
      </c>
      <c r="AS45" s="50" t="s">
        <v>25</v>
      </c>
      <c r="AT45" s="51" t="s">
        <v>31</v>
      </c>
      <c r="AU45" s="50" t="s">
        <v>25</v>
      </c>
      <c r="AV45" s="51" t="s">
        <v>28</v>
      </c>
      <c r="AW45" s="49" t="s">
        <v>29</v>
      </c>
      <c r="AX45" s="49" t="s">
        <v>30</v>
      </c>
      <c r="AY45" s="50" t="s">
        <v>25</v>
      </c>
    </row>
    <row r="46" spans="1:51" x14ac:dyDescent="0.2">
      <c r="A46" s="114" t="s">
        <v>63</v>
      </c>
      <c r="B46" s="55" t="s">
        <v>33</v>
      </c>
      <c r="C46" s="55">
        <v>152</v>
      </c>
      <c r="D46" s="115">
        <f t="shared" ref="D46:D74" si="37">IF(C46&lt;1,"",IF(C46&lt;150.9,-150,IF(C46&lt;158.9,-158,IF(C46&lt;168.9,-168,IF(C46&gt;168,"+168")))))</f>
        <v>-158</v>
      </c>
      <c r="E46" s="56" t="s">
        <v>40</v>
      </c>
      <c r="F46" s="57">
        <v>45.6</v>
      </c>
      <c r="G46" s="58"/>
      <c r="H46" s="58"/>
      <c r="I46" s="116">
        <f>SUM(AE46+AI46+AM46+AQ46+AS46+AU46+AY46)</f>
        <v>540.82162280701755</v>
      </c>
      <c r="J46" s="60">
        <v>1</v>
      </c>
      <c r="K46" s="61">
        <v>28</v>
      </c>
      <c r="L46" s="117">
        <v>7.5</v>
      </c>
      <c r="M46" s="140">
        <f t="shared" ref="M46:M74" si="38">IF((L46)&lt;1,"",(K46*55/F46)+(L46*10))</f>
        <v>108.7719298245614</v>
      </c>
      <c r="N46" s="64">
        <v>32</v>
      </c>
      <c r="O46" s="117">
        <v>8</v>
      </c>
      <c r="P46" s="140">
        <f t="shared" ref="P46:P74" si="39">IF((O46)&lt;1,"",(N46*55/F46)+(O46*10))</f>
        <v>118.59649122807016</v>
      </c>
      <c r="Q46" s="64">
        <v>35</v>
      </c>
      <c r="R46" s="117">
        <v>8</v>
      </c>
      <c r="S46" s="67">
        <f t="shared" ref="S46:S74" si="40">IF((R46)&lt;1,"",(Q46*55/F46)+(R46*10))</f>
        <v>122.21491228070175</v>
      </c>
      <c r="T46" s="141">
        <f t="shared" ref="T46:T74" si="41">MAX(M46,P46,S46)</f>
        <v>122.21491228070175</v>
      </c>
      <c r="U46" s="61">
        <v>40</v>
      </c>
      <c r="V46" s="117">
        <v>7.5</v>
      </c>
      <c r="W46" s="140">
        <f t="shared" ref="W46:W74" si="42">IF((V46)&lt;1,"",(U46*45/F46)+(V46*10))</f>
        <v>114.47368421052632</v>
      </c>
      <c r="X46" s="64">
        <v>44</v>
      </c>
      <c r="Y46" s="117">
        <v>7.5</v>
      </c>
      <c r="Z46" s="140">
        <f t="shared" ref="Z46:Z74" si="43">IF((Y46)&lt;1,"",(X46*45/F46)+(Y46*10))</f>
        <v>118.42105263157895</v>
      </c>
      <c r="AA46" s="64">
        <v>46</v>
      </c>
      <c r="AB46" s="142">
        <v>7</v>
      </c>
      <c r="AC46" s="67">
        <f t="shared" ref="AC46:AC74" si="44">IF((AB46)&lt;1,"",(AA46*45/F46)+(AB46*10))</f>
        <v>115.39473684210526</v>
      </c>
      <c r="AD46" s="140">
        <f t="shared" ref="AD46:AD74" si="45">MAX(W46,Z46,AC46)</f>
        <v>118.42105263157895</v>
      </c>
      <c r="AE46" s="70">
        <f t="shared" ref="AE46:AE74" si="46">SUM(T46,AD46)</f>
        <v>240.63596491228071</v>
      </c>
      <c r="AF46" s="71">
        <v>6.2</v>
      </c>
      <c r="AG46" s="72">
        <v>6.3</v>
      </c>
      <c r="AH46" s="73">
        <f t="shared" ref="AH46:AH74" si="47">MAX(AF46:AG46)</f>
        <v>6.3</v>
      </c>
      <c r="AI46" s="74">
        <f t="shared" ref="AI46:AI74" si="48">(AH46*20)*0.66</f>
        <v>83.160000000000011</v>
      </c>
      <c r="AJ46" s="71">
        <v>8.65</v>
      </c>
      <c r="AK46" s="72">
        <v>9.15</v>
      </c>
      <c r="AL46" s="73">
        <f t="shared" ref="AL46:AL74" si="49">MAX(AJ46:AK46)</f>
        <v>9.15</v>
      </c>
      <c r="AM46" s="74">
        <f>IF((AL46)=0,"0",(AL46*750/F46))*0.66</f>
        <v>99.325657894736835</v>
      </c>
      <c r="AN46" s="76"/>
      <c r="AO46" s="77"/>
      <c r="AP46" s="73">
        <f t="shared" ref="AP46:AP74" si="50">MIN(AN46:AO46)</f>
        <v>0</v>
      </c>
      <c r="AQ46" s="78" t="str">
        <f t="shared" ref="AQ46:AQ74" si="51">IF((AP46)=0,"0",(400-(AP46*20))*0.66)</f>
        <v>0</v>
      </c>
      <c r="AR46" s="79">
        <v>29</v>
      </c>
      <c r="AS46" s="78">
        <f t="shared" ref="AS46:AS74" si="52">AR46*5*0.66</f>
        <v>95.7</v>
      </c>
      <c r="AT46" s="79">
        <v>22</v>
      </c>
      <c r="AU46" s="74">
        <v>22</v>
      </c>
      <c r="AV46" s="76"/>
      <c r="AW46" s="77"/>
      <c r="AX46" s="73">
        <f t="shared" ref="AX46:AX74" si="53">MIN(AV46:AW46)</f>
        <v>0</v>
      </c>
      <c r="AY46" s="78" t="str">
        <f t="shared" ref="AY46:AY74" si="54">IF((AX46)=0,"0",(500-(AX46*20))*0.66)</f>
        <v>0</v>
      </c>
    </row>
    <row r="47" spans="1:51" x14ac:dyDescent="0.2">
      <c r="A47" s="143"/>
      <c r="B47" s="81"/>
      <c r="C47" s="81"/>
      <c r="D47" s="122" t="str">
        <f t="shared" si="37"/>
        <v/>
      </c>
      <c r="E47" s="86"/>
      <c r="F47" s="87"/>
      <c r="G47" s="58"/>
      <c r="H47" s="58"/>
      <c r="I47" s="116">
        <f t="shared" ref="I47:I73" si="55">SUM(AE47+AI47+AM47+AQ47+AS47+AU47+AY47)</f>
        <v>0</v>
      </c>
      <c r="J47" s="60"/>
      <c r="K47" s="61"/>
      <c r="L47" s="117"/>
      <c r="M47" s="140" t="str">
        <f t="shared" si="38"/>
        <v/>
      </c>
      <c r="N47" s="64"/>
      <c r="O47" s="117"/>
      <c r="P47" s="140" t="str">
        <f t="shared" si="39"/>
        <v/>
      </c>
      <c r="Q47" s="64"/>
      <c r="R47" s="117"/>
      <c r="S47" s="67" t="str">
        <f t="shared" si="40"/>
        <v/>
      </c>
      <c r="T47" s="141">
        <f t="shared" si="41"/>
        <v>0</v>
      </c>
      <c r="U47" s="61"/>
      <c r="V47" s="117"/>
      <c r="W47" s="140" t="str">
        <f t="shared" si="42"/>
        <v/>
      </c>
      <c r="X47" s="64"/>
      <c r="Y47" s="117"/>
      <c r="Z47" s="140" t="str">
        <f t="shared" si="43"/>
        <v/>
      </c>
      <c r="AA47" s="64"/>
      <c r="AB47" s="142"/>
      <c r="AC47" s="67" t="str">
        <f t="shared" si="44"/>
        <v/>
      </c>
      <c r="AD47" s="140">
        <f t="shared" si="45"/>
        <v>0</v>
      </c>
      <c r="AE47" s="70">
        <f t="shared" si="46"/>
        <v>0</v>
      </c>
      <c r="AF47" s="71"/>
      <c r="AG47" s="72"/>
      <c r="AH47" s="73">
        <f t="shared" si="47"/>
        <v>0</v>
      </c>
      <c r="AI47" s="74">
        <f t="shared" si="48"/>
        <v>0</v>
      </c>
      <c r="AJ47" s="71"/>
      <c r="AK47" s="72"/>
      <c r="AL47" s="73">
        <f t="shared" si="49"/>
        <v>0</v>
      </c>
      <c r="AM47" s="74"/>
      <c r="AN47" s="76"/>
      <c r="AO47" s="77"/>
      <c r="AP47" s="73">
        <f t="shared" si="50"/>
        <v>0</v>
      </c>
      <c r="AQ47" s="78" t="str">
        <f t="shared" si="51"/>
        <v>0</v>
      </c>
      <c r="AR47" s="79"/>
      <c r="AS47" s="78">
        <f t="shared" si="52"/>
        <v>0</v>
      </c>
      <c r="AT47" s="79"/>
      <c r="AU47" s="74">
        <f>AT47*15</f>
        <v>0</v>
      </c>
      <c r="AV47" s="76"/>
      <c r="AW47" s="77"/>
      <c r="AX47" s="73">
        <f t="shared" si="53"/>
        <v>0</v>
      </c>
      <c r="AY47" s="78" t="str">
        <f t="shared" si="54"/>
        <v>0</v>
      </c>
    </row>
    <row r="48" spans="1:51" x14ac:dyDescent="0.2">
      <c r="A48" s="143" t="s">
        <v>64</v>
      </c>
      <c r="B48" s="81" t="s">
        <v>65</v>
      </c>
      <c r="C48" s="81">
        <v>167</v>
      </c>
      <c r="D48" s="122">
        <f t="shared" si="37"/>
        <v>-168</v>
      </c>
      <c r="E48" s="86" t="s">
        <v>40</v>
      </c>
      <c r="F48" s="87">
        <v>73.099999999999994</v>
      </c>
      <c r="G48" s="58"/>
      <c r="H48" s="58"/>
      <c r="I48" s="116">
        <f t="shared" si="55"/>
        <v>475.89069767441856</v>
      </c>
      <c r="J48" s="60">
        <v>1</v>
      </c>
      <c r="K48" s="61">
        <v>45</v>
      </c>
      <c r="L48" s="117">
        <v>8.5</v>
      </c>
      <c r="M48" s="140">
        <f t="shared" si="38"/>
        <v>118.85772913816689</v>
      </c>
      <c r="N48" s="64">
        <v>50</v>
      </c>
      <c r="O48" s="117">
        <v>8</v>
      </c>
      <c r="P48" s="140">
        <f t="shared" si="39"/>
        <v>117.61969904240766</v>
      </c>
      <c r="Q48" s="64">
        <v>52</v>
      </c>
      <c r="R48" s="117">
        <v>7</v>
      </c>
      <c r="S48" s="67">
        <f t="shared" si="40"/>
        <v>109.12448700410397</v>
      </c>
      <c r="T48" s="141">
        <f t="shared" si="41"/>
        <v>118.85772913816689</v>
      </c>
      <c r="U48" s="61">
        <v>55</v>
      </c>
      <c r="V48" s="117">
        <v>8</v>
      </c>
      <c r="W48" s="140">
        <f t="shared" si="42"/>
        <v>113.85772913816689</v>
      </c>
      <c r="X48" s="64">
        <v>60</v>
      </c>
      <c r="Y48" s="117">
        <v>8</v>
      </c>
      <c r="Z48" s="140">
        <f t="shared" si="43"/>
        <v>116.93570451436389</v>
      </c>
      <c r="AA48" s="64">
        <v>65</v>
      </c>
      <c r="AB48" s="142">
        <v>0</v>
      </c>
      <c r="AC48" s="67" t="str">
        <f t="shared" si="44"/>
        <v/>
      </c>
      <c r="AD48" s="140">
        <f t="shared" si="45"/>
        <v>116.93570451436389</v>
      </c>
      <c r="AE48" s="70">
        <f t="shared" si="46"/>
        <v>235.79343365253078</v>
      </c>
      <c r="AF48" s="71">
        <v>6</v>
      </c>
      <c r="AG48" s="72">
        <v>5.9</v>
      </c>
      <c r="AH48" s="73">
        <f t="shared" si="47"/>
        <v>6</v>
      </c>
      <c r="AI48" s="74">
        <f t="shared" si="48"/>
        <v>79.2</v>
      </c>
      <c r="AJ48" s="71">
        <v>10.78</v>
      </c>
      <c r="AK48" s="72">
        <v>10.65</v>
      </c>
      <c r="AL48" s="73">
        <f t="shared" si="49"/>
        <v>10.78</v>
      </c>
      <c r="AM48" s="74">
        <f t="shared" ref="AM48:AM74" si="56">IF((AL48)=0,"0",(AL48*750/F48))*0.66</f>
        <v>72.99726402188783</v>
      </c>
      <c r="AN48" s="76"/>
      <c r="AO48" s="77"/>
      <c r="AP48" s="73">
        <f t="shared" si="50"/>
        <v>0</v>
      </c>
      <c r="AQ48" s="78" t="str">
        <f t="shared" si="51"/>
        <v>0</v>
      </c>
      <c r="AR48" s="79">
        <v>23</v>
      </c>
      <c r="AS48" s="78">
        <f t="shared" si="52"/>
        <v>75.900000000000006</v>
      </c>
      <c r="AT48" s="79">
        <v>12</v>
      </c>
      <c r="AU48" s="74">
        <v>12</v>
      </c>
      <c r="AV48" s="76"/>
      <c r="AW48" s="77"/>
      <c r="AX48" s="73">
        <f t="shared" si="53"/>
        <v>0</v>
      </c>
      <c r="AY48" s="78" t="str">
        <f t="shared" si="54"/>
        <v>0</v>
      </c>
    </row>
    <row r="49" spans="1:51" x14ac:dyDescent="0.2">
      <c r="A49" s="143"/>
      <c r="B49" s="81"/>
      <c r="C49" s="81"/>
      <c r="D49" s="122" t="str">
        <f t="shared" si="37"/>
        <v/>
      </c>
      <c r="E49" s="86"/>
      <c r="F49" s="87"/>
      <c r="G49" s="58"/>
      <c r="H49" s="58"/>
      <c r="I49" s="116">
        <f t="shared" si="55"/>
        <v>0</v>
      </c>
      <c r="J49" s="60"/>
      <c r="K49" s="61"/>
      <c r="L49" s="117"/>
      <c r="M49" s="140" t="str">
        <f t="shared" si="38"/>
        <v/>
      </c>
      <c r="N49" s="64"/>
      <c r="O49" s="117"/>
      <c r="P49" s="140" t="str">
        <f t="shared" si="39"/>
        <v/>
      </c>
      <c r="Q49" s="64"/>
      <c r="R49" s="117"/>
      <c r="S49" s="67" t="str">
        <f t="shared" si="40"/>
        <v/>
      </c>
      <c r="T49" s="141">
        <f t="shared" si="41"/>
        <v>0</v>
      </c>
      <c r="U49" s="61"/>
      <c r="V49" s="117"/>
      <c r="W49" s="140" t="str">
        <f t="shared" si="42"/>
        <v/>
      </c>
      <c r="X49" s="64"/>
      <c r="Y49" s="117"/>
      <c r="Z49" s="140" t="str">
        <f t="shared" si="43"/>
        <v/>
      </c>
      <c r="AA49" s="64"/>
      <c r="AB49" s="142"/>
      <c r="AC49" s="67" t="str">
        <f t="shared" si="44"/>
        <v/>
      </c>
      <c r="AD49" s="140">
        <f t="shared" si="45"/>
        <v>0</v>
      </c>
      <c r="AE49" s="70">
        <f t="shared" si="46"/>
        <v>0</v>
      </c>
      <c r="AF49" s="71"/>
      <c r="AG49" s="72"/>
      <c r="AH49" s="73">
        <f t="shared" si="47"/>
        <v>0</v>
      </c>
      <c r="AI49" s="74">
        <f t="shared" si="48"/>
        <v>0</v>
      </c>
      <c r="AJ49" s="71"/>
      <c r="AK49" s="72"/>
      <c r="AL49" s="73">
        <f t="shared" si="49"/>
        <v>0</v>
      </c>
      <c r="AM49" s="74">
        <f t="shared" si="56"/>
        <v>0</v>
      </c>
      <c r="AN49" s="76"/>
      <c r="AO49" s="77"/>
      <c r="AP49" s="73">
        <f t="shared" si="50"/>
        <v>0</v>
      </c>
      <c r="AQ49" s="78" t="str">
        <f t="shared" si="51"/>
        <v>0</v>
      </c>
      <c r="AR49" s="79"/>
      <c r="AS49" s="78">
        <f t="shared" si="52"/>
        <v>0</v>
      </c>
      <c r="AT49" s="79"/>
      <c r="AU49" s="74"/>
      <c r="AV49" s="76"/>
      <c r="AW49" s="77"/>
      <c r="AX49" s="73">
        <f t="shared" si="53"/>
        <v>0</v>
      </c>
      <c r="AY49" s="78" t="str">
        <f t="shared" si="54"/>
        <v>0</v>
      </c>
    </row>
    <row r="50" spans="1:51" x14ac:dyDescent="0.2">
      <c r="A50" s="143" t="s">
        <v>66</v>
      </c>
      <c r="B50" s="81" t="s">
        <v>33</v>
      </c>
      <c r="C50" s="81">
        <v>153</v>
      </c>
      <c r="D50" s="122">
        <f t="shared" si="37"/>
        <v>-158</v>
      </c>
      <c r="E50" s="86" t="s">
        <v>34</v>
      </c>
      <c r="F50" s="87">
        <v>42.7</v>
      </c>
      <c r="G50" s="58"/>
      <c r="H50" s="58"/>
      <c r="I50" s="116">
        <f t="shared" si="55"/>
        <v>502.51957845433253</v>
      </c>
      <c r="J50" s="60">
        <v>1</v>
      </c>
      <c r="K50" s="61">
        <v>25</v>
      </c>
      <c r="L50" s="117">
        <v>7.5</v>
      </c>
      <c r="M50" s="140">
        <f t="shared" si="38"/>
        <v>107.20140515222482</v>
      </c>
      <c r="N50" s="64">
        <v>27</v>
      </c>
      <c r="O50" s="117">
        <v>8</v>
      </c>
      <c r="P50" s="140">
        <f t="shared" si="39"/>
        <v>114.77751756440281</v>
      </c>
      <c r="Q50" s="64">
        <v>28</v>
      </c>
      <c r="R50" s="117">
        <v>8</v>
      </c>
      <c r="S50" s="67">
        <f t="shared" si="40"/>
        <v>116.0655737704918</v>
      </c>
      <c r="T50" s="141">
        <f t="shared" si="41"/>
        <v>116.0655737704918</v>
      </c>
      <c r="U50" s="61">
        <v>35</v>
      </c>
      <c r="V50" s="117">
        <v>7.5</v>
      </c>
      <c r="W50" s="140">
        <f t="shared" si="42"/>
        <v>111.88524590163934</v>
      </c>
      <c r="X50" s="64">
        <v>37</v>
      </c>
      <c r="Y50" s="117">
        <v>8</v>
      </c>
      <c r="Z50" s="140">
        <f t="shared" si="43"/>
        <v>118.99297423887587</v>
      </c>
      <c r="AA50" s="64">
        <v>38</v>
      </c>
      <c r="AB50" s="142">
        <v>8.5</v>
      </c>
      <c r="AC50" s="67">
        <f t="shared" si="44"/>
        <v>125.04683840749414</v>
      </c>
      <c r="AD50" s="140">
        <f t="shared" si="45"/>
        <v>125.04683840749414</v>
      </c>
      <c r="AE50" s="70">
        <f t="shared" si="46"/>
        <v>241.11241217798593</v>
      </c>
      <c r="AF50" s="71">
        <v>6.15</v>
      </c>
      <c r="AG50" s="72">
        <v>6.15</v>
      </c>
      <c r="AH50" s="73">
        <f t="shared" si="47"/>
        <v>6.15</v>
      </c>
      <c r="AI50" s="74">
        <f t="shared" si="48"/>
        <v>81.180000000000007</v>
      </c>
      <c r="AJ50" s="71">
        <v>7</v>
      </c>
      <c r="AK50" s="72">
        <v>7.05</v>
      </c>
      <c r="AL50" s="73">
        <f t="shared" si="49"/>
        <v>7.05</v>
      </c>
      <c r="AM50" s="74">
        <f t="shared" si="56"/>
        <v>81.727166276346594</v>
      </c>
      <c r="AN50" s="76"/>
      <c r="AO50" s="77"/>
      <c r="AP50" s="73">
        <f t="shared" si="50"/>
        <v>0</v>
      </c>
      <c r="AQ50" s="78" t="str">
        <f t="shared" si="51"/>
        <v>0</v>
      </c>
      <c r="AR50" s="79">
        <v>25</v>
      </c>
      <c r="AS50" s="78">
        <f t="shared" si="52"/>
        <v>82.5</v>
      </c>
      <c r="AT50" s="79">
        <v>16</v>
      </c>
      <c r="AU50" s="74">
        <v>16</v>
      </c>
      <c r="AV50" s="76"/>
      <c r="AW50" s="77"/>
      <c r="AX50" s="73">
        <f t="shared" si="53"/>
        <v>0</v>
      </c>
      <c r="AY50" s="78" t="str">
        <f t="shared" si="54"/>
        <v>0</v>
      </c>
    </row>
    <row r="51" spans="1:51" x14ac:dyDescent="0.2">
      <c r="A51" s="120" t="s">
        <v>67</v>
      </c>
      <c r="B51" s="81" t="s">
        <v>58</v>
      </c>
      <c r="C51" s="81">
        <v>156</v>
      </c>
      <c r="D51" s="122">
        <f t="shared" si="37"/>
        <v>-158</v>
      </c>
      <c r="E51" s="86" t="s">
        <v>34</v>
      </c>
      <c r="F51" s="87">
        <v>60.1</v>
      </c>
      <c r="G51" s="58"/>
      <c r="H51" s="58"/>
      <c r="I51" s="116">
        <f t="shared" si="55"/>
        <v>370.4058901830283</v>
      </c>
      <c r="J51" s="60">
        <v>3</v>
      </c>
      <c r="K51" s="61">
        <v>28</v>
      </c>
      <c r="L51" s="117">
        <v>6.5</v>
      </c>
      <c r="M51" s="140">
        <f t="shared" si="38"/>
        <v>90.623960066555739</v>
      </c>
      <c r="N51" s="64">
        <v>30</v>
      </c>
      <c r="O51" s="117">
        <v>0</v>
      </c>
      <c r="P51" s="140" t="str">
        <f t="shared" si="39"/>
        <v/>
      </c>
      <c r="Q51" s="64">
        <v>30</v>
      </c>
      <c r="R51" s="117">
        <v>0</v>
      </c>
      <c r="S51" s="67" t="str">
        <f t="shared" si="40"/>
        <v/>
      </c>
      <c r="T51" s="141">
        <f t="shared" si="41"/>
        <v>90.623960066555739</v>
      </c>
      <c r="U51" s="61">
        <v>38</v>
      </c>
      <c r="V51" s="117">
        <v>7</v>
      </c>
      <c r="W51" s="140">
        <f t="shared" si="42"/>
        <v>98.452579034941763</v>
      </c>
      <c r="X51" s="64">
        <v>40</v>
      </c>
      <c r="Y51" s="117">
        <v>6.5</v>
      </c>
      <c r="Z51" s="140">
        <f t="shared" si="43"/>
        <v>94.950083194675543</v>
      </c>
      <c r="AA51" s="64">
        <v>42</v>
      </c>
      <c r="AB51" s="142">
        <v>6.5</v>
      </c>
      <c r="AC51" s="67">
        <f t="shared" si="44"/>
        <v>96.447587354409322</v>
      </c>
      <c r="AD51" s="140">
        <f t="shared" si="45"/>
        <v>98.452579034941763</v>
      </c>
      <c r="AE51" s="70">
        <f t="shared" si="46"/>
        <v>189.0765391014975</v>
      </c>
      <c r="AF51" s="71">
        <v>5.45</v>
      </c>
      <c r="AG51" s="72">
        <v>5.45</v>
      </c>
      <c r="AH51" s="73">
        <f t="shared" si="47"/>
        <v>5.45</v>
      </c>
      <c r="AI51" s="74">
        <f t="shared" si="48"/>
        <v>71.94</v>
      </c>
      <c r="AJ51" s="71">
        <v>6.28</v>
      </c>
      <c r="AK51" s="72">
        <v>7.15</v>
      </c>
      <c r="AL51" s="73">
        <f t="shared" si="49"/>
        <v>7.15</v>
      </c>
      <c r="AM51" s="74">
        <f t="shared" si="56"/>
        <v>58.889351081530783</v>
      </c>
      <c r="AN51" s="76"/>
      <c r="AO51" s="77"/>
      <c r="AP51" s="73">
        <f t="shared" si="50"/>
        <v>0</v>
      </c>
      <c r="AQ51" s="78" t="str">
        <f t="shared" si="51"/>
        <v>0</v>
      </c>
      <c r="AR51" s="79">
        <v>15</v>
      </c>
      <c r="AS51" s="78">
        <f t="shared" si="52"/>
        <v>49.5</v>
      </c>
      <c r="AT51" s="79">
        <v>1</v>
      </c>
      <c r="AU51" s="74">
        <v>1</v>
      </c>
      <c r="AV51" s="76"/>
      <c r="AW51" s="77"/>
      <c r="AX51" s="73">
        <f t="shared" si="53"/>
        <v>0</v>
      </c>
      <c r="AY51" s="78" t="str">
        <f t="shared" si="54"/>
        <v>0</v>
      </c>
    </row>
    <row r="52" spans="1:51" x14ac:dyDescent="0.2">
      <c r="A52" s="120" t="s">
        <v>68</v>
      </c>
      <c r="B52" s="81" t="s">
        <v>58</v>
      </c>
      <c r="C52" s="121">
        <v>158</v>
      </c>
      <c r="D52" s="122">
        <f t="shared" si="37"/>
        <v>-158</v>
      </c>
      <c r="E52" s="86" t="s">
        <v>34</v>
      </c>
      <c r="F52" s="87">
        <v>43.4</v>
      </c>
      <c r="G52" s="58"/>
      <c r="H52" s="58"/>
      <c r="I52" s="116">
        <f t="shared" si="55"/>
        <v>481.9224884792626</v>
      </c>
      <c r="J52" s="60">
        <v>2</v>
      </c>
      <c r="K52" s="61">
        <v>24</v>
      </c>
      <c r="L52" s="117">
        <v>5.5</v>
      </c>
      <c r="M52" s="140">
        <f t="shared" si="38"/>
        <v>85.414746543778804</v>
      </c>
      <c r="N52" s="64">
        <v>26</v>
      </c>
      <c r="O52" s="117">
        <v>5.5</v>
      </c>
      <c r="P52" s="140">
        <f t="shared" si="39"/>
        <v>87.94930875576037</v>
      </c>
      <c r="Q52" s="64">
        <v>28</v>
      </c>
      <c r="R52" s="117">
        <v>6</v>
      </c>
      <c r="S52" s="67">
        <f t="shared" si="40"/>
        <v>95.483870967741936</v>
      </c>
      <c r="T52" s="141">
        <f t="shared" si="41"/>
        <v>95.483870967741936</v>
      </c>
      <c r="U52" s="61">
        <v>30</v>
      </c>
      <c r="V52" s="117">
        <v>6.5</v>
      </c>
      <c r="W52" s="140">
        <f t="shared" si="42"/>
        <v>96.105990783410135</v>
      </c>
      <c r="X52" s="64">
        <v>33</v>
      </c>
      <c r="Y52" s="117">
        <v>7</v>
      </c>
      <c r="Z52" s="140">
        <f t="shared" si="43"/>
        <v>104.21658986175115</v>
      </c>
      <c r="AA52" s="64">
        <v>35</v>
      </c>
      <c r="AB52" s="142">
        <v>6.5</v>
      </c>
      <c r="AC52" s="67">
        <f t="shared" si="44"/>
        <v>101.29032258064515</v>
      </c>
      <c r="AD52" s="140">
        <f t="shared" si="45"/>
        <v>104.21658986175115</v>
      </c>
      <c r="AE52" s="70">
        <f t="shared" si="46"/>
        <v>199.70046082949307</v>
      </c>
      <c r="AF52" s="71">
        <v>6.3</v>
      </c>
      <c r="AG52" s="72">
        <v>6.45</v>
      </c>
      <c r="AH52" s="73">
        <f t="shared" si="47"/>
        <v>6.45</v>
      </c>
      <c r="AI52" s="74">
        <f t="shared" si="48"/>
        <v>85.14</v>
      </c>
      <c r="AJ52" s="71">
        <v>7.35</v>
      </c>
      <c r="AK52" s="72">
        <v>7.6</v>
      </c>
      <c r="AL52" s="73">
        <f t="shared" si="49"/>
        <v>7.6</v>
      </c>
      <c r="AM52" s="74">
        <f t="shared" si="56"/>
        <v>86.68202764976958</v>
      </c>
      <c r="AN52" s="76"/>
      <c r="AO52" s="77"/>
      <c r="AP52" s="73">
        <f t="shared" si="50"/>
        <v>0</v>
      </c>
      <c r="AQ52" s="78" t="str">
        <f t="shared" si="51"/>
        <v>0</v>
      </c>
      <c r="AR52" s="79">
        <v>28</v>
      </c>
      <c r="AS52" s="78">
        <f t="shared" si="52"/>
        <v>92.4</v>
      </c>
      <c r="AT52" s="79">
        <v>18</v>
      </c>
      <c r="AU52" s="74">
        <f>AT52</f>
        <v>18</v>
      </c>
      <c r="AV52" s="76"/>
      <c r="AW52" s="77"/>
      <c r="AX52" s="73">
        <f t="shared" si="53"/>
        <v>0</v>
      </c>
      <c r="AY52" s="78" t="str">
        <f t="shared" si="54"/>
        <v>0</v>
      </c>
    </row>
    <row r="53" spans="1:51" x14ac:dyDescent="0.2">
      <c r="A53" s="143"/>
      <c r="B53" s="81"/>
      <c r="C53" s="81"/>
      <c r="D53" s="122" t="str">
        <f t="shared" si="37"/>
        <v/>
      </c>
      <c r="E53" s="86"/>
      <c r="F53" s="87"/>
      <c r="G53" s="58"/>
      <c r="H53" s="58"/>
      <c r="I53" s="116">
        <f t="shared" si="55"/>
        <v>0</v>
      </c>
      <c r="J53" s="60"/>
      <c r="K53" s="61"/>
      <c r="L53" s="117"/>
      <c r="M53" s="140" t="str">
        <f t="shared" si="38"/>
        <v/>
      </c>
      <c r="N53" s="64"/>
      <c r="O53" s="117"/>
      <c r="P53" s="140" t="str">
        <f t="shared" si="39"/>
        <v/>
      </c>
      <c r="Q53" s="64"/>
      <c r="R53" s="117"/>
      <c r="S53" s="67" t="str">
        <f t="shared" si="40"/>
        <v/>
      </c>
      <c r="T53" s="141">
        <f t="shared" si="41"/>
        <v>0</v>
      </c>
      <c r="U53" s="61"/>
      <c r="V53" s="117"/>
      <c r="W53" s="140" t="str">
        <f t="shared" si="42"/>
        <v/>
      </c>
      <c r="X53" s="64"/>
      <c r="Y53" s="117"/>
      <c r="Z53" s="140" t="str">
        <f t="shared" si="43"/>
        <v/>
      </c>
      <c r="AA53" s="64"/>
      <c r="AB53" s="142"/>
      <c r="AC53" s="67" t="str">
        <f t="shared" si="44"/>
        <v/>
      </c>
      <c r="AD53" s="140">
        <f t="shared" si="45"/>
        <v>0</v>
      </c>
      <c r="AE53" s="70">
        <f t="shared" si="46"/>
        <v>0</v>
      </c>
      <c r="AF53" s="71"/>
      <c r="AG53" s="72"/>
      <c r="AH53" s="73">
        <f t="shared" si="47"/>
        <v>0</v>
      </c>
      <c r="AI53" s="74">
        <f t="shared" si="48"/>
        <v>0</v>
      </c>
      <c r="AJ53" s="71"/>
      <c r="AK53" s="72"/>
      <c r="AL53" s="73">
        <f t="shared" si="49"/>
        <v>0</v>
      </c>
      <c r="AM53" s="74">
        <f t="shared" si="56"/>
        <v>0</v>
      </c>
      <c r="AN53" s="76"/>
      <c r="AO53" s="77"/>
      <c r="AP53" s="73">
        <f t="shared" si="50"/>
        <v>0</v>
      </c>
      <c r="AQ53" s="78" t="str">
        <f t="shared" si="51"/>
        <v>0</v>
      </c>
      <c r="AR53" s="79"/>
      <c r="AS53" s="78">
        <f t="shared" si="52"/>
        <v>0</v>
      </c>
      <c r="AT53" s="79"/>
      <c r="AU53" s="74">
        <f>AT53</f>
        <v>0</v>
      </c>
      <c r="AV53" s="76"/>
      <c r="AW53" s="77"/>
      <c r="AX53" s="73">
        <f t="shared" si="53"/>
        <v>0</v>
      </c>
      <c r="AY53" s="78" t="str">
        <f t="shared" si="54"/>
        <v>0</v>
      </c>
    </row>
    <row r="54" spans="1:51" x14ac:dyDescent="0.2">
      <c r="A54" s="143" t="s">
        <v>69</v>
      </c>
      <c r="B54" s="81" t="s">
        <v>52</v>
      </c>
      <c r="C54" s="81">
        <v>163</v>
      </c>
      <c r="D54" s="122">
        <f t="shared" si="37"/>
        <v>-168</v>
      </c>
      <c r="E54" s="86" t="s">
        <v>34</v>
      </c>
      <c r="F54" s="87">
        <v>62.3</v>
      </c>
      <c r="G54" s="58"/>
      <c r="H54" s="58"/>
      <c r="I54" s="116">
        <f t="shared" si="55"/>
        <v>558.93579454253609</v>
      </c>
      <c r="J54" s="60">
        <v>1</v>
      </c>
      <c r="K54" s="61">
        <v>46</v>
      </c>
      <c r="L54" s="117">
        <v>6.5</v>
      </c>
      <c r="M54" s="140">
        <f t="shared" si="38"/>
        <v>105.60995184590691</v>
      </c>
      <c r="N54" s="64">
        <v>50</v>
      </c>
      <c r="O54" s="117">
        <v>7</v>
      </c>
      <c r="P54" s="140">
        <f t="shared" si="39"/>
        <v>114.14125200642056</v>
      </c>
      <c r="Q54" s="64">
        <v>53</v>
      </c>
      <c r="R54" s="117">
        <v>7.5</v>
      </c>
      <c r="S54" s="67">
        <f t="shared" si="40"/>
        <v>121.78972712680579</v>
      </c>
      <c r="T54" s="141">
        <f t="shared" si="41"/>
        <v>121.78972712680579</v>
      </c>
      <c r="U54" s="61">
        <v>60</v>
      </c>
      <c r="V54" s="117">
        <v>6.5</v>
      </c>
      <c r="W54" s="140">
        <f t="shared" si="42"/>
        <v>108.33868378812198</v>
      </c>
      <c r="X54" s="64">
        <v>65</v>
      </c>
      <c r="Y54" s="117">
        <v>7</v>
      </c>
      <c r="Z54" s="140">
        <f t="shared" si="43"/>
        <v>116.95024077046548</v>
      </c>
      <c r="AA54" s="64">
        <v>70</v>
      </c>
      <c r="AB54" s="142">
        <v>8</v>
      </c>
      <c r="AC54" s="67">
        <f t="shared" si="44"/>
        <v>130.56179775280899</v>
      </c>
      <c r="AD54" s="140">
        <f t="shared" si="45"/>
        <v>130.56179775280899</v>
      </c>
      <c r="AE54" s="70">
        <f t="shared" si="46"/>
        <v>252.35152487961477</v>
      </c>
      <c r="AF54" s="71">
        <v>7.45</v>
      </c>
      <c r="AG54" s="72">
        <v>7.5</v>
      </c>
      <c r="AH54" s="73">
        <f t="shared" si="47"/>
        <v>7.5</v>
      </c>
      <c r="AI54" s="74">
        <f t="shared" si="48"/>
        <v>99</v>
      </c>
      <c r="AJ54" s="71">
        <v>9.4499999999999993</v>
      </c>
      <c r="AK54" s="72">
        <v>9.3000000000000007</v>
      </c>
      <c r="AL54" s="73">
        <f t="shared" si="49"/>
        <v>9.4499999999999993</v>
      </c>
      <c r="AM54" s="74">
        <f t="shared" si="56"/>
        <v>75.084269662921344</v>
      </c>
      <c r="AN54" s="76"/>
      <c r="AO54" s="77"/>
      <c r="AP54" s="73">
        <f t="shared" si="50"/>
        <v>0</v>
      </c>
      <c r="AQ54" s="78" t="str">
        <f t="shared" si="51"/>
        <v>0</v>
      </c>
      <c r="AR54" s="79">
        <v>35</v>
      </c>
      <c r="AS54" s="78">
        <f t="shared" si="52"/>
        <v>115.5</v>
      </c>
      <c r="AT54" s="79">
        <v>17</v>
      </c>
      <c r="AU54" s="74">
        <f>AT54</f>
        <v>17</v>
      </c>
      <c r="AV54" s="76"/>
      <c r="AW54" s="77"/>
      <c r="AX54" s="73">
        <f t="shared" si="53"/>
        <v>0</v>
      </c>
      <c r="AY54" s="78" t="str">
        <f t="shared" si="54"/>
        <v>0</v>
      </c>
    </row>
    <row r="55" spans="1:51" x14ac:dyDescent="0.2">
      <c r="A55" s="143" t="s">
        <v>70</v>
      </c>
      <c r="B55" s="81" t="s">
        <v>37</v>
      </c>
      <c r="C55" s="81">
        <v>160</v>
      </c>
      <c r="D55" s="122">
        <f t="shared" si="37"/>
        <v>-168</v>
      </c>
      <c r="E55" s="86" t="s">
        <v>34</v>
      </c>
      <c r="F55" s="87">
        <v>46.2</v>
      </c>
      <c r="G55" s="58"/>
      <c r="H55" s="58"/>
      <c r="I55" s="116">
        <f t="shared" si="55"/>
        <v>538.84372294372292</v>
      </c>
      <c r="J55" s="60">
        <v>2</v>
      </c>
      <c r="K55" s="61">
        <v>36</v>
      </c>
      <c r="L55" s="117">
        <v>7</v>
      </c>
      <c r="M55" s="140">
        <f t="shared" si="38"/>
        <v>112.85714285714286</v>
      </c>
      <c r="N55" s="64">
        <v>38</v>
      </c>
      <c r="O55" s="117">
        <v>8</v>
      </c>
      <c r="P55" s="140">
        <f t="shared" si="39"/>
        <v>125.23809523809524</v>
      </c>
      <c r="Q55" s="64">
        <v>40</v>
      </c>
      <c r="R55" s="117">
        <v>8.5</v>
      </c>
      <c r="S55" s="67">
        <f t="shared" si="40"/>
        <v>132.61904761904762</v>
      </c>
      <c r="T55" s="141">
        <f t="shared" si="41"/>
        <v>132.61904761904762</v>
      </c>
      <c r="U55" s="61">
        <v>45</v>
      </c>
      <c r="V55" s="117">
        <v>7.5</v>
      </c>
      <c r="W55" s="140">
        <f t="shared" si="42"/>
        <v>118.83116883116884</v>
      </c>
      <c r="X55" s="64">
        <v>48</v>
      </c>
      <c r="Y55" s="117">
        <v>7.5</v>
      </c>
      <c r="Z55" s="140">
        <f t="shared" si="43"/>
        <v>121.75324675324674</v>
      </c>
      <c r="AA55" s="64">
        <v>50</v>
      </c>
      <c r="AB55" s="142">
        <v>0</v>
      </c>
      <c r="AC55" s="67" t="str">
        <f t="shared" si="44"/>
        <v/>
      </c>
      <c r="AD55" s="140">
        <f t="shared" si="45"/>
        <v>121.75324675324674</v>
      </c>
      <c r="AE55" s="70">
        <f t="shared" si="46"/>
        <v>254.37229437229436</v>
      </c>
      <c r="AF55" s="71">
        <v>6.9</v>
      </c>
      <c r="AG55" s="72">
        <v>7</v>
      </c>
      <c r="AH55" s="73">
        <f t="shared" si="47"/>
        <v>7</v>
      </c>
      <c r="AI55" s="74">
        <f t="shared" si="48"/>
        <v>92.4</v>
      </c>
      <c r="AJ55" s="71">
        <v>6.8</v>
      </c>
      <c r="AK55" s="72">
        <v>7.1</v>
      </c>
      <c r="AL55" s="73">
        <f t="shared" si="49"/>
        <v>7.1</v>
      </c>
      <c r="AM55" s="74">
        <f t="shared" si="56"/>
        <v>76.071428571428569</v>
      </c>
      <c r="AN55" s="76"/>
      <c r="AO55" s="77"/>
      <c r="AP55" s="73">
        <f t="shared" si="50"/>
        <v>0</v>
      </c>
      <c r="AQ55" s="78" t="str">
        <f t="shared" si="51"/>
        <v>0</v>
      </c>
      <c r="AR55" s="79">
        <v>30</v>
      </c>
      <c r="AS55" s="78">
        <f t="shared" si="52"/>
        <v>99</v>
      </c>
      <c r="AT55" s="79">
        <v>17</v>
      </c>
      <c r="AU55" s="74">
        <v>17</v>
      </c>
      <c r="AV55" s="76"/>
      <c r="AW55" s="77"/>
      <c r="AX55" s="73">
        <f t="shared" si="53"/>
        <v>0</v>
      </c>
      <c r="AY55" s="78" t="str">
        <f t="shared" si="54"/>
        <v>0</v>
      </c>
    </row>
    <row r="56" spans="1:51" x14ac:dyDescent="0.2">
      <c r="A56" s="143"/>
      <c r="B56" s="81"/>
      <c r="C56" s="81"/>
      <c r="D56" s="122" t="str">
        <f t="shared" si="37"/>
        <v/>
      </c>
      <c r="E56" s="86"/>
      <c r="F56" s="87"/>
      <c r="G56" s="58"/>
      <c r="H56" s="58"/>
      <c r="I56" s="116">
        <f t="shared" si="55"/>
        <v>0</v>
      </c>
      <c r="J56" s="60"/>
      <c r="K56" s="61"/>
      <c r="L56" s="117"/>
      <c r="M56" s="140" t="str">
        <f t="shared" si="38"/>
        <v/>
      </c>
      <c r="N56" s="64"/>
      <c r="O56" s="117"/>
      <c r="P56" s="140" t="str">
        <f t="shared" si="39"/>
        <v/>
      </c>
      <c r="Q56" s="64"/>
      <c r="R56" s="117"/>
      <c r="S56" s="67" t="str">
        <f t="shared" si="40"/>
        <v/>
      </c>
      <c r="T56" s="141">
        <f t="shared" si="41"/>
        <v>0</v>
      </c>
      <c r="U56" s="61"/>
      <c r="V56" s="117"/>
      <c r="W56" s="140" t="str">
        <f t="shared" si="42"/>
        <v/>
      </c>
      <c r="X56" s="64"/>
      <c r="Y56" s="117"/>
      <c r="Z56" s="140" t="str">
        <f t="shared" si="43"/>
        <v/>
      </c>
      <c r="AA56" s="64"/>
      <c r="AB56" s="142"/>
      <c r="AC56" s="67" t="str">
        <f t="shared" si="44"/>
        <v/>
      </c>
      <c r="AD56" s="140">
        <f t="shared" si="45"/>
        <v>0</v>
      </c>
      <c r="AE56" s="70">
        <f t="shared" si="46"/>
        <v>0</v>
      </c>
      <c r="AF56" s="71"/>
      <c r="AG56" s="72"/>
      <c r="AH56" s="73">
        <f t="shared" si="47"/>
        <v>0</v>
      </c>
      <c r="AI56" s="74">
        <f t="shared" si="48"/>
        <v>0</v>
      </c>
      <c r="AJ56" s="71"/>
      <c r="AK56" s="72"/>
      <c r="AL56" s="73">
        <f t="shared" si="49"/>
        <v>0</v>
      </c>
      <c r="AM56" s="74">
        <f t="shared" si="56"/>
        <v>0</v>
      </c>
      <c r="AN56" s="76"/>
      <c r="AO56" s="77"/>
      <c r="AP56" s="73">
        <f t="shared" si="50"/>
        <v>0</v>
      </c>
      <c r="AQ56" s="78" t="str">
        <f t="shared" si="51"/>
        <v>0</v>
      </c>
      <c r="AR56" s="79"/>
      <c r="AS56" s="78">
        <f t="shared" si="52"/>
        <v>0</v>
      </c>
      <c r="AT56" s="79"/>
      <c r="AU56" s="74">
        <f>AT56*15</f>
        <v>0</v>
      </c>
      <c r="AV56" s="76"/>
      <c r="AW56" s="77"/>
      <c r="AX56" s="73">
        <f t="shared" si="53"/>
        <v>0</v>
      </c>
      <c r="AY56" s="78" t="str">
        <f t="shared" si="54"/>
        <v>0</v>
      </c>
    </row>
    <row r="57" spans="1:51" x14ac:dyDescent="0.2">
      <c r="A57" s="143" t="s">
        <v>71</v>
      </c>
      <c r="B57" s="81" t="s">
        <v>33</v>
      </c>
      <c r="C57" s="81">
        <v>170</v>
      </c>
      <c r="D57" s="122" t="str">
        <f t="shared" si="37"/>
        <v>+168</v>
      </c>
      <c r="E57" s="86" t="s">
        <v>34</v>
      </c>
      <c r="F57" s="87">
        <v>50.9</v>
      </c>
      <c r="G57" s="58"/>
      <c r="H57" s="58"/>
      <c r="I57" s="116">
        <f t="shared" si="55"/>
        <v>595.63068762278976</v>
      </c>
      <c r="J57" s="60">
        <v>1</v>
      </c>
      <c r="K57" s="61">
        <v>40</v>
      </c>
      <c r="L57" s="117">
        <v>7</v>
      </c>
      <c r="M57" s="140">
        <f t="shared" si="38"/>
        <v>113.22200392927309</v>
      </c>
      <c r="N57" s="64">
        <v>45</v>
      </c>
      <c r="O57" s="117">
        <v>7.5</v>
      </c>
      <c r="P57" s="140">
        <f t="shared" si="39"/>
        <v>123.62475442043223</v>
      </c>
      <c r="Q57" s="64">
        <v>50</v>
      </c>
      <c r="R57" s="117">
        <v>7.5</v>
      </c>
      <c r="S57" s="67">
        <f t="shared" si="40"/>
        <v>129.02750491159136</v>
      </c>
      <c r="T57" s="141">
        <f t="shared" si="41"/>
        <v>129.02750491159136</v>
      </c>
      <c r="U57" s="61">
        <v>54</v>
      </c>
      <c r="V57" s="117">
        <v>8</v>
      </c>
      <c r="W57" s="140">
        <f t="shared" si="42"/>
        <v>127.74066797642436</v>
      </c>
      <c r="X57" s="64">
        <v>60</v>
      </c>
      <c r="Y57" s="117">
        <v>8</v>
      </c>
      <c r="Z57" s="140">
        <f t="shared" si="43"/>
        <v>133.04518664047151</v>
      </c>
      <c r="AA57" s="64">
        <v>63</v>
      </c>
      <c r="AB57" s="142">
        <v>8.5</v>
      </c>
      <c r="AC57" s="67">
        <f t="shared" si="44"/>
        <v>140.69744597249507</v>
      </c>
      <c r="AD57" s="140">
        <f t="shared" si="45"/>
        <v>140.69744597249507</v>
      </c>
      <c r="AE57" s="70">
        <f t="shared" si="46"/>
        <v>269.72495088408641</v>
      </c>
      <c r="AF57" s="71">
        <v>7.9</v>
      </c>
      <c r="AG57" s="72">
        <v>7.9</v>
      </c>
      <c r="AH57" s="73">
        <f t="shared" si="47"/>
        <v>7.9</v>
      </c>
      <c r="AI57" s="74">
        <f t="shared" si="48"/>
        <v>104.28</v>
      </c>
      <c r="AJ57" s="71">
        <v>10.45</v>
      </c>
      <c r="AK57" s="72">
        <v>10.4</v>
      </c>
      <c r="AL57" s="73">
        <f t="shared" si="49"/>
        <v>10.45</v>
      </c>
      <c r="AM57" s="74">
        <f t="shared" si="56"/>
        <v>101.62573673870332</v>
      </c>
      <c r="AN57" s="76"/>
      <c r="AO57" s="77"/>
      <c r="AP57" s="73">
        <f t="shared" si="50"/>
        <v>0</v>
      </c>
      <c r="AQ57" s="78" t="str">
        <f t="shared" si="51"/>
        <v>0</v>
      </c>
      <c r="AR57" s="79">
        <v>30</v>
      </c>
      <c r="AS57" s="78">
        <f t="shared" si="52"/>
        <v>99</v>
      </c>
      <c r="AT57" s="79">
        <v>21</v>
      </c>
      <c r="AU57" s="74">
        <v>21</v>
      </c>
      <c r="AV57" s="76"/>
      <c r="AW57" s="77"/>
      <c r="AX57" s="73">
        <f t="shared" si="53"/>
        <v>0</v>
      </c>
      <c r="AY57" s="78" t="str">
        <f t="shared" si="54"/>
        <v>0</v>
      </c>
    </row>
    <row r="58" spans="1:51" x14ac:dyDescent="0.2">
      <c r="A58" s="143" t="s">
        <v>72</v>
      </c>
      <c r="B58" s="81" t="s">
        <v>33</v>
      </c>
      <c r="C58" s="81">
        <v>173</v>
      </c>
      <c r="D58" s="122" t="str">
        <f t="shared" si="37"/>
        <v>+168</v>
      </c>
      <c r="E58" s="86" t="s">
        <v>34</v>
      </c>
      <c r="F58" s="87">
        <v>62.1</v>
      </c>
      <c r="G58" s="58"/>
      <c r="H58" s="58"/>
      <c r="I58" s="116">
        <f t="shared" si="55"/>
        <v>497.65761674718192</v>
      </c>
      <c r="J58" s="60">
        <v>3</v>
      </c>
      <c r="K58" s="61">
        <v>35</v>
      </c>
      <c r="L58" s="117">
        <v>7</v>
      </c>
      <c r="M58" s="140">
        <f t="shared" si="38"/>
        <v>100.99838969404186</v>
      </c>
      <c r="N58" s="64">
        <v>42</v>
      </c>
      <c r="O58" s="117">
        <v>7</v>
      </c>
      <c r="P58" s="140">
        <f t="shared" si="39"/>
        <v>107.19806763285024</v>
      </c>
      <c r="Q58" s="64">
        <v>50</v>
      </c>
      <c r="R58" s="117">
        <v>7</v>
      </c>
      <c r="S58" s="67">
        <f t="shared" si="40"/>
        <v>114.28341384863124</v>
      </c>
      <c r="T58" s="141">
        <f t="shared" si="41"/>
        <v>114.28341384863124</v>
      </c>
      <c r="U58" s="61">
        <v>54</v>
      </c>
      <c r="V58" s="117">
        <v>7.5</v>
      </c>
      <c r="W58" s="140">
        <f t="shared" si="42"/>
        <v>114.13043478260869</v>
      </c>
      <c r="X58" s="64">
        <v>60</v>
      </c>
      <c r="Y58" s="117">
        <v>7.5</v>
      </c>
      <c r="Z58" s="140">
        <f t="shared" si="43"/>
        <v>118.47826086956522</v>
      </c>
      <c r="AA58" s="64">
        <v>62</v>
      </c>
      <c r="AB58" s="142">
        <v>0</v>
      </c>
      <c r="AC58" s="67" t="str">
        <f t="shared" si="44"/>
        <v/>
      </c>
      <c r="AD58" s="140">
        <f t="shared" si="45"/>
        <v>118.47826086956522</v>
      </c>
      <c r="AE58" s="70">
        <f t="shared" si="46"/>
        <v>232.76167471819645</v>
      </c>
      <c r="AF58" s="71">
        <v>7.15</v>
      </c>
      <c r="AG58" s="72">
        <v>7.05</v>
      </c>
      <c r="AH58" s="73">
        <f t="shared" si="47"/>
        <v>7.15</v>
      </c>
      <c r="AI58" s="74">
        <f t="shared" si="48"/>
        <v>94.38000000000001</v>
      </c>
      <c r="AJ58" s="71">
        <v>9.8000000000000007</v>
      </c>
      <c r="AK58" s="72">
        <v>9.5500000000000007</v>
      </c>
      <c r="AL58" s="73">
        <f t="shared" si="49"/>
        <v>9.8000000000000007</v>
      </c>
      <c r="AM58" s="74">
        <f t="shared" si="56"/>
        <v>78.115942028985529</v>
      </c>
      <c r="AN58" s="76"/>
      <c r="AO58" s="77"/>
      <c r="AP58" s="73">
        <f t="shared" si="50"/>
        <v>0</v>
      </c>
      <c r="AQ58" s="78" t="str">
        <f t="shared" si="51"/>
        <v>0</v>
      </c>
      <c r="AR58" s="79">
        <v>28</v>
      </c>
      <c r="AS58" s="78">
        <f t="shared" si="52"/>
        <v>92.4</v>
      </c>
      <c r="AT58" s="79">
        <v>0</v>
      </c>
      <c r="AU58" s="74">
        <v>0</v>
      </c>
      <c r="AV58" s="76"/>
      <c r="AW58" s="77"/>
      <c r="AX58" s="73">
        <f t="shared" si="53"/>
        <v>0</v>
      </c>
      <c r="AY58" s="78" t="str">
        <f t="shared" si="54"/>
        <v>0</v>
      </c>
    </row>
    <row r="59" spans="1:51" x14ac:dyDescent="0.2">
      <c r="A59" s="143" t="s">
        <v>73</v>
      </c>
      <c r="B59" s="81" t="s">
        <v>33</v>
      </c>
      <c r="C59" s="81">
        <v>174</v>
      </c>
      <c r="D59" s="122" t="str">
        <f t="shared" si="37"/>
        <v>+168</v>
      </c>
      <c r="E59" s="86" t="s">
        <v>34</v>
      </c>
      <c r="F59" s="87">
        <v>61.1</v>
      </c>
      <c r="G59" s="58"/>
      <c r="H59" s="58"/>
      <c r="I59" s="116">
        <f t="shared" si="55"/>
        <v>539.59072995090025</v>
      </c>
      <c r="J59" s="60">
        <v>2</v>
      </c>
      <c r="K59" s="61">
        <v>40</v>
      </c>
      <c r="L59" s="117">
        <v>7.5</v>
      </c>
      <c r="M59" s="140">
        <f t="shared" si="38"/>
        <v>111.00654664484452</v>
      </c>
      <c r="N59" s="64">
        <v>45</v>
      </c>
      <c r="O59" s="117">
        <v>8</v>
      </c>
      <c r="P59" s="140">
        <f t="shared" si="39"/>
        <v>120.50736497545009</v>
      </c>
      <c r="Q59" s="64">
        <v>50</v>
      </c>
      <c r="R59" s="117">
        <v>8</v>
      </c>
      <c r="S59" s="67">
        <f t="shared" si="40"/>
        <v>125.00818330605564</v>
      </c>
      <c r="T59" s="141">
        <f t="shared" si="41"/>
        <v>125.00818330605564</v>
      </c>
      <c r="U59" s="61">
        <v>54</v>
      </c>
      <c r="V59" s="117">
        <v>7.5</v>
      </c>
      <c r="W59" s="140">
        <f t="shared" si="42"/>
        <v>114.7708674304419</v>
      </c>
      <c r="X59" s="64">
        <v>60</v>
      </c>
      <c r="Y59" s="117">
        <v>7.5</v>
      </c>
      <c r="Z59" s="140">
        <f t="shared" si="43"/>
        <v>119.189852700491</v>
      </c>
      <c r="AA59" s="64">
        <v>62</v>
      </c>
      <c r="AB59" s="142">
        <v>8</v>
      </c>
      <c r="AC59" s="67">
        <f t="shared" si="44"/>
        <v>125.66284779050736</v>
      </c>
      <c r="AD59" s="140">
        <f t="shared" si="45"/>
        <v>125.66284779050736</v>
      </c>
      <c r="AE59" s="70">
        <f t="shared" si="46"/>
        <v>250.67103109656301</v>
      </c>
      <c r="AF59" s="71">
        <v>7.65</v>
      </c>
      <c r="AG59" s="72">
        <v>7.68</v>
      </c>
      <c r="AH59" s="73">
        <f t="shared" si="47"/>
        <v>7.68</v>
      </c>
      <c r="AI59" s="74">
        <f t="shared" si="48"/>
        <v>101.376</v>
      </c>
      <c r="AJ59" s="71">
        <v>9.1</v>
      </c>
      <c r="AK59" s="72">
        <v>9.3000000000000007</v>
      </c>
      <c r="AL59" s="73">
        <f t="shared" si="49"/>
        <v>9.3000000000000007</v>
      </c>
      <c r="AM59" s="74">
        <f t="shared" si="56"/>
        <v>75.343698854337163</v>
      </c>
      <c r="AN59" s="76"/>
      <c r="AO59" s="77"/>
      <c r="AP59" s="73">
        <f t="shared" si="50"/>
        <v>0</v>
      </c>
      <c r="AQ59" s="78" t="str">
        <f t="shared" si="51"/>
        <v>0</v>
      </c>
      <c r="AR59" s="79">
        <v>34</v>
      </c>
      <c r="AS59" s="78">
        <f t="shared" si="52"/>
        <v>112.2</v>
      </c>
      <c r="AT59" s="79">
        <v>0</v>
      </c>
      <c r="AU59" s="74">
        <v>0</v>
      </c>
      <c r="AV59" s="76"/>
      <c r="AW59" s="77"/>
      <c r="AX59" s="73">
        <f t="shared" si="53"/>
        <v>0</v>
      </c>
      <c r="AY59" s="78" t="str">
        <f t="shared" si="54"/>
        <v>0</v>
      </c>
    </row>
    <row r="60" spans="1:51" x14ac:dyDescent="0.2">
      <c r="A60" s="143" t="s">
        <v>74</v>
      </c>
      <c r="B60" s="81" t="s">
        <v>37</v>
      </c>
      <c r="C60" s="81">
        <v>175</v>
      </c>
      <c r="D60" s="122" t="str">
        <f t="shared" si="37"/>
        <v>+168</v>
      </c>
      <c r="E60" s="86" t="s">
        <v>34</v>
      </c>
      <c r="F60" s="87">
        <v>52.2</v>
      </c>
      <c r="G60" s="58"/>
      <c r="H60" s="58"/>
      <c r="I60" s="116">
        <f t="shared" si="55"/>
        <v>459.43118773946361</v>
      </c>
      <c r="J60" s="60">
        <v>4</v>
      </c>
      <c r="K60" s="61">
        <v>32</v>
      </c>
      <c r="L60" s="117">
        <v>6.5</v>
      </c>
      <c r="M60" s="140">
        <f t="shared" si="38"/>
        <v>98.716475095785441</v>
      </c>
      <c r="N60" s="64">
        <v>35</v>
      </c>
      <c r="O60" s="117">
        <v>7.5</v>
      </c>
      <c r="P60" s="140">
        <f t="shared" si="39"/>
        <v>111.87739463601532</v>
      </c>
      <c r="Q60" s="64">
        <v>37</v>
      </c>
      <c r="R60" s="117">
        <v>7</v>
      </c>
      <c r="S60" s="67">
        <f t="shared" si="40"/>
        <v>108.98467432950191</v>
      </c>
      <c r="T60" s="141">
        <f t="shared" si="41"/>
        <v>111.87739463601532</v>
      </c>
      <c r="U60" s="61">
        <v>40</v>
      </c>
      <c r="V60" s="117">
        <v>6.5</v>
      </c>
      <c r="W60" s="140">
        <f t="shared" si="42"/>
        <v>99.482758620689651</v>
      </c>
      <c r="X60" s="64">
        <v>43</v>
      </c>
      <c r="Y60" s="117">
        <v>6.5</v>
      </c>
      <c r="Z60" s="140">
        <f t="shared" si="43"/>
        <v>102.06896551724138</v>
      </c>
      <c r="AA60" s="64">
        <v>46</v>
      </c>
      <c r="AB60" s="142">
        <v>7</v>
      </c>
      <c r="AC60" s="67">
        <f t="shared" si="44"/>
        <v>109.65517241379311</v>
      </c>
      <c r="AD60" s="140">
        <f t="shared" si="45"/>
        <v>109.65517241379311</v>
      </c>
      <c r="AE60" s="70">
        <f t="shared" si="46"/>
        <v>221.53256704980845</v>
      </c>
      <c r="AF60" s="71">
        <v>6.45</v>
      </c>
      <c r="AG60" s="72">
        <v>6.35</v>
      </c>
      <c r="AH60" s="73">
        <f t="shared" si="47"/>
        <v>6.45</v>
      </c>
      <c r="AI60" s="74">
        <f t="shared" si="48"/>
        <v>85.14</v>
      </c>
      <c r="AJ60" s="71">
        <v>8.1999999999999993</v>
      </c>
      <c r="AK60" s="72">
        <v>7.2</v>
      </c>
      <c r="AL60" s="73">
        <f t="shared" si="49"/>
        <v>8.1999999999999993</v>
      </c>
      <c r="AM60" s="74">
        <f t="shared" si="56"/>
        <v>77.75862068965516</v>
      </c>
      <c r="AN60" s="76"/>
      <c r="AO60" s="77"/>
      <c r="AP60" s="73">
        <f t="shared" si="50"/>
        <v>0</v>
      </c>
      <c r="AQ60" s="78" t="str">
        <f t="shared" si="51"/>
        <v>0</v>
      </c>
      <c r="AR60" s="79">
        <v>20</v>
      </c>
      <c r="AS60" s="78">
        <f t="shared" si="52"/>
        <v>66</v>
      </c>
      <c r="AT60" s="79">
        <v>9</v>
      </c>
      <c r="AU60" s="74">
        <v>9</v>
      </c>
      <c r="AV60" s="76"/>
      <c r="AW60" s="77"/>
      <c r="AX60" s="73">
        <f t="shared" si="53"/>
        <v>0</v>
      </c>
      <c r="AY60" s="78" t="str">
        <f t="shared" si="54"/>
        <v>0</v>
      </c>
    </row>
    <row r="61" spans="1:51" x14ac:dyDescent="0.2">
      <c r="A61" s="143"/>
      <c r="B61" s="81"/>
      <c r="C61" s="81"/>
      <c r="D61" s="122" t="str">
        <f t="shared" si="37"/>
        <v/>
      </c>
      <c r="E61" s="86"/>
      <c r="F61" s="87"/>
      <c r="G61" s="58"/>
      <c r="H61" s="58"/>
      <c r="I61" s="116">
        <f t="shared" si="55"/>
        <v>0</v>
      </c>
      <c r="J61" s="60"/>
      <c r="K61" s="61"/>
      <c r="L61" s="117"/>
      <c r="M61" s="140" t="str">
        <f t="shared" si="38"/>
        <v/>
      </c>
      <c r="N61" s="64"/>
      <c r="O61" s="117"/>
      <c r="P61" s="140" t="str">
        <f t="shared" si="39"/>
        <v/>
      </c>
      <c r="Q61" s="64"/>
      <c r="R61" s="117"/>
      <c r="S61" s="67" t="str">
        <f t="shared" si="40"/>
        <v/>
      </c>
      <c r="T61" s="141">
        <f t="shared" si="41"/>
        <v>0</v>
      </c>
      <c r="U61" s="61"/>
      <c r="V61" s="117"/>
      <c r="W61" s="140" t="str">
        <f t="shared" si="42"/>
        <v/>
      </c>
      <c r="X61" s="64"/>
      <c r="Y61" s="117"/>
      <c r="Z61" s="140" t="str">
        <f t="shared" si="43"/>
        <v/>
      </c>
      <c r="AA61" s="64"/>
      <c r="AB61" s="142"/>
      <c r="AC61" s="67" t="str">
        <f t="shared" si="44"/>
        <v/>
      </c>
      <c r="AD61" s="140">
        <f t="shared" si="45"/>
        <v>0</v>
      </c>
      <c r="AE61" s="70">
        <f t="shared" si="46"/>
        <v>0</v>
      </c>
      <c r="AF61" s="71"/>
      <c r="AG61" s="72"/>
      <c r="AH61" s="73">
        <f t="shared" si="47"/>
        <v>0</v>
      </c>
      <c r="AI61" s="74">
        <f t="shared" si="48"/>
        <v>0</v>
      </c>
      <c r="AJ61" s="71"/>
      <c r="AK61" s="72"/>
      <c r="AL61" s="73">
        <f t="shared" si="49"/>
        <v>0</v>
      </c>
      <c r="AM61" s="74">
        <f t="shared" si="56"/>
        <v>0</v>
      </c>
      <c r="AN61" s="76"/>
      <c r="AO61" s="77"/>
      <c r="AP61" s="73">
        <f t="shared" si="50"/>
        <v>0</v>
      </c>
      <c r="AQ61" s="78" t="str">
        <f t="shared" si="51"/>
        <v>0</v>
      </c>
      <c r="AR61" s="79"/>
      <c r="AS61" s="78">
        <f t="shared" si="52"/>
        <v>0</v>
      </c>
      <c r="AT61" s="79"/>
      <c r="AU61" s="74">
        <f t="shared" ref="AU61:AU74" si="57">AT61*15</f>
        <v>0</v>
      </c>
      <c r="AV61" s="76"/>
      <c r="AW61" s="77"/>
      <c r="AX61" s="73">
        <f t="shared" si="53"/>
        <v>0</v>
      </c>
      <c r="AY61" s="78" t="str">
        <f t="shared" si="54"/>
        <v>0</v>
      </c>
    </row>
    <row r="62" spans="1:51" x14ac:dyDescent="0.2">
      <c r="A62" s="143"/>
      <c r="B62" s="81"/>
      <c r="C62" s="81"/>
      <c r="D62" s="122" t="str">
        <f t="shared" si="37"/>
        <v/>
      </c>
      <c r="E62" s="86"/>
      <c r="F62" s="87"/>
      <c r="G62" s="58"/>
      <c r="H62" s="58"/>
      <c r="I62" s="116">
        <f t="shared" si="55"/>
        <v>0</v>
      </c>
      <c r="J62" s="60"/>
      <c r="K62" s="61"/>
      <c r="L62" s="117"/>
      <c r="M62" s="140" t="str">
        <f t="shared" si="38"/>
        <v/>
      </c>
      <c r="N62" s="64"/>
      <c r="O62" s="117"/>
      <c r="P62" s="140" t="str">
        <f t="shared" si="39"/>
        <v/>
      </c>
      <c r="Q62" s="64"/>
      <c r="R62" s="117"/>
      <c r="S62" s="67" t="str">
        <f t="shared" si="40"/>
        <v/>
      </c>
      <c r="T62" s="141">
        <f t="shared" si="41"/>
        <v>0</v>
      </c>
      <c r="U62" s="61"/>
      <c r="V62" s="117"/>
      <c r="W62" s="140" t="str">
        <f t="shared" si="42"/>
        <v/>
      </c>
      <c r="X62" s="64"/>
      <c r="Y62" s="117"/>
      <c r="Z62" s="140" t="str">
        <f t="shared" si="43"/>
        <v/>
      </c>
      <c r="AA62" s="64"/>
      <c r="AB62" s="142"/>
      <c r="AC62" s="67" t="str">
        <f t="shared" si="44"/>
        <v/>
      </c>
      <c r="AD62" s="140">
        <f t="shared" si="45"/>
        <v>0</v>
      </c>
      <c r="AE62" s="70">
        <f t="shared" si="46"/>
        <v>0</v>
      </c>
      <c r="AF62" s="71"/>
      <c r="AG62" s="72"/>
      <c r="AH62" s="73">
        <f t="shared" si="47"/>
        <v>0</v>
      </c>
      <c r="AI62" s="74">
        <f t="shared" si="48"/>
        <v>0</v>
      </c>
      <c r="AJ62" s="71"/>
      <c r="AK62" s="72"/>
      <c r="AL62" s="73">
        <f t="shared" si="49"/>
        <v>0</v>
      </c>
      <c r="AM62" s="74">
        <f t="shared" si="56"/>
        <v>0</v>
      </c>
      <c r="AN62" s="76"/>
      <c r="AO62" s="77"/>
      <c r="AP62" s="73">
        <f t="shared" si="50"/>
        <v>0</v>
      </c>
      <c r="AQ62" s="78" t="str">
        <f t="shared" si="51"/>
        <v>0</v>
      </c>
      <c r="AR62" s="79"/>
      <c r="AS62" s="78">
        <f t="shared" si="52"/>
        <v>0</v>
      </c>
      <c r="AT62" s="79"/>
      <c r="AU62" s="74">
        <f t="shared" si="57"/>
        <v>0</v>
      </c>
      <c r="AV62" s="76"/>
      <c r="AW62" s="77"/>
      <c r="AX62" s="73">
        <f t="shared" si="53"/>
        <v>0</v>
      </c>
      <c r="AY62" s="78" t="str">
        <f t="shared" si="54"/>
        <v>0</v>
      </c>
    </row>
    <row r="63" spans="1:51" x14ac:dyDescent="0.2">
      <c r="A63" s="143"/>
      <c r="B63" s="81"/>
      <c r="C63" s="81"/>
      <c r="D63" s="122" t="str">
        <f t="shared" si="37"/>
        <v/>
      </c>
      <c r="E63" s="86"/>
      <c r="F63" s="87"/>
      <c r="G63" s="58"/>
      <c r="H63" s="58"/>
      <c r="I63" s="116">
        <f t="shared" si="55"/>
        <v>0</v>
      </c>
      <c r="J63" s="60"/>
      <c r="K63" s="61"/>
      <c r="L63" s="117"/>
      <c r="M63" s="140" t="str">
        <f t="shared" si="38"/>
        <v/>
      </c>
      <c r="N63" s="64"/>
      <c r="O63" s="117"/>
      <c r="P63" s="140" t="str">
        <f t="shared" si="39"/>
        <v/>
      </c>
      <c r="Q63" s="64"/>
      <c r="R63" s="117"/>
      <c r="S63" s="67" t="str">
        <f t="shared" si="40"/>
        <v/>
      </c>
      <c r="T63" s="141">
        <f t="shared" si="41"/>
        <v>0</v>
      </c>
      <c r="U63" s="61"/>
      <c r="V63" s="117"/>
      <c r="W63" s="140" t="str">
        <f t="shared" si="42"/>
        <v/>
      </c>
      <c r="X63" s="64"/>
      <c r="Y63" s="117"/>
      <c r="Z63" s="140" t="str">
        <f t="shared" si="43"/>
        <v/>
      </c>
      <c r="AA63" s="64"/>
      <c r="AB63" s="142"/>
      <c r="AC63" s="67" t="str">
        <f t="shared" si="44"/>
        <v/>
      </c>
      <c r="AD63" s="140">
        <f t="shared" si="45"/>
        <v>0</v>
      </c>
      <c r="AE63" s="70">
        <f t="shared" si="46"/>
        <v>0</v>
      </c>
      <c r="AF63" s="71"/>
      <c r="AG63" s="72"/>
      <c r="AH63" s="73">
        <f t="shared" si="47"/>
        <v>0</v>
      </c>
      <c r="AI63" s="74">
        <f t="shared" si="48"/>
        <v>0</v>
      </c>
      <c r="AJ63" s="71"/>
      <c r="AK63" s="72"/>
      <c r="AL63" s="73">
        <f t="shared" si="49"/>
        <v>0</v>
      </c>
      <c r="AM63" s="74">
        <f t="shared" si="56"/>
        <v>0</v>
      </c>
      <c r="AN63" s="76"/>
      <c r="AO63" s="77"/>
      <c r="AP63" s="73">
        <f t="shared" si="50"/>
        <v>0</v>
      </c>
      <c r="AQ63" s="78" t="str">
        <f t="shared" si="51"/>
        <v>0</v>
      </c>
      <c r="AR63" s="79"/>
      <c r="AS63" s="78">
        <f t="shared" si="52"/>
        <v>0</v>
      </c>
      <c r="AT63" s="79"/>
      <c r="AU63" s="74">
        <f t="shared" si="57"/>
        <v>0</v>
      </c>
      <c r="AV63" s="76"/>
      <c r="AW63" s="77"/>
      <c r="AX63" s="73">
        <f t="shared" si="53"/>
        <v>0</v>
      </c>
      <c r="AY63" s="78" t="str">
        <f t="shared" si="54"/>
        <v>0</v>
      </c>
    </row>
    <row r="64" spans="1:51" x14ac:dyDescent="0.2">
      <c r="A64" s="143"/>
      <c r="B64" s="81"/>
      <c r="C64" s="81"/>
      <c r="D64" s="122" t="str">
        <f t="shared" si="37"/>
        <v/>
      </c>
      <c r="E64" s="86"/>
      <c r="F64" s="87"/>
      <c r="G64" s="58"/>
      <c r="H64" s="58"/>
      <c r="I64" s="116">
        <f t="shared" si="55"/>
        <v>0</v>
      </c>
      <c r="J64" s="60"/>
      <c r="K64" s="61"/>
      <c r="L64" s="117"/>
      <c r="M64" s="140" t="str">
        <f t="shared" si="38"/>
        <v/>
      </c>
      <c r="N64" s="64"/>
      <c r="O64" s="117"/>
      <c r="P64" s="140" t="str">
        <f t="shared" si="39"/>
        <v/>
      </c>
      <c r="Q64" s="64"/>
      <c r="R64" s="117"/>
      <c r="S64" s="67" t="str">
        <f t="shared" si="40"/>
        <v/>
      </c>
      <c r="T64" s="141">
        <f t="shared" si="41"/>
        <v>0</v>
      </c>
      <c r="U64" s="61"/>
      <c r="V64" s="117"/>
      <c r="W64" s="140" t="str">
        <f t="shared" si="42"/>
        <v/>
      </c>
      <c r="X64" s="64"/>
      <c r="Y64" s="117"/>
      <c r="Z64" s="140" t="str">
        <f t="shared" si="43"/>
        <v/>
      </c>
      <c r="AA64" s="64"/>
      <c r="AB64" s="142"/>
      <c r="AC64" s="67" t="str">
        <f t="shared" si="44"/>
        <v/>
      </c>
      <c r="AD64" s="140">
        <f t="shared" si="45"/>
        <v>0</v>
      </c>
      <c r="AE64" s="70">
        <f t="shared" si="46"/>
        <v>0</v>
      </c>
      <c r="AF64" s="71"/>
      <c r="AG64" s="72"/>
      <c r="AH64" s="73">
        <f t="shared" si="47"/>
        <v>0</v>
      </c>
      <c r="AI64" s="74">
        <f t="shared" si="48"/>
        <v>0</v>
      </c>
      <c r="AJ64" s="71"/>
      <c r="AK64" s="72"/>
      <c r="AL64" s="73">
        <f t="shared" si="49"/>
        <v>0</v>
      </c>
      <c r="AM64" s="74">
        <f t="shared" si="56"/>
        <v>0</v>
      </c>
      <c r="AN64" s="76"/>
      <c r="AO64" s="77"/>
      <c r="AP64" s="73">
        <f t="shared" si="50"/>
        <v>0</v>
      </c>
      <c r="AQ64" s="78" t="str">
        <f t="shared" si="51"/>
        <v>0</v>
      </c>
      <c r="AR64" s="79"/>
      <c r="AS64" s="78">
        <f t="shared" si="52"/>
        <v>0</v>
      </c>
      <c r="AT64" s="79"/>
      <c r="AU64" s="74">
        <f t="shared" si="57"/>
        <v>0</v>
      </c>
      <c r="AV64" s="76"/>
      <c r="AW64" s="77"/>
      <c r="AX64" s="73">
        <f t="shared" si="53"/>
        <v>0</v>
      </c>
      <c r="AY64" s="78" t="str">
        <f t="shared" si="54"/>
        <v>0</v>
      </c>
    </row>
    <row r="65" spans="1:51" x14ac:dyDescent="0.2">
      <c r="A65" s="143"/>
      <c r="B65" s="81"/>
      <c r="C65" s="81"/>
      <c r="D65" s="122" t="str">
        <f t="shared" si="37"/>
        <v/>
      </c>
      <c r="E65" s="86"/>
      <c r="F65" s="87"/>
      <c r="G65" s="58"/>
      <c r="H65" s="58"/>
      <c r="I65" s="116">
        <f t="shared" si="55"/>
        <v>0</v>
      </c>
      <c r="J65" s="60"/>
      <c r="K65" s="61"/>
      <c r="L65" s="117"/>
      <c r="M65" s="140" t="str">
        <f t="shared" si="38"/>
        <v/>
      </c>
      <c r="N65" s="64"/>
      <c r="O65" s="117"/>
      <c r="P65" s="140" t="str">
        <f t="shared" si="39"/>
        <v/>
      </c>
      <c r="Q65" s="64"/>
      <c r="R65" s="117"/>
      <c r="S65" s="67" t="str">
        <f t="shared" si="40"/>
        <v/>
      </c>
      <c r="T65" s="141">
        <f t="shared" si="41"/>
        <v>0</v>
      </c>
      <c r="U65" s="61"/>
      <c r="V65" s="117"/>
      <c r="W65" s="140" t="str">
        <f t="shared" si="42"/>
        <v/>
      </c>
      <c r="X65" s="64"/>
      <c r="Y65" s="117"/>
      <c r="Z65" s="140" t="str">
        <f t="shared" si="43"/>
        <v/>
      </c>
      <c r="AA65" s="64"/>
      <c r="AB65" s="142"/>
      <c r="AC65" s="67" t="str">
        <f t="shared" si="44"/>
        <v/>
      </c>
      <c r="AD65" s="140">
        <f t="shared" si="45"/>
        <v>0</v>
      </c>
      <c r="AE65" s="70">
        <f t="shared" si="46"/>
        <v>0</v>
      </c>
      <c r="AF65" s="71"/>
      <c r="AG65" s="72"/>
      <c r="AH65" s="73">
        <f t="shared" si="47"/>
        <v>0</v>
      </c>
      <c r="AI65" s="74">
        <f t="shared" si="48"/>
        <v>0</v>
      </c>
      <c r="AJ65" s="71"/>
      <c r="AK65" s="72"/>
      <c r="AL65" s="73">
        <f t="shared" si="49"/>
        <v>0</v>
      </c>
      <c r="AM65" s="74">
        <f t="shared" si="56"/>
        <v>0</v>
      </c>
      <c r="AN65" s="76"/>
      <c r="AO65" s="77"/>
      <c r="AP65" s="73">
        <f t="shared" si="50"/>
        <v>0</v>
      </c>
      <c r="AQ65" s="78" t="str">
        <f t="shared" si="51"/>
        <v>0</v>
      </c>
      <c r="AR65" s="79"/>
      <c r="AS65" s="78">
        <f t="shared" si="52"/>
        <v>0</v>
      </c>
      <c r="AT65" s="79"/>
      <c r="AU65" s="74">
        <f t="shared" si="57"/>
        <v>0</v>
      </c>
      <c r="AV65" s="76"/>
      <c r="AW65" s="77"/>
      <c r="AX65" s="73">
        <f t="shared" si="53"/>
        <v>0</v>
      </c>
      <c r="AY65" s="78" t="str">
        <f t="shared" si="54"/>
        <v>0</v>
      </c>
    </row>
    <row r="66" spans="1:51" x14ac:dyDescent="0.2">
      <c r="A66" s="143"/>
      <c r="B66" s="81"/>
      <c r="C66" s="81"/>
      <c r="D66" s="122" t="str">
        <f t="shared" si="37"/>
        <v/>
      </c>
      <c r="E66" s="86"/>
      <c r="F66" s="87"/>
      <c r="G66" s="58"/>
      <c r="H66" s="58"/>
      <c r="I66" s="116">
        <f t="shared" si="55"/>
        <v>0</v>
      </c>
      <c r="J66" s="60"/>
      <c r="K66" s="61"/>
      <c r="L66" s="117"/>
      <c r="M66" s="140" t="str">
        <f t="shared" si="38"/>
        <v/>
      </c>
      <c r="N66" s="64"/>
      <c r="O66" s="117"/>
      <c r="P66" s="140" t="str">
        <f t="shared" si="39"/>
        <v/>
      </c>
      <c r="Q66" s="64"/>
      <c r="R66" s="117"/>
      <c r="S66" s="67" t="str">
        <f t="shared" si="40"/>
        <v/>
      </c>
      <c r="T66" s="141">
        <f t="shared" si="41"/>
        <v>0</v>
      </c>
      <c r="U66" s="61"/>
      <c r="V66" s="117"/>
      <c r="W66" s="140" t="str">
        <f t="shared" si="42"/>
        <v/>
      </c>
      <c r="X66" s="64"/>
      <c r="Y66" s="117"/>
      <c r="Z66" s="140" t="str">
        <f t="shared" si="43"/>
        <v/>
      </c>
      <c r="AA66" s="64"/>
      <c r="AB66" s="142"/>
      <c r="AC66" s="67" t="str">
        <f t="shared" si="44"/>
        <v/>
      </c>
      <c r="AD66" s="140">
        <f t="shared" si="45"/>
        <v>0</v>
      </c>
      <c r="AE66" s="70">
        <f t="shared" si="46"/>
        <v>0</v>
      </c>
      <c r="AF66" s="71"/>
      <c r="AG66" s="72"/>
      <c r="AH66" s="73">
        <f t="shared" si="47"/>
        <v>0</v>
      </c>
      <c r="AI66" s="74">
        <f t="shared" si="48"/>
        <v>0</v>
      </c>
      <c r="AJ66" s="71"/>
      <c r="AK66" s="72"/>
      <c r="AL66" s="73">
        <f t="shared" si="49"/>
        <v>0</v>
      </c>
      <c r="AM66" s="74">
        <f t="shared" si="56"/>
        <v>0</v>
      </c>
      <c r="AN66" s="76"/>
      <c r="AO66" s="77"/>
      <c r="AP66" s="73">
        <f t="shared" si="50"/>
        <v>0</v>
      </c>
      <c r="AQ66" s="78" t="str">
        <f t="shared" si="51"/>
        <v>0</v>
      </c>
      <c r="AR66" s="79"/>
      <c r="AS66" s="78">
        <f t="shared" si="52"/>
        <v>0</v>
      </c>
      <c r="AT66" s="79"/>
      <c r="AU66" s="74">
        <f t="shared" si="57"/>
        <v>0</v>
      </c>
      <c r="AV66" s="76"/>
      <c r="AW66" s="77"/>
      <c r="AX66" s="73">
        <f t="shared" si="53"/>
        <v>0</v>
      </c>
      <c r="AY66" s="78" t="str">
        <f t="shared" si="54"/>
        <v>0</v>
      </c>
    </row>
    <row r="67" spans="1:51" x14ac:dyDescent="0.2">
      <c r="A67" s="143"/>
      <c r="B67" s="81"/>
      <c r="C67" s="81"/>
      <c r="D67" s="122" t="str">
        <f t="shared" si="37"/>
        <v/>
      </c>
      <c r="E67" s="86"/>
      <c r="F67" s="87"/>
      <c r="G67" s="58"/>
      <c r="H67" s="58"/>
      <c r="I67" s="116">
        <f t="shared" si="55"/>
        <v>0</v>
      </c>
      <c r="J67" s="60"/>
      <c r="K67" s="61"/>
      <c r="L67" s="117"/>
      <c r="M67" s="140" t="str">
        <f t="shared" si="38"/>
        <v/>
      </c>
      <c r="N67" s="64"/>
      <c r="O67" s="117"/>
      <c r="P67" s="140" t="str">
        <f t="shared" si="39"/>
        <v/>
      </c>
      <c r="Q67" s="64"/>
      <c r="R67" s="117"/>
      <c r="S67" s="67" t="str">
        <f t="shared" si="40"/>
        <v/>
      </c>
      <c r="T67" s="141">
        <f t="shared" si="41"/>
        <v>0</v>
      </c>
      <c r="U67" s="61"/>
      <c r="V67" s="117"/>
      <c r="W67" s="140" t="str">
        <f t="shared" si="42"/>
        <v/>
      </c>
      <c r="X67" s="64"/>
      <c r="Y67" s="117"/>
      <c r="Z67" s="140" t="str">
        <f t="shared" si="43"/>
        <v/>
      </c>
      <c r="AA67" s="64"/>
      <c r="AB67" s="142"/>
      <c r="AC67" s="67" t="str">
        <f t="shared" si="44"/>
        <v/>
      </c>
      <c r="AD67" s="140">
        <f t="shared" si="45"/>
        <v>0</v>
      </c>
      <c r="AE67" s="70">
        <f t="shared" si="46"/>
        <v>0</v>
      </c>
      <c r="AF67" s="71"/>
      <c r="AG67" s="72"/>
      <c r="AH67" s="73">
        <f t="shared" si="47"/>
        <v>0</v>
      </c>
      <c r="AI67" s="74">
        <f t="shared" si="48"/>
        <v>0</v>
      </c>
      <c r="AJ67" s="71"/>
      <c r="AK67" s="72"/>
      <c r="AL67" s="73">
        <f t="shared" si="49"/>
        <v>0</v>
      </c>
      <c r="AM67" s="74">
        <f t="shared" si="56"/>
        <v>0</v>
      </c>
      <c r="AN67" s="76"/>
      <c r="AO67" s="77"/>
      <c r="AP67" s="73">
        <f t="shared" si="50"/>
        <v>0</v>
      </c>
      <c r="AQ67" s="78" t="str">
        <f t="shared" si="51"/>
        <v>0</v>
      </c>
      <c r="AR67" s="79"/>
      <c r="AS67" s="78">
        <f t="shared" si="52"/>
        <v>0</v>
      </c>
      <c r="AT67" s="79"/>
      <c r="AU67" s="74">
        <f t="shared" si="57"/>
        <v>0</v>
      </c>
      <c r="AV67" s="76"/>
      <c r="AW67" s="77"/>
      <c r="AX67" s="73">
        <f t="shared" si="53"/>
        <v>0</v>
      </c>
      <c r="AY67" s="78" t="str">
        <f t="shared" si="54"/>
        <v>0</v>
      </c>
    </row>
    <row r="68" spans="1:51" x14ac:dyDescent="0.2">
      <c r="A68" s="143"/>
      <c r="B68" s="81"/>
      <c r="C68" s="81"/>
      <c r="D68" s="122" t="str">
        <f t="shared" si="37"/>
        <v/>
      </c>
      <c r="E68" s="86"/>
      <c r="F68" s="87"/>
      <c r="G68" s="58"/>
      <c r="H68" s="58"/>
      <c r="I68" s="116">
        <f t="shared" si="55"/>
        <v>0</v>
      </c>
      <c r="J68" s="60"/>
      <c r="K68" s="61"/>
      <c r="L68" s="117"/>
      <c r="M68" s="140" t="str">
        <f t="shared" si="38"/>
        <v/>
      </c>
      <c r="N68" s="64"/>
      <c r="O68" s="117"/>
      <c r="P68" s="140" t="str">
        <f t="shared" si="39"/>
        <v/>
      </c>
      <c r="Q68" s="64"/>
      <c r="R68" s="117"/>
      <c r="S68" s="67" t="str">
        <f t="shared" si="40"/>
        <v/>
      </c>
      <c r="T68" s="141">
        <f t="shared" si="41"/>
        <v>0</v>
      </c>
      <c r="U68" s="61"/>
      <c r="V68" s="117"/>
      <c r="W68" s="140" t="str">
        <f t="shared" si="42"/>
        <v/>
      </c>
      <c r="X68" s="64"/>
      <c r="Y68" s="117"/>
      <c r="Z68" s="140" t="str">
        <f t="shared" si="43"/>
        <v/>
      </c>
      <c r="AA68" s="64"/>
      <c r="AB68" s="142"/>
      <c r="AC68" s="67" t="str">
        <f t="shared" si="44"/>
        <v/>
      </c>
      <c r="AD68" s="140">
        <f t="shared" si="45"/>
        <v>0</v>
      </c>
      <c r="AE68" s="70">
        <f t="shared" si="46"/>
        <v>0</v>
      </c>
      <c r="AF68" s="71"/>
      <c r="AG68" s="72"/>
      <c r="AH68" s="73">
        <f t="shared" si="47"/>
        <v>0</v>
      </c>
      <c r="AI68" s="74">
        <f t="shared" si="48"/>
        <v>0</v>
      </c>
      <c r="AJ68" s="71"/>
      <c r="AK68" s="72"/>
      <c r="AL68" s="73">
        <f t="shared" si="49"/>
        <v>0</v>
      </c>
      <c r="AM68" s="74">
        <f t="shared" si="56"/>
        <v>0</v>
      </c>
      <c r="AN68" s="76"/>
      <c r="AO68" s="77"/>
      <c r="AP68" s="73">
        <f t="shared" si="50"/>
        <v>0</v>
      </c>
      <c r="AQ68" s="78" t="str">
        <f t="shared" si="51"/>
        <v>0</v>
      </c>
      <c r="AR68" s="79"/>
      <c r="AS68" s="78">
        <f t="shared" si="52"/>
        <v>0</v>
      </c>
      <c r="AT68" s="79"/>
      <c r="AU68" s="74">
        <f t="shared" si="57"/>
        <v>0</v>
      </c>
      <c r="AV68" s="76"/>
      <c r="AW68" s="77"/>
      <c r="AX68" s="73">
        <f t="shared" si="53"/>
        <v>0</v>
      </c>
      <c r="AY68" s="78" t="str">
        <f t="shared" si="54"/>
        <v>0</v>
      </c>
    </row>
    <row r="69" spans="1:51" x14ac:dyDescent="0.2">
      <c r="A69" s="143"/>
      <c r="B69" s="81"/>
      <c r="C69" s="81"/>
      <c r="D69" s="122" t="str">
        <f t="shared" si="37"/>
        <v/>
      </c>
      <c r="E69" s="86"/>
      <c r="F69" s="87"/>
      <c r="G69" s="58"/>
      <c r="H69" s="58"/>
      <c r="I69" s="116">
        <f t="shared" si="55"/>
        <v>0</v>
      </c>
      <c r="J69" s="60"/>
      <c r="K69" s="61"/>
      <c r="L69" s="117"/>
      <c r="M69" s="140" t="str">
        <f t="shared" si="38"/>
        <v/>
      </c>
      <c r="N69" s="64"/>
      <c r="O69" s="117"/>
      <c r="P69" s="140" t="str">
        <f t="shared" si="39"/>
        <v/>
      </c>
      <c r="Q69" s="64"/>
      <c r="R69" s="117"/>
      <c r="S69" s="67" t="str">
        <f t="shared" si="40"/>
        <v/>
      </c>
      <c r="T69" s="141">
        <f t="shared" si="41"/>
        <v>0</v>
      </c>
      <c r="U69" s="61"/>
      <c r="V69" s="117"/>
      <c r="W69" s="140" t="str">
        <f t="shared" si="42"/>
        <v/>
      </c>
      <c r="X69" s="64"/>
      <c r="Y69" s="117"/>
      <c r="Z69" s="140" t="str">
        <f t="shared" si="43"/>
        <v/>
      </c>
      <c r="AA69" s="64"/>
      <c r="AB69" s="142"/>
      <c r="AC69" s="67" t="str">
        <f t="shared" si="44"/>
        <v/>
      </c>
      <c r="AD69" s="140">
        <f t="shared" si="45"/>
        <v>0</v>
      </c>
      <c r="AE69" s="70">
        <f t="shared" si="46"/>
        <v>0</v>
      </c>
      <c r="AF69" s="71"/>
      <c r="AG69" s="72"/>
      <c r="AH69" s="73">
        <f t="shared" si="47"/>
        <v>0</v>
      </c>
      <c r="AI69" s="74">
        <f t="shared" si="48"/>
        <v>0</v>
      </c>
      <c r="AJ69" s="71"/>
      <c r="AK69" s="72"/>
      <c r="AL69" s="73">
        <f t="shared" si="49"/>
        <v>0</v>
      </c>
      <c r="AM69" s="74">
        <f t="shared" si="56"/>
        <v>0</v>
      </c>
      <c r="AN69" s="76"/>
      <c r="AO69" s="77"/>
      <c r="AP69" s="73">
        <f t="shared" si="50"/>
        <v>0</v>
      </c>
      <c r="AQ69" s="78" t="str">
        <f t="shared" si="51"/>
        <v>0</v>
      </c>
      <c r="AR69" s="79"/>
      <c r="AS69" s="78">
        <f t="shared" si="52"/>
        <v>0</v>
      </c>
      <c r="AT69" s="79"/>
      <c r="AU69" s="74">
        <f t="shared" si="57"/>
        <v>0</v>
      </c>
      <c r="AV69" s="76"/>
      <c r="AW69" s="77"/>
      <c r="AX69" s="73">
        <f t="shared" si="53"/>
        <v>0</v>
      </c>
      <c r="AY69" s="78" t="str">
        <f t="shared" si="54"/>
        <v>0</v>
      </c>
    </row>
    <row r="70" spans="1:51" x14ac:dyDescent="0.2">
      <c r="A70" s="143"/>
      <c r="B70" s="81"/>
      <c r="C70" s="81"/>
      <c r="D70" s="122" t="str">
        <f t="shared" si="37"/>
        <v/>
      </c>
      <c r="E70" s="86"/>
      <c r="F70" s="87"/>
      <c r="G70" s="58"/>
      <c r="H70" s="58"/>
      <c r="I70" s="116">
        <f t="shared" si="55"/>
        <v>0</v>
      </c>
      <c r="J70" s="60"/>
      <c r="K70" s="61"/>
      <c r="L70" s="117"/>
      <c r="M70" s="140" t="str">
        <f t="shared" si="38"/>
        <v/>
      </c>
      <c r="N70" s="64"/>
      <c r="O70" s="117"/>
      <c r="P70" s="140" t="str">
        <f t="shared" si="39"/>
        <v/>
      </c>
      <c r="Q70" s="64"/>
      <c r="R70" s="117"/>
      <c r="S70" s="67" t="str">
        <f t="shared" si="40"/>
        <v/>
      </c>
      <c r="T70" s="141">
        <f t="shared" si="41"/>
        <v>0</v>
      </c>
      <c r="U70" s="61"/>
      <c r="V70" s="117"/>
      <c r="W70" s="140" t="str">
        <f t="shared" si="42"/>
        <v/>
      </c>
      <c r="X70" s="64"/>
      <c r="Y70" s="117"/>
      <c r="Z70" s="140" t="str">
        <f t="shared" si="43"/>
        <v/>
      </c>
      <c r="AA70" s="64"/>
      <c r="AB70" s="142"/>
      <c r="AC70" s="67" t="str">
        <f t="shared" si="44"/>
        <v/>
      </c>
      <c r="AD70" s="140">
        <f t="shared" si="45"/>
        <v>0</v>
      </c>
      <c r="AE70" s="70">
        <f t="shared" si="46"/>
        <v>0</v>
      </c>
      <c r="AF70" s="71"/>
      <c r="AG70" s="72"/>
      <c r="AH70" s="73">
        <f t="shared" si="47"/>
        <v>0</v>
      </c>
      <c r="AI70" s="74">
        <f t="shared" si="48"/>
        <v>0</v>
      </c>
      <c r="AJ70" s="71"/>
      <c r="AK70" s="72"/>
      <c r="AL70" s="73">
        <f t="shared" si="49"/>
        <v>0</v>
      </c>
      <c r="AM70" s="74">
        <f t="shared" si="56"/>
        <v>0</v>
      </c>
      <c r="AN70" s="76"/>
      <c r="AO70" s="77"/>
      <c r="AP70" s="73">
        <f t="shared" si="50"/>
        <v>0</v>
      </c>
      <c r="AQ70" s="78" t="str">
        <f t="shared" si="51"/>
        <v>0</v>
      </c>
      <c r="AR70" s="79"/>
      <c r="AS70" s="78">
        <f t="shared" si="52"/>
        <v>0</v>
      </c>
      <c r="AT70" s="79"/>
      <c r="AU70" s="74">
        <f t="shared" si="57"/>
        <v>0</v>
      </c>
      <c r="AV70" s="76"/>
      <c r="AW70" s="77"/>
      <c r="AX70" s="73">
        <f t="shared" si="53"/>
        <v>0</v>
      </c>
      <c r="AY70" s="78" t="str">
        <f t="shared" si="54"/>
        <v>0</v>
      </c>
    </row>
    <row r="71" spans="1:51" x14ac:dyDescent="0.2">
      <c r="A71" s="143"/>
      <c r="B71" s="81"/>
      <c r="C71" s="81"/>
      <c r="D71" s="122" t="str">
        <f t="shared" si="37"/>
        <v/>
      </c>
      <c r="E71" s="86"/>
      <c r="F71" s="87"/>
      <c r="G71" s="58"/>
      <c r="H71" s="58"/>
      <c r="I71" s="116">
        <f t="shared" si="55"/>
        <v>0</v>
      </c>
      <c r="J71" s="60"/>
      <c r="K71" s="61"/>
      <c r="L71" s="117"/>
      <c r="M71" s="140" t="str">
        <f t="shared" si="38"/>
        <v/>
      </c>
      <c r="N71" s="64"/>
      <c r="O71" s="117"/>
      <c r="P71" s="140" t="str">
        <f t="shared" si="39"/>
        <v/>
      </c>
      <c r="Q71" s="64"/>
      <c r="R71" s="117"/>
      <c r="S71" s="67" t="str">
        <f t="shared" si="40"/>
        <v/>
      </c>
      <c r="T71" s="141">
        <f t="shared" si="41"/>
        <v>0</v>
      </c>
      <c r="U71" s="61"/>
      <c r="V71" s="117"/>
      <c r="W71" s="140" t="str">
        <f t="shared" si="42"/>
        <v/>
      </c>
      <c r="X71" s="64"/>
      <c r="Y71" s="117"/>
      <c r="Z71" s="140" t="str">
        <f t="shared" si="43"/>
        <v/>
      </c>
      <c r="AA71" s="64"/>
      <c r="AB71" s="142"/>
      <c r="AC71" s="67" t="str">
        <f t="shared" si="44"/>
        <v/>
      </c>
      <c r="AD71" s="140">
        <f t="shared" si="45"/>
        <v>0</v>
      </c>
      <c r="AE71" s="70">
        <f t="shared" si="46"/>
        <v>0</v>
      </c>
      <c r="AF71" s="71"/>
      <c r="AG71" s="72"/>
      <c r="AH71" s="73">
        <f t="shared" si="47"/>
        <v>0</v>
      </c>
      <c r="AI71" s="74">
        <f t="shared" si="48"/>
        <v>0</v>
      </c>
      <c r="AJ71" s="71"/>
      <c r="AK71" s="72"/>
      <c r="AL71" s="73">
        <f t="shared" si="49"/>
        <v>0</v>
      </c>
      <c r="AM71" s="74">
        <f t="shared" si="56"/>
        <v>0</v>
      </c>
      <c r="AN71" s="76"/>
      <c r="AO71" s="77"/>
      <c r="AP71" s="73">
        <f t="shared" si="50"/>
        <v>0</v>
      </c>
      <c r="AQ71" s="78" t="str">
        <f t="shared" si="51"/>
        <v>0</v>
      </c>
      <c r="AR71" s="79"/>
      <c r="AS71" s="78">
        <f t="shared" si="52"/>
        <v>0</v>
      </c>
      <c r="AT71" s="79"/>
      <c r="AU71" s="74">
        <f t="shared" si="57"/>
        <v>0</v>
      </c>
      <c r="AV71" s="76"/>
      <c r="AW71" s="77"/>
      <c r="AX71" s="73">
        <f t="shared" si="53"/>
        <v>0</v>
      </c>
      <c r="AY71" s="78" t="str">
        <f t="shared" si="54"/>
        <v>0</v>
      </c>
    </row>
    <row r="72" spans="1:51" x14ac:dyDescent="0.2">
      <c r="A72" s="143"/>
      <c r="B72" s="81"/>
      <c r="C72" s="81"/>
      <c r="D72" s="122" t="str">
        <f t="shared" si="37"/>
        <v/>
      </c>
      <c r="E72" s="86"/>
      <c r="F72" s="87"/>
      <c r="G72" s="58"/>
      <c r="H72" s="58"/>
      <c r="I72" s="116">
        <f t="shared" si="55"/>
        <v>0</v>
      </c>
      <c r="J72" s="60"/>
      <c r="K72" s="61"/>
      <c r="L72" s="117"/>
      <c r="M72" s="140" t="str">
        <f t="shared" si="38"/>
        <v/>
      </c>
      <c r="N72" s="64"/>
      <c r="O72" s="117"/>
      <c r="P72" s="140" t="str">
        <f t="shared" si="39"/>
        <v/>
      </c>
      <c r="Q72" s="64"/>
      <c r="R72" s="117"/>
      <c r="S72" s="67" t="str">
        <f t="shared" si="40"/>
        <v/>
      </c>
      <c r="T72" s="141">
        <f t="shared" si="41"/>
        <v>0</v>
      </c>
      <c r="U72" s="61"/>
      <c r="V72" s="117"/>
      <c r="W72" s="140" t="str">
        <f t="shared" si="42"/>
        <v/>
      </c>
      <c r="X72" s="64"/>
      <c r="Y72" s="117"/>
      <c r="Z72" s="140" t="str">
        <f t="shared" si="43"/>
        <v/>
      </c>
      <c r="AA72" s="64"/>
      <c r="AB72" s="142"/>
      <c r="AC72" s="67" t="str">
        <f t="shared" si="44"/>
        <v/>
      </c>
      <c r="AD72" s="140">
        <f t="shared" si="45"/>
        <v>0</v>
      </c>
      <c r="AE72" s="70">
        <f t="shared" si="46"/>
        <v>0</v>
      </c>
      <c r="AF72" s="71"/>
      <c r="AG72" s="72"/>
      <c r="AH72" s="73">
        <f t="shared" si="47"/>
        <v>0</v>
      </c>
      <c r="AI72" s="74">
        <f t="shared" si="48"/>
        <v>0</v>
      </c>
      <c r="AJ72" s="71"/>
      <c r="AK72" s="72"/>
      <c r="AL72" s="73">
        <f t="shared" si="49"/>
        <v>0</v>
      </c>
      <c r="AM72" s="74">
        <f t="shared" si="56"/>
        <v>0</v>
      </c>
      <c r="AN72" s="76"/>
      <c r="AO72" s="77"/>
      <c r="AP72" s="73">
        <f t="shared" si="50"/>
        <v>0</v>
      </c>
      <c r="AQ72" s="78" t="str">
        <f t="shared" si="51"/>
        <v>0</v>
      </c>
      <c r="AR72" s="79"/>
      <c r="AS72" s="78">
        <f t="shared" si="52"/>
        <v>0</v>
      </c>
      <c r="AT72" s="79"/>
      <c r="AU72" s="74">
        <f t="shared" si="57"/>
        <v>0</v>
      </c>
      <c r="AV72" s="76"/>
      <c r="AW72" s="77"/>
      <c r="AX72" s="73">
        <f t="shared" si="53"/>
        <v>0</v>
      </c>
      <c r="AY72" s="78" t="str">
        <f t="shared" si="54"/>
        <v>0</v>
      </c>
    </row>
    <row r="73" spans="1:51" x14ac:dyDescent="0.2">
      <c r="A73" s="143"/>
      <c r="B73" s="81"/>
      <c r="C73" s="81"/>
      <c r="D73" s="122" t="str">
        <f t="shared" si="37"/>
        <v/>
      </c>
      <c r="E73" s="81"/>
      <c r="F73" s="87"/>
      <c r="G73" s="58"/>
      <c r="H73" s="58"/>
      <c r="I73" s="116">
        <f t="shared" si="55"/>
        <v>0</v>
      </c>
      <c r="J73" s="60"/>
      <c r="K73" s="61"/>
      <c r="L73" s="117"/>
      <c r="M73" s="140" t="str">
        <f t="shared" si="38"/>
        <v/>
      </c>
      <c r="N73" s="64"/>
      <c r="O73" s="117"/>
      <c r="P73" s="140" t="str">
        <f t="shared" si="39"/>
        <v/>
      </c>
      <c r="Q73" s="64"/>
      <c r="R73" s="117"/>
      <c r="S73" s="67" t="str">
        <f t="shared" si="40"/>
        <v/>
      </c>
      <c r="T73" s="141">
        <f t="shared" si="41"/>
        <v>0</v>
      </c>
      <c r="U73" s="61"/>
      <c r="V73" s="117"/>
      <c r="W73" s="140" t="str">
        <f t="shared" si="42"/>
        <v/>
      </c>
      <c r="X73" s="64"/>
      <c r="Y73" s="117"/>
      <c r="Z73" s="140" t="str">
        <f t="shared" si="43"/>
        <v/>
      </c>
      <c r="AA73" s="64"/>
      <c r="AB73" s="142"/>
      <c r="AC73" s="67" t="str">
        <f t="shared" si="44"/>
        <v/>
      </c>
      <c r="AD73" s="140">
        <f t="shared" si="45"/>
        <v>0</v>
      </c>
      <c r="AE73" s="70">
        <f t="shared" si="46"/>
        <v>0</v>
      </c>
      <c r="AF73" s="71"/>
      <c r="AG73" s="72"/>
      <c r="AH73" s="73">
        <f t="shared" si="47"/>
        <v>0</v>
      </c>
      <c r="AI73" s="74">
        <f t="shared" si="48"/>
        <v>0</v>
      </c>
      <c r="AJ73" s="71"/>
      <c r="AK73" s="72"/>
      <c r="AL73" s="73">
        <f t="shared" si="49"/>
        <v>0</v>
      </c>
      <c r="AM73" s="74">
        <f t="shared" si="56"/>
        <v>0</v>
      </c>
      <c r="AN73" s="76"/>
      <c r="AO73" s="77"/>
      <c r="AP73" s="73">
        <f t="shared" si="50"/>
        <v>0</v>
      </c>
      <c r="AQ73" s="78" t="str">
        <f t="shared" si="51"/>
        <v>0</v>
      </c>
      <c r="AR73" s="79"/>
      <c r="AS73" s="78">
        <f t="shared" si="52"/>
        <v>0</v>
      </c>
      <c r="AT73" s="79"/>
      <c r="AU73" s="74">
        <f t="shared" si="57"/>
        <v>0</v>
      </c>
      <c r="AV73" s="76"/>
      <c r="AW73" s="77"/>
      <c r="AX73" s="73">
        <f t="shared" si="53"/>
        <v>0</v>
      </c>
      <c r="AY73" s="78" t="str">
        <f t="shared" si="54"/>
        <v>0</v>
      </c>
    </row>
    <row r="74" spans="1:51" x14ac:dyDescent="0.2">
      <c r="A74" s="144"/>
      <c r="B74" s="91"/>
      <c r="C74" s="91"/>
      <c r="D74" s="127" t="str">
        <f t="shared" si="37"/>
        <v/>
      </c>
      <c r="E74" s="91"/>
      <c r="F74" s="128"/>
      <c r="G74" s="129"/>
      <c r="H74" s="129"/>
      <c r="I74" s="116">
        <f t="shared" ref="I61:I74" si="58">SUM(AE74+AI74+AM74+AQ74)</f>
        <v>0</v>
      </c>
      <c r="J74" s="60"/>
      <c r="K74" s="61"/>
      <c r="L74" s="117"/>
      <c r="M74" s="140" t="str">
        <f t="shared" si="38"/>
        <v/>
      </c>
      <c r="N74" s="64"/>
      <c r="O74" s="117"/>
      <c r="P74" s="140" t="str">
        <f t="shared" si="39"/>
        <v/>
      </c>
      <c r="Q74" s="64"/>
      <c r="R74" s="117"/>
      <c r="S74" s="67" t="str">
        <f t="shared" si="40"/>
        <v/>
      </c>
      <c r="T74" s="141">
        <f t="shared" si="41"/>
        <v>0</v>
      </c>
      <c r="U74" s="61"/>
      <c r="V74" s="117"/>
      <c r="W74" s="140" t="str">
        <f t="shared" si="42"/>
        <v/>
      </c>
      <c r="X74" s="64"/>
      <c r="Y74" s="117"/>
      <c r="Z74" s="140" t="str">
        <f t="shared" si="43"/>
        <v/>
      </c>
      <c r="AA74" s="64"/>
      <c r="AB74" s="142"/>
      <c r="AC74" s="67" t="str">
        <f t="shared" si="44"/>
        <v/>
      </c>
      <c r="AD74" s="140">
        <f t="shared" si="45"/>
        <v>0</v>
      </c>
      <c r="AE74" s="70">
        <f t="shared" si="46"/>
        <v>0</v>
      </c>
      <c r="AF74" s="99"/>
      <c r="AG74" s="100"/>
      <c r="AH74" s="101">
        <f t="shared" si="47"/>
        <v>0</v>
      </c>
      <c r="AI74" s="102">
        <f t="shared" si="48"/>
        <v>0</v>
      </c>
      <c r="AJ74" s="99"/>
      <c r="AK74" s="100"/>
      <c r="AL74" s="101">
        <f t="shared" si="49"/>
        <v>0</v>
      </c>
      <c r="AM74" s="102">
        <f t="shared" si="56"/>
        <v>0</v>
      </c>
      <c r="AN74" s="104"/>
      <c r="AO74" s="105"/>
      <c r="AP74" s="101">
        <f t="shared" si="50"/>
        <v>0</v>
      </c>
      <c r="AQ74" s="106" t="str">
        <f t="shared" si="51"/>
        <v>0</v>
      </c>
      <c r="AR74" s="107"/>
      <c r="AS74" s="78">
        <f t="shared" si="52"/>
        <v>0</v>
      </c>
      <c r="AT74" s="107"/>
      <c r="AU74" s="102">
        <f t="shared" si="57"/>
        <v>0</v>
      </c>
      <c r="AV74" s="104"/>
      <c r="AW74" s="105"/>
      <c r="AX74" s="101">
        <f t="shared" si="53"/>
        <v>0</v>
      </c>
      <c r="AY74" s="106" t="str">
        <f t="shared" si="54"/>
        <v>0</v>
      </c>
    </row>
    <row r="75" spans="1:51" ht="6.75" customHeight="1" x14ac:dyDescent="0.2">
      <c r="F75"/>
      <c r="G75"/>
      <c r="H75"/>
      <c r="I75" s="22"/>
      <c r="J75" s="22"/>
    </row>
    <row r="76" spans="1:51" x14ac:dyDescent="0.2">
      <c r="A76" s="145" t="s">
        <v>75</v>
      </c>
      <c r="C76" s="146" t="s">
        <v>13</v>
      </c>
      <c r="F76"/>
      <c r="G76"/>
      <c r="H76"/>
      <c r="Q76" s="146" t="s">
        <v>13</v>
      </c>
      <c r="AF76" s="146"/>
      <c r="AG76" s="146" t="s">
        <v>13</v>
      </c>
    </row>
    <row r="77" spans="1:51" x14ac:dyDescent="0.2">
      <c r="A77" s="147" t="s">
        <v>76</v>
      </c>
      <c r="B77" s="148">
        <f>Mannschaftswertung!H8</f>
        <v>2178.5626188350402</v>
      </c>
      <c r="C77" s="149">
        <f>Presse!C76</f>
        <v>1</v>
      </c>
      <c r="E77" s="203" t="s">
        <v>77</v>
      </c>
      <c r="F77" s="203"/>
      <c r="G77" s="203"/>
      <c r="H77" s="203"/>
      <c r="I77" s="203"/>
      <c r="J77" s="203"/>
      <c r="K77" s="203"/>
      <c r="L77" s="204">
        <f>Mannschaftswertung!H14</f>
        <v>1574.2613721705393</v>
      </c>
      <c r="M77" s="204"/>
      <c r="N77" s="204"/>
      <c r="O77" s="204"/>
      <c r="Q77" s="149">
        <f>Presse!C82</f>
        <v>3</v>
      </c>
      <c r="R77" s="150"/>
      <c r="S77" s="151"/>
      <c r="T77" s="151"/>
      <c r="U77" s="203" t="s">
        <v>78</v>
      </c>
      <c r="V77" s="203"/>
      <c r="W77" s="203"/>
      <c r="X77" s="203"/>
      <c r="Y77" s="203"/>
      <c r="Z77" s="203"/>
      <c r="AA77" s="203"/>
      <c r="AB77" s="205" t="str">
        <f>Mannschaftswertung!H20</f>
        <v/>
      </c>
      <c r="AC77" s="205"/>
      <c r="AD77" s="205"/>
      <c r="AE77" s="205"/>
      <c r="AF77" s="205"/>
      <c r="AG77" s="149" t="e">
        <f>Presse!C88</f>
        <v>#VALUE!</v>
      </c>
    </row>
    <row r="78" spans="1:51" x14ac:dyDescent="0.2">
      <c r="A78" s="152"/>
      <c r="C78" s="17"/>
      <c r="E78" s="206"/>
      <c r="F78" s="206"/>
      <c r="G78" s="206"/>
      <c r="H78" s="206"/>
      <c r="I78" s="206"/>
      <c r="J78" s="206"/>
      <c r="K78" s="206"/>
      <c r="L78" s="207"/>
      <c r="M78" s="207"/>
      <c r="N78" s="207"/>
      <c r="O78" s="207"/>
      <c r="Q78" s="17"/>
      <c r="R78" s="206"/>
      <c r="S78" s="206"/>
      <c r="T78" s="206"/>
      <c r="U78" s="206"/>
      <c r="V78" s="206"/>
      <c r="W78" s="206"/>
      <c r="X78" s="206"/>
      <c r="Y78" s="206"/>
      <c r="Z78" s="15"/>
      <c r="AA78" s="207"/>
      <c r="AB78" s="207"/>
      <c r="AC78" s="207"/>
      <c r="AD78" s="207"/>
      <c r="AE78" s="207"/>
      <c r="AF78" s="153"/>
      <c r="AG78" s="17"/>
    </row>
    <row r="79" spans="1:51" x14ac:dyDescent="0.2">
      <c r="A79" s="147" t="s">
        <v>79</v>
      </c>
      <c r="B79" s="148" t="str">
        <f>Mannschaftswertung!E8</f>
        <v/>
      </c>
      <c r="C79" s="149" t="e">
        <f>Presse!C77</f>
        <v>#VALUE!</v>
      </c>
      <c r="E79" s="203" t="s">
        <v>80</v>
      </c>
      <c r="F79" s="203"/>
      <c r="G79" s="203"/>
      <c r="H79" s="203"/>
      <c r="I79" s="203"/>
      <c r="J79" s="203"/>
      <c r="K79" s="203"/>
      <c r="L79" s="205" t="str">
        <f>Mannschaftswertung!E14</f>
        <v/>
      </c>
      <c r="M79" s="205"/>
      <c r="N79" s="205"/>
      <c r="O79" s="205"/>
      <c r="Q79" s="149" t="e">
        <f>Presse!C83</f>
        <v>#VALUE!</v>
      </c>
      <c r="R79" s="150"/>
      <c r="S79" s="151"/>
      <c r="T79" s="151"/>
      <c r="U79" s="203" t="s">
        <v>81</v>
      </c>
      <c r="V79" s="203"/>
      <c r="W79" s="203"/>
      <c r="X79" s="203"/>
      <c r="Y79" s="203"/>
      <c r="Z79" s="203"/>
      <c r="AA79" s="203"/>
      <c r="AB79" s="205" t="str">
        <f>Mannschaftswertung!E20</f>
        <v/>
      </c>
      <c r="AC79" s="205"/>
      <c r="AD79" s="205"/>
      <c r="AE79" s="205"/>
      <c r="AF79" s="205"/>
      <c r="AG79" s="149" t="e">
        <f>Presse!C89</f>
        <v>#VALUE!</v>
      </c>
    </row>
    <row r="80" spans="1:51" x14ac:dyDescent="0.2">
      <c r="C80" s="17"/>
      <c r="E80" s="206"/>
      <c r="F80" s="206"/>
      <c r="G80" s="206"/>
      <c r="H80" s="206"/>
      <c r="I80" s="206"/>
      <c r="J80" s="206"/>
      <c r="K80" s="206"/>
      <c r="L80" s="207"/>
      <c r="M80" s="207"/>
      <c r="N80" s="207"/>
      <c r="O80" s="207"/>
      <c r="Q80" s="17"/>
      <c r="R80" s="206"/>
      <c r="S80" s="206"/>
      <c r="T80" s="206"/>
      <c r="U80" s="206"/>
      <c r="V80" s="206"/>
      <c r="W80" s="206"/>
      <c r="X80" s="206"/>
      <c r="Y80" s="206"/>
      <c r="Z80" s="15"/>
      <c r="AA80" s="207"/>
      <c r="AB80" s="207"/>
      <c r="AC80" s="207"/>
      <c r="AD80" s="207"/>
      <c r="AE80" s="207"/>
      <c r="AF80" s="153"/>
      <c r="AG80" s="17"/>
    </row>
    <row r="81" spans="1:34" x14ac:dyDescent="0.2">
      <c r="A81" s="154" t="s">
        <v>82</v>
      </c>
      <c r="B81" s="148">
        <f>Mannschaftswertung!F8</f>
        <v>1273.2788419827543</v>
      </c>
      <c r="C81" s="149">
        <f>Presse!C78</f>
        <v>4</v>
      </c>
      <c r="E81" s="203" t="s">
        <v>83</v>
      </c>
      <c r="F81" s="203"/>
      <c r="G81" s="203"/>
      <c r="H81" s="203"/>
      <c r="I81" s="203"/>
      <c r="J81" s="203"/>
      <c r="K81" s="203"/>
      <c r="L81" s="205" t="str">
        <f>Mannschaftswertung!F14</f>
        <v/>
      </c>
      <c r="M81" s="205"/>
      <c r="N81" s="205"/>
      <c r="O81" s="205"/>
      <c r="Q81" s="149" t="e">
        <f>Presse!C84</f>
        <v>#VALUE!</v>
      </c>
      <c r="R81" s="150"/>
      <c r="S81" s="151"/>
      <c r="T81" s="151"/>
      <c r="U81" s="203" t="s">
        <v>84</v>
      </c>
      <c r="V81" s="203"/>
      <c r="W81" s="203"/>
      <c r="X81" s="203"/>
      <c r="Y81" s="203"/>
      <c r="Z81" s="203"/>
      <c r="AA81" s="203"/>
      <c r="AB81" s="205" t="str">
        <f>Mannschaftswertung!F20</f>
        <v/>
      </c>
      <c r="AC81" s="205"/>
      <c r="AD81" s="205"/>
      <c r="AE81" s="205"/>
      <c r="AF81" s="205"/>
      <c r="AG81" s="149" t="e">
        <f>Presse!C90</f>
        <v>#VALUE!</v>
      </c>
    </row>
    <row r="82" spans="1:34" x14ac:dyDescent="0.2">
      <c r="A82" s="155"/>
      <c r="C82" s="17"/>
      <c r="E82" s="206"/>
      <c r="F82" s="206"/>
      <c r="G82" s="206"/>
      <c r="H82" s="206"/>
      <c r="I82" s="206"/>
      <c r="J82" s="206"/>
      <c r="K82" s="206"/>
      <c r="L82" s="207"/>
      <c r="M82" s="207"/>
      <c r="N82" s="207"/>
      <c r="O82" s="207"/>
      <c r="Q82" s="17"/>
      <c r="R82" s="206"/>
      <c r="S82" s="206"/>
      <c r="T82" s="206"/>
      <c r="U82" s="206"/>
      <c r="V82" s="206"/>
      <c r="W82" s="206"/>
      <c r="X82" s="206"/>
      <c r="Y82" s="206"/>
      <c r="Z82" s="15"/>
      <c r="AA82" s="207"/>
      <c r="AB82" s="207"/>
      <c r="AC82" s="207"/>
      <c r="AD82" s="207"/>
      <c r="AE82" s="207"/>
      <c r="AF82" s="153"/>
      <c r="AG82" s="17"/>
    </row>
    <row r="83" spans="1:34" x14ac:dyDescent="0.2">
      <c r="A83" s="147" t="s">
        <v>85</v>
      </c>
      <c r="B83" s="148" t="str">
        <f>Mannschaftswertung!G8</f>
        <v/>
      </c>
      <c r="C83" s="149" t="e">
        <f>Presse!C79</f>
        <v>#VALUE!</v>
      </c>
      <c r="E83" s="203" t="s">
        <v>86</v>
      </c>
      <c r="F83" s="203"/>
      <c r="G83" s="203"/>
      <c r="H83" s="203"/>
      <c r="I83" s="203"/>
      <c r="J83" s="203"/>
      <c r="K83" s="203"/>
      <c r="L83" s="205" t="str">
        <f>Mannschaftswertung!G14</f>
        <v/>
      </c>
      <c r="M83" s="205"/>
      <c r="N83" s="205"/>
      <c r="O83" s="205"/>
      <c r="Q83" s="149" t="e">
        <f>Presse!C85</f>
        <v>#VALUE!</v>
      </c>
      <c r="R83" s="150"/>
      <c r="S83" s="151"/>
      <c r="T83" s="151"/>
      <c r="U83" s="203" t="s">
        <v>87</v>
      </c>
      <c r="V83" s="203"/>
      <c r="W83" s="203"/>
      <c r="X83" s="203"/>
      <c r="Y83" s="203"/>
      <c r="Z83" s="203"/>
      <c r="AA83" s="203"/>
      <c r="AB83" s="205" t="str">
        <f>Mannschaftswertung!G20</f>
        <v/>
      </c>
      <c r="AC83" s="205"/>
      <c r="AD83" s="205"/>
      <c r="AE83" s="205"/>
      <c r="AF83" s="205"/>
      <c r="AG83" s="149" t="e">
        <f>Presse!C91</f>
        <v>#VALUE!</v>
      </c>
    </row>
    <row r="84" spans="1:34" x14ac:dyDescent="0.2">
      <c r="A84" s="155"/>
      <c r="C84" s="17"/>
      <c r="E84" s="206"/>
      <c r="F84" s="206"/>
      <c r="G84" s="206"/>
      <c r="H84" s="206"/>
      <c r="I84" s="206"/>
      <c r="J84" s="206"/>
      <c r="K84" s="206"/>
      <c r="L84" s="207"/>
      <c r="M84" s="207"/>
      <c r="N84" s="207"/>
      <c r="O84" s="207"/>
      <c r="Q84" s="17"/>
      <c r="R84" s="206"/>
      <c r="S84" s="206"/>
      <c r="T84" s="206"/>
      <c r="U84" s="206"/>
      <c r="V84" s="206"/>
      <c r="W84" s="206"/>
      <c r="X84" s="206"/>
      <c r="Y84" s="206"/>
      <c r="Z84" s="15"/>
      <c r="AA84" s="207"/>
      <c r="AB84" s="207"/>
      <c r="AC84" s="207"/>
      <c r="AD84" s="207"/>
      <c r="AE84" s="207"/>
      <c r="AF84" s="153"/>
      <c r="AG84" s="17"/>
    </row>
    <row r="85" spans="1:34" x14ac:dyDescent="0.2">
      <c r="A85" s="154" t="s">
        <v>88</v>
      </c>
      <c r="B85" s="148" t="str">
        <f>Mannschaftswertung!I8</f>
        <v/>
      </c>
      <c r="C85" s="149" t="e">
        <f>Presse!C80</f>
        <v>#VALUE!</v>
      </c>
      <c r="E85" s="203" t="s">
        <v>89</v>
      </c>
      <c r="F85" s="203"/>
      <c r="G85" s="203"/>
      <c r="H85" s="203"/>
      <c r="I85" s="203"/>
      <c r="J85" s="203"/>
      <c r="K85" s="203"/>
      <c r="L85" s="205" t="str">
        <f>Mannschaftswertung!I14</f>
        <v/>
      </c>
      <c r="M85" s="205"/>
      <c r="N85" s="205"/>
      <c r="O85" s="205"/>
      <c r="Q85" s="149" t="e">
        <f>Presse!C86</f>
        <v>#VALUE!</v>
      </c>
      <c r="R85" s="150"/>
      <c r="S85" s="151"/>
      <c r="T85" s="151"/>
      <c r="U85" s="203" t="s">
        <v>52</v>
      </c>
      <c r="V85" s="203"/>
      <c r="W85" s="203"/>
      <c r="X85" s="203"/>
      <c r="Y85" s="203"/>
      <c r="Z85" s="203"/>
      <c r="AA85" s="203"/>
      <c r="AB85" s="205" t="str">
        <f>Mannschaftswertung!K8</f>
        <v/>
      </c>
      <c r="AC85" s="205"/>
      <c r="AD85" s="205"/>
      <c r="AE85" s="205"/>
      <c r="AF85" s="205"/>
      <c r="AG85" s="149" t="e">
        <f>Presse!C92</f>
        <v>#VALUE!</v>
      </c>
    </row>
    <row r="86" spans="1:34" x14ac:dyDescent="0.2">
      <c r="A86" s="155"/>
      <c r="C86" s="17"/>
      <c r="E86" s="206"/>
      <c r="F86" s="206"/>
      <c r="G86" s="206"/>
      <c r="H86" s="206"/>
      <c r="I86" s="206"/>
      <c r="J86" s="206"/>
      <c r="K86" s="206"/>
      <c r="L86" s="207"/>
      <c r="M86" s="207"/>
      <c r="N86" s="207"/>
      <c r="O86" s="207"/>
      <c r="Q86" s="17"/>
      <c r="R86" s="206"/>
      <c r="S86" s="206"/>
      <c r="T86" s="206"/>
      <c r="U86" s="206"/>
      <c r="V86" s="206"/>
      <c r="W86" s="206"/>
      <c r="X86" s="206"/>
      <c r="Y86" s="206"/>
      <c r="Z86" s="15"/>
      <c r="AA86" s="207"/>
      <c r="AB86" s="207"/>
      <c r="AC86" s="207"/>
      <c r="AD86" s="207"/>
      <c r="AE86" s="207"/>
      <c r="AF86" s="153"/>
      <c r="AG86" s="17"/>
    </row>
    <row r="87" spans="1:34" x14ac:dyDescent="0.2">
      <c r="A87" s="154" t="s">
        <v>37</v>
      </c>
      <c r="B87" s="148">
        <f>Mannschaftswertung!L8</f>
        <v>1840.206827062196</v>
      </c>
      <c r="C87" s="149">
        <f>Presse!C81</f>
        <v>2</v>
      </c>
      <c r="E87" s="203" t="s">
        <v>90</v>
      </c>
      <c r="F87" s="203"/>
      <c r="G87" s="203"/>
      <c r="H87" s="203"/>
      <c r="I87" s="203"/>
      <c r="J87" s="203"/>
      <c r="K87" s="203"/>
      <c r="L87" s="205" t="str">
        <f>Mannschaftswertung!J8</f>
        <v/>
      </c>
      <c r="M87" s="205"/>
      <c r="N87" s="205"/>
      <c r="O87" s="205"/>
      <c r="Q87" s="149" t="e">
        <f>Presse!C87</f>
        <v>#VALUE!</v>
      </c>
      <c r="R87" s="150"/>
      <c r="S87" s="151"/>
      <c r="T87" s="151"/>
      <c r="U87" s="203"/>
      <c r="V87" s="203"/>
      <c r="W87" s="203"/>
      <c r="X87" s="203"/>
      <c r="Y87" s="203"/>
      <c r="Z87" s="203"/>
      <c r="AA87" s="203"/>
      <c r="AB87" s="208"/>
      <c r="AC87" s="208"/>
      <c r="AD87" s="208"/>
      <c r="AE87" s="208"/>
      <c r="AF87" s="208"/>
      <c r="AG87" s="149"/>
      <c r="AH87" s="156"/>
    </row>
  </sheetData>
  <mergeCells count="117">
    <mergeCell ref="E86:K86"/>
    <mergeCell ref="L86:O86"/>
    <mergeCell ref="R86:Y86"/>
    <mergeCell ref="AA86:AE86"/>
    <mergeCell ref="E87:K87"/>
    <mergeCell ref="L87:O87"/>
    <mergeCell ref="U87:AA87"/>
    <mergeCell ref="AB87:AF87"/>
    <mergeCell ref="E83:K83"/>
    <mergeCell ref="L83:O83"/>
    <mergeCell ref="U83:AA83"/>
    <mergeCell ref="AB83:AF83"/>
    <mergeCell ref="E84:K84"/>
    <mergeCell ref="L84:O84"/>
    <mergeCell ref="R84:Y84"/>
    <mergeCell ref="AA84:AE84"/>
    <mergeCell ref="E85:K85"/>
    <mergeCell ref="L85:O85"/>
    <mergeCell ref="U85:AA85"/>
    <mergeCell ref="AB85:AF85"/>
    <mergeCell ref="E80:K80"/>
    <mergeCell ref="L80:O80"/>
    <mergeCell ref="R80:Y80"/>
    <mergeCell ref="AA80:AE80"/>
    <mergeCell ref="E81:K81"/>
    <mergeCell ref="L81:O81"/>
    <mergeCell ref="U81:AA81"/>
    <mergeCell ref="AB81:AF81"/>
    <mergeCell ref="E82:K82"/>
    <mergeCell ref="L82:O82"/>
    <mergeCell ref="R82:Y82"/>
    <mergeCell ref="AA82:AE82"/>
    <mergeCell ref="E77:K77"/>
    <mergeCell ref="L77:O77"/>
    <mergeCell ref="U77:AA77"/>
    <mergeCell ref="AB77:AF77"/>
    <mergeCell ref="E78:K78"/>
    <mergeCell ref="L78:O78"/>
    <mergeCell ref="R78:Y78"/>
    <mergeCell ref="AA78:AE78"/>
    <mergeCell ref="E79:K79"/>
    <mergeCell ref="L79:O79"/>
    <mergeCell ref="U79:AA79"/>
    <mergeCell ref="AB79:AF79"/>
    <mergeCell ref="K43:R43"/>
    <mergeCell ref="U43:AB43"/>
    <mergeCell ref="AF43:AY43"/>
    <mergeCell ref="I44:I45"/>
    <mergeCell ref="J44:J45"/>
    <mergeCell ref="K44:L44"/>
    <mergeCell ref="N44:O44"/>
    <mergeCell ref="Q44:R44"/>
    <mergeCell ref="U44:V44"/>
    <mergeCell ref="X44:Y44"/>
    <mergeCell ref="AA44:AB44"/>
    <mergeCell ref="AE44:AE45"/>
    <mergeCell ref="AF44:AI44"/>
    <mergeCell ref="AJ44:AM44"/>
    <mergeCell ref="AN44:AQ44"/>
    <mergeCell ref="AR44:AS44"/>
    <mergeCell ref="AT44:AU44"/>
    <mergeCell ref="AV44:AY44"/>
    <mergeCell ref="C16:D16"/>
    <mergeCell ref="K18:O18"/>
    <mergeCell ref="U18:Y18"/>
    <mergeCell ref="AF18:AY18"/>
    <mergeCell ref="I19:I20"/>
    <mergeCell ref="J19:J20"/>
    <mergeCell ref="K19:L19"/>
    <mergeCell ref="N19:O19"/>
    <mergeCell ref="Q19:R19"/>
    <mergeCell ref="U19:V19"/>
    <mergeCell ref="X19:Y19"/>
    <mergeCell ref="AA19:AB19"/>
    <mergeCell ref="AE19:AE20"/>
    <mergeCell ref="AF19:AI19"/>
    <mergeCell ref="AJ19:AM19"/>
    <mergeCell ref="AN19:AQ19"/>
    <mergeCell ref="AR19:AS19"/>
    <mergeCell ref="AT19:AU19"/>
    <mergeCell ref="AV19:AY19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E4:AE5"/>
    <mergeCell ref="AF4:AI4"/>
    <mergeCell ref="AJ4:AM4"/>
    <mergeCell ref="AN4:AQ4"/>
    <mergeCell ref="AR4:AS4"/>
    <mergeCell ref="AT4:AU4"/>
    <mergeCell ref="AV4:AY4"/>
    <mergeCell ref="C5:D5"/>
    <mergeCell ref="C6:D6"/>
    <mergeCell ref="C4:D4"/>
    <mergeCell ref="I4:I5"/>
    <mergeCell ref="J4:J5"/>
    <mergeCell ref="K4:L4"/>
    <mergeCell ref="N4:O4"/>
    <mergeCell ref="Q4:R4"/>
    <mergeCell ref="U4:V4"/>
    <mergeCell ref="X4:Y4"/>
    <mergeCell ref="AA4:AB4"/>
    <mergeCell ref="A1:E1"/>
    <mergeCell ref="I1:K1"/>
    <mergeCell ref="L1:U1"/>
    <mergeCell ref="AA1:AG1"/>
    <mergeCell ref="AI1:AK1"/>
    <mergeCell ref="AN1:AQ1"/>
    <mergeCell ref="K3:O3"/>
    <mergeCell ref="U3:Y3"/>
    <mergeCell ref="AF3:AY3"/>
  </mergeCells>
  <conditionalFormatting sqref="F21:H21">
    <cfRule type="cellIs" dxfId="94" priority="8" operator="lessThan">
      <formula>2</formula>
    </cfRule>
  </conditionalFormatting>
  <conditionalFormatting sqref="AE21:AE22">
    <cfRule type="cellIs" dxfId="93" priority="9" operator="lessThanOrEqual">
      <formula>0</formula>
    </cfRule>
  </conditionalFormatting>
  <conditionalFormatting sqref="D21:D41">
    <cfRule type="cellIs" dxfId="92" priority="10" operator="equal">
      <formula>"+158"</formula>
    </cfRule>
    <cfRule type="cellIs" dxfId="91" priority="11" operator="equal">
      <formula>-158</formula>
    </cfRule>
    <cfRule type="cellIs" dxfId="90" priority="12" operator="equal">
      <formula>-140</formula>
    </cfRule>
    <cfRule type="cellIs" dxfId="89" priority="13" operator="equal">
      <formula>-148</formula>
    </cfRule>
  </conditionalFormatting>
  <conditionalFormatting sqref="E14:E16">
    <cfRule type="cellIs" dxfId="84" priority="18" operator="equal">
      <formula>"w"</formula>
    </cfRule>
    <cfRule type="cellIs" dxfId="83" priority="19" operator="equal">
      <formula>"m"</formula>
    </cfRule>
  </conditionalFormatting>
  <conditionalFormatting sqref="F71:F72">
    <cfRule type="cellIs" dxfId="82" priority="20" operator="lessThan">
      <formula>2</formula>
    </cfRule>
  </conditionalFormatting>
  <conditionalFormatting sqref="E71:E72">
    <cfRule type="cellIs" dxfId="81" priority="21" operator="equal">
      <formula>"w"</formula>
    </cfRule>
    <cfRule type="cellIs" dxfId="80" priority="22" operator="equal">
      <formula>"m"</formula>
    </cfRule>
  </conditionalFormatting>
  <conditionalFormatting sqref="D71:D72">
    <cfRule type="cellIs" dxfId="79" priority="23" operator="equal">
      <formula>"+168"</formula>
    </cfRule>
    <cfRule type="cellIs" dxfId="78" priority="24" operator="equal">
      <formula>-168</formula>
    </cfRule>
    <cfRule type="cellIs" dxfId="77" priority="25" operator="equal">
      <formula>-150</formula>
    </cfRule>
    <cfRule type="cellIs" dxfId="76" priority="26" operator="equal">
      <formula>-158</formula>
    </cfRule>
  </conditionalFormatting>
  <conditionalFormatting sqref="F64:F66">
    <cfRule type="cellIs" dxfId="73" priority="29" operator="lessThan">
      <formula>2</formula>
    </cfRule>
  </conditionalFormatting>
  <conditionalFormatting sqref="E64:E66">
    <cfRule type="cellIs" dxfId="72" priority="30" operator="equal">
      <formula>"w"</formula>
    </cfRule>
    <cfRule type="cellIs" dxfId="71" priority="31" operator="equal">
      <formula>"m"</formula>
    </cfRule>
  </conditionalFormatting>
  <conditionalFormatting sqref="D64:D66">
    <cfRule type="cellIs" dxfId="70" priority="32" operator="equal">
      <formula>"+168"</formula>
    </cfRule>
    <cfRule type="cellIs" dxfId="69" priority="33" operator="equal">
      <formula>-168</formula>
    </cfRule>
    <cfRule type="cellIs" dxfId="68" priority="34" operator="equal">
      <formula>-150</formula>
    </cfRule>
    <cfRule type="cellIs" dxfId="67" priority="35" operator="equal">
      <formula>-158</formula>
    </cfRule>
  </conditionalFormatting>
  <conditionalFormatting sqref="L21:L41">
    <cfRule type="cellIs" dxfId="60" priority="42" operator="equal">
      <formula>0</formula>
    </cfRule>
  </conditionalFormatting>
  <conditionalFormatting sqref="O21:O41">
    <cfRule type="cellIs" dxfId="59" priority="43" operator="equal">
      <formula>10</formula>
    </cfRule>
  </conditionalFormatting>
  <conditionalFormatting sqref="O21:O41">
    <cfRule type="cellIs" dxfId="58" priority="44" operator="equal">
      <formula>0</formula>
    </cfRule>
  </conditionalFormatting>
  <conditionalFormatting sqref="V21:V41">
    <cfRule type="cellIs" dxfId="57" priority="45" operator="equal">
      <formula>10</formula>
    </cfRule>
  </conditionalFormatting>
  <conditionalFormatting sqref="V21:V41">
    <cfRule type="cellIs" dxfId="56" priority="46" operator="equal">
      <formula>0</formula>
    </cfRule>
  </conditionalFormatting>
  <conditionalFormatting sqref="Y21:Y41">
    <cfRule type="cellIs" dxfId="55" priority="47" operator="equal">
      <formula>10</formula>
    </cfRule>
  </conditionalFormatting>
  <conditionalFormatting sqref="Y21:Y41">
    <cfRule type="cellIs" dxfId="54" priority="48" operator="equal">
      <formula>0</formula>
    </cfRule>
  </conditionalFormatting>
  <conditionalFormatting sqref="L6:L16">
    <cfRule type="cellIs" dxfId="53" priority="49" operator="equal">
      <formula>0</formula>
    </cfRule>
  </conditionalFormatting>
  <conditionalFormatting sqref="O6:O16">
    <cfRule type="cellIs" dxfId="52" priority="50" operator="equal">
      <formula>10</formula>
    </cfRule>
  </conditionalFormatting>
  <conditionalFormatting sqref="O6:O16">
    <cfRule type="cellIs" dxfId="51" priority="51" operator="equal">
      <formula>0</formula>
    </cfRule>
  </conditionalFormatting>
  <conditionalFormatting sqref="V6:V16">
    <cfRule type="cellIs" dxfId="50" priority="52" operator="equal">
      <formula>10</formula>
    </cfRule>
  </conditionalFormatting>
  <conditionalFormatting sqref="V6:V16">
    <cfRule type="cellIs" dxfId="49" priority="53" operator="equal">
      <formula>0</formula>
    </cfRule>
  </conditionalFormatting>
  <conditionalFormatting sqref="Y6:Y16">
    <cfRule type="cellIs" dxfId="48" priority="54" operator="equal">
      <formula>10</formula>
    </cfRule>
  </conditionalFormatting>
  <conditionalFormatting sqref="Y6:Y16">
    <cfRule type="cellIs" dxfId="47" priority="55" operator="equal">
      <formula>0</formula>
    </cfRule>
  </conditionalFormatting>
  <conditionalFormatting sqref="F70:H70">
    <cfRule type="cellIs" dxfId="46" priority="56" operator="lessThan">
      <formula>2</formula>
    </cfRule>
  </conditionalFormatting>
  <conditionalFormatting sqref="AE70">
    <cfRule type="cellIs" dxfId="45" priority="57" operator="lessThanOrEqual">
      <formula>0</formula>
    </cfRule>
  </conditionalFormatting>
  <conditionalFormatting sqref="E70">
    <cfRule type="cellIs" dxfId="43" priority="59" operator="equal">
      <formula>"w"</formula>
    </cfRule>
    <cfRule type="cellIs" dxfId="42" priority="60" operator="equal">
      <formula>"m"</formula>
    </cfRule>
  </conditionalFormatting>
  <conditionalFormatting sqref="D70">
    <cfRule type="cellIs" dxfId="41" priority="61" operator="equal">
      <formula>"+168"</formula>
    </cfRule>
    <cfRule type="cellIs" dxfId="40" priority="62" operator="equal">
      <formula>-168</formula>
    </cfRule>
    <cfRule type="cellIs" dxfId="39" priority="63" operator="equal">
      <formula>-150</formula>
    </cfRule>
    <cfRule type="cellIs" dxfId="38" priority="64" operator="equal">
      <formula>-158</formula>
    </cfRule>
  </conditionalFormatting>
  <conditionalFormatting sqref="L70">
    <cfRule type="cellIs" dxfId="36" priority="66" operator="equal">
      <formula>10</formula>
    </cfRule>
  </conditionalFormatting>
  <conditionalFormatting sqref="R70">
    <cfRule type="cellIs" dxfId="32" priority="70" operator="equal">
      <formula>10</formula>
    </cfRule>
  </conditionalFormatting>
  <conditionalFormatting sqref="O70">
    <cfRule type="cellIs" dxfId="31" priority="71" operator="equal">
      <formula>10</formula>
    </cfRule>
  </conditionalFormatting>
  <conditionalFormatting sqref="AE8:AE16">
    <cfRule type="cellIs" dxfId="30" priority="72" operator="lessThanOrEqual">
      <formula>0</formula>
    </cfRule>
  </conditionalFormatting>
  <conditionalFormatting sqref="AE6:AE7">
    <cfRule type="cellIs" dxfId="29" priority="73" operator="lessThanOrEqual">
      <formula>0</formula>
    </cfRule>
  </conditionalFormatting>
  <conditionalFormatting sqref="AU6:AU16">
    <cfRule type="cellIs" dxfId="27" priority="75" operator="lessThanOrEqual">
      <formula>0</formula>
    </cfRule>
  </conditionalFormatting>
  <conditionalFormatting sqref="AY6:AY16">
    <cfRule type="cellIs" dxfId="26" priority="76" operator="lessThanOrEqual">
      <formula>0</formula>
    </cfRule>
  </conditionalFormatting>
  <conditionalFormatting sqref="AU21:AU41">
    <cfRule type="cellIs" dxfId="24" priority="78" operator="lessThanOrEqual">
      <formula>0</formula>
    </cfRule>
  </conditionalFormatting>
  <conditionalFormatting sqref="AY21:AY41">
    <cfRule type="cellIs" dxfId="23" priority="79" operator="lessThanOrEqual">
      <formula>0</formula>
    </cfRule>
  </conditionalFormatting>
  <conditionalFormatting sqref="AS6:AS16">
    <cfRule type="cellIs" dxfId="22" priority="80" operator="lessThanOrEqual">
      <formula>0</formula>
    </cfRule>
  </conditionalFormatting>
  <conditionalFormatting sqref="AS21:AS41">
    <cfRule type="cellIs" dxfId="4" priority="81" operator="lessThanOrEqual">
      <formula>0</formula>
    </cfRule>
  </conditionalFormatting>
  <conditionalFormatting sqref="AU46:AU74">
    <cfRule type="cellIs" dxfId="20" priority="83" operator="lessThanOrEqual">
      <formula>0</formula>
    </cfRule>
  </conditionalFormatting>
  <conditionalFormatting sqref="AY46:AY74">
    <cfRule type="cellIs" dxfId="19" priority="84" operator="lessThanOrEqual">
      <formula>0</formula>
    </cfRule>
  </conditionalFormatting>
  <conditionalFormatting sqref="AS46:AS74">
    <cfRule type="cellIs" dxfId="1" priority="1" operator="lessThanOrEqual">
      <formula>0</formula>
    </cfRule>
  </conditionalFormatting>
  <dataValidations count="4">
    <dataValidation type="list" allowBlank="1" showInputMessage="1" showErrorMessage="1" sqref="E6:E16 E21:E41 E46:E74">
      <formula1>",m,w,"</formula1>
      <formula2>0</formula2>
    </dataValidation>
    <dataValidation type="list" allowBlank="1" showInputMessage="1" showErrorMessage="1" sqref="F1:H1">
      <formula1>"Jugendliga Rheinland-Pfalz,Pfalz-Meisterschaften (Mehrk.),Rheinl.-Pfalz Meisterschaft (Mehrk.)"</formula1>
      <formula2>0</formula2>
    </dataValidation>
    <dataValidation type="list" allowBlank="1" showInputMessage="1" showErrorMessage="1" sqref="A1">
      <formula1>"Jugendliga Rheinland-Pfalz/Hessen,Pfalz-Meisterschaften (Mehrk.),Rheinl.-Pfalz Meisterschaft (Mehrk.)"</formula1>
      <formula2>0</formula2>
    </dataValidation>
    <dataValidation type="list" allowBlank="1" showInputMessage="1" showErrorMessage="1" sqref="B6:B16 B21:B41 B46:B74">
      <formula1>"TSG Kaisersl.,KSV Langen,KSV Grünstadt,FTG Pfungstadt,AC Altrip,AC Mutterstadt,AV 03 Speyer,KSC 07 Schifferstadt,TSG Haßloch,AC Weisenau,KSV Hostenbach"</formula1>
      <formula2>0</formula2>
    </dataValidation>
  </dataValidations>
  <hyperlinks>
    <hyperlink ref="AI1" location="Presse!A1" display="PRESSE"/>
  </hyperlinks>
  <printOptions horizontalCentered="1" verticalCentered="1"/>
  <pageMargins left="0" right="0" top="0.196527777777778" bottom="0.196527777777778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opLeftCell="A11" zoomScaleNormal="100" workbookViewId="0">
      <selection activeCell="A36" sqref="A36"/>
    </sheetView>
  </sheetViews>
  <sheetFormatPr baseColWidth="10" defaultColWidth="9.140625" defaultRowHeight="12.75" x14ac:dyDescent="0.2"/>
  <cols>
    <col min="1" max="1" width="15.42578125"/>
    <col min="2" max="3" width="0" hidden="1"/>
    <col min="4" max="4" width="2"/>
    <col min="5" max="5" width="14.7109375" style="157"/>
    <col min="6" max="10" width="14.140625" style="157"/>
    <col min="11" max="11" width="10.5703125"/>
    <col min="12" max="12" width="12.85546875"/>
    <col min="13" max="1025" width="10.5703125"/>
  </cols>
  <sheetData>
    <row r="1" spans="1:13" ht="15.75" x14ac:dyDescent="0.25">
      <c r="A1" s="158" t="s">
        <v>75</v>
      </c>
      <c r="B1" s="159" t="s">
        <v>91</v>
      </c>
      <c r="E1" s="160"/>
      <c r="F1" s="160"/>
      <c r="G1" s="160"/>
      <c r="H1" s="160"/>
      <c r="I1" s="160"/>
      <c r="J1" s="160"/>
      <c r="K1" s="160"/>
      <c r="L1" s="108"/>
    </row>
    <row r="2" spans="1:13" s="146" customFormat="1" ht="15.75" x14ac:dyDescent="0.25">
      <c r="A2" s="158"/>
      <c r="E2" s="161" t="s">
        <v>92</v>
      </c>
      <c r="F2" s="161" t="s">
        <v>58</v>
      </c>
      <c r="G2" s="161" t="s">
        <v>39</v>
      </c>
      <c r="H2" s="161" t="s">
        <v>33</v>
      </c>
      <c r="I2" s="161" t="s">
        <v>56</v>
      </c>
      <c r="J2" s="161" t="s">
        <v>93</v>
      </c>
      <c r="K2" s="161" t="s">
        <v>94</v>
      </c>
      <c r="L2" s="162" t="s">
        <v>37</v>
      </c>
    </row>
    <row r="3" spans="1:13" s="163" customFormat="1" ht="9.75" x14ac:dyDescent="0.2">
      <c r="E3" s="164">
        <f>LARGE($E$21:$E$89,1)</f>
        <v>0</v>
      </c>
      <c r="F3" s="164">
        <f>LARGE($F$21:$F$89,1)</f>
        <v>481.9224884792626</v>
      </c>
      <c r="G3" s="164">
        <f>LARGE($G$21:$G$89,1)</f>
        <v>391.21539267015703</v>
      </c>
      <c r="H3" s="164">
        <f>LARGE($H$21:$H$89,1)</f>
        <v>595.63068762278976</v>
      </c>
      <c r="I3" s="164">
        <f>LARGE($I$21:$I$89,1)</f>
        <v>560.62070257611242</v>
      </c>
      <c r="J3" s="164">
        <f>LARGE($J$21:$J$89,1)</f>
        <v>0</v>
      </c>
      <c r="K3" s="164">
        <f>LARGE($K$21:$K$89,1)</f>
        <v>558.93579454253609</v>
      </c>
      <c r="L3" s="164">
        <f>LARGE($L$21:$L$89,1)</f>
        <v>538.84372294372292</v>
      </c>
    </row>
    <row r="4" spans="1:13" s="163" customFormat="1" ht="9.75" x14ac:dyDescent="0.2">
      <c r="E4" s="164">
        <f>LARGE($E$21:$E$89,2)</f>
        <v>0</v>
      </c>
      <c r="F4" s="164">
        <f>LARGE($F$21:$F$89,2)</f>
        <v>420.95046332046331</v>
      </c>
      <c r="G4" s="164">
        <f>LARGE($G$21:$G$89,2)</f>
        <v>357.37007874015751</v>
      </c>
      <c r="H4" s="164">
        <f>LARGE($H$21:$H$89,2)</f>
        <v>540.82162280701755</v>
      </c>
      <c r="I4" s="164">
        <f>LARGE($I$21:$I$89,2)</f>
        <v>0</v>
      </c>
      <c r="J4" s="164">
        <f>LARGE($J$21:$J$89,2)</f>
        <v>0</v>
      </c>
      <c r="K4" s="164">
        <f>LARGE($K$21:$K$89,2)</f>
        <v>345.08000000000004</v>
      </c>
      <c r="L4" s="164">
        <f>LARGE($L$21:$L$89,2)</f>
        <v>459.43118773946361</v>
      </c>
    </row>
    <row r="5" spans="1:13" x14ac:dyDescent="0.2">
      <c r="A5" s="165"/>
      <c r="B5" s="165"/>
      <c r="E5" s="164">
        <f>LARGE($E$21:$E$89,3)</f>
        <v>0</v>
      </c>
      <c r="F5" s="164">
        <f>LARGE($F$21:$F$89,3)</f>
        <v>370.4058901830283</v>
      </c>
      <c r="G5" s="164">
        <f>LARGE($G$21:$G$89,3)</f>
        <v>0</v>
      </c>
      <c r="H5" s="164">
        <f>LARGE($H$21:$H$89,3)</f>
        <v>539.59072995090025</v>
      </c>
      <c r="I5" s="164">
        <f>LARGE($I$21:$I$89,3)</f>
        <v>0</v>
      </c>
      <c r="J5" s="164">
        <f>LARGE($J$21:$J$89,3)</f>
        <v>0</v>
      </c>
      <c r="K5" s="164">
        <f>LARGE($K$21:$K$89,3)</f>
        <v>0</v>
      </c>
      <c r="L5" s="164">
        <f>LARGE($L$21:$L$89,3)</f>
        <v>450.57864406779657</v>
      </c>
    </row>
    <row r="6" spans="1:13" x14ac:dyDescent="0.2">
      <c r="A6" s="165"/>
      <c r="B6" s="165"/>
      <c r="E6" s="164">
        <f>LARGE($E$21:$E$89,4)</f>
        <v>0</v>
      </c>
      <c r="F6" s="164">
        <f>LARGE($F$21:$F$89,4)</f>
        <v>0</v>
      </c>
      <c r="G6" s="164">
        <f>LARGE($G$21:$G$89,4)</f>
        <v>0</v>
      </c>
      <c r="H6" s="164">
        <f>LARGE($H$21:$H$89,4)</f>
        <v>502.51957845433253</v>
      </c>
      <c r="I6" s="164">
        <f>LARGE($I$21:$I$89,4)</f>
        <v>0</v>
      </c>
      <c r="J6" s="164">
        <f>LARGE($J$21:$J$89,4)</f>
        <v>0</v>
      </c>
      <c r="K6" s="164">
        <f>LARGE($K$21:$K$89,4)</f>
        <v>0</v>
      </c>
      <c r="L6" s="164">
        <f>LARGE($L$21:$L$89,4)</f>
        <v>391.35327231121283</v>
      </c>
    </row>
    <row r="7" spans="1:13" s="166" customFormat="1" ht="24" hidden="1" customHeight="1" x14ac:dyDescent="0.2">
      <c r="E7" s="167">
        <f t="shared" ref="E7:L7" si="0">COUNTIF(E3:E6,"&gt;0")</f>
        <v>0</v>
      </c>
      <c r="F7" s="167">
        <f t="shared" si="0"/>
        <v>3</v>
      </c>
      <c r="G7" s="167">
        <f t="shared" si="0"/>
        <v>2</v>
      </c>
      <c r="H7" s="167">
        <f t="shared" si="0"/>
        <v>4</v>
      </c>
      <c r="I7" s="167">
        <f t="shared" si="0"/>
        <v>1</v>
      </c>
      <c r="J7" s="167">
        <f t="shared" si="0"/>
        <v>0</v>
      </c>
      <c r="K7" s="167">
        <f t="shared" si="0"/>
        <v>2</v>
      </c>
      <c r="L7" s="167">
        <f t="shared" si="0"/>
        <v>4</v>
      </c>
    </row>
    <row r="8" spans="1:13" s="169" customFormat="1" ht="15" x14ac:dyDescent="0.25">
      <c r="A8" s="168"/>
      <c r="B8" s="168"/>
      <c r="E8" s="170" t="str">
        <f t="shared" ref="E8:L8" si="1">IF(E7&gt;2,SUM(E3:E6),"")</f>
        <v/>
      </c>
      <c r="F8" s="170">
        <f t="shared" si="1"/>
        <v>1273.2788419827543</v>
      </c>
      <c r="G8" s="170" t="str">
        <f t="shared" si="1"/>
        <v/>
      </c>
      <c r="H8" s="170">
        <f t="shared" si="1"/>
        <v>2178.5626188350402</v>
      </c>
      <c r="I8" s="170" t="str">
        <f t="shared" si="1"/>
        <v/>
      </c>
      <c r="J8" s="170" t="str">
        <f t="shared" si="1"/>
        <v/>
      </c>
      <c r="K8" s="170" t="str">
        <f t="shared" si="1"/>
        <v/>
      </c>
      <c r="L8" s="170">
        <f t="shared" si="1"/>
        <v>1840.206827062196</v>
      </c>
      <c r="M8" s="171"/>
    </row>
    <row r="9" spans="1:13" s="163" customFormat="1" ht="9.75" x14ac:dyDescent="0.2">
      <c r="A9" s="165"/>
      <c r="B9" s="165"/>
      <c r="E9" s="164">
        <f>LARGE($E$21:$E$89,5)</f>
        <v>0</v>
      </c>
      <c r="F9" s="164">
        <f>LARGE($F$21:$F$89,5)</f>
        <v>0</v>
      </c>
      <c r="G9" s="164">
        <f>LARGE($G$21:$G$89,5)</f>
        <v>0</v>
      </c>
      <c r="H9" s="164">
        <f>LARGE($H$21:$H$89,5)</f>
        <v>497.65761674718192</v>
      </c>
      <c r="I9" s="164">
        <f>LARGE($I$21:$I$89,5)</f>
        <v>0</v>
      </c>
      <c r="J9" s="164">
        <f>LARGE($J$21:$J$89,5)</f>
        <v>0</v>
      </c>
      <c r="K9" s="164">
        <f>LARGE($K$21:$K$89,5)</f>
        <v>0</v>
      </c>
      <c r="L9" s="164">
        <f>LARGE($L$21:$L$89,5)</f>
        <v>384.22932960893854</v>
      </c>
    </row>
    <row r="10" spans="1:13" s="163" customFormat="1" ht="9.75" x14ac:dyDescent="0.2">
      <c r="A10" s="165"/>
      <c r="B10" s="165"/>
      <c r="E10" s="164">
        <f>LARGE($E$21:$E$89,6)</f>
        <v>0</v>
      </c>
      <c r="F10" s="164">
        <f>LARGE($F$21:$F$89,6)</f>
        <v>0</v>
      </c>
      <c r="G10" s="164">
        <f>LARGE($G$21:$G$89,6)</f>
        <v>0</v>
      </c>
      <c r="H10" s="164">
        <f>LARGE($H$21:$H$89,6)</f>
        <v>385.516582278481</v>
      </c>
      <c r="I10" s="164">
        <f>LARGE($I$21:$I$89,6)</f>
        <v>0</v>
      </c>
      <c r="J10" s="164">
        <f>LARGE($J$21:$J$89,6)</f>
        <v>0</v>
      </c>
      <c r="K10" s="164">
        <f>LARGE($K$21:$K$89,6)</f>
        <v>0</v>
      </c>
      <c r="L10" s="164">
        <f>LARGE($L$21:$L$89,6)</f>
        <v>362.31176470588235</v>
      </c>
    </row>
    <row r="11" spans="1:13" s="163" customFormat="1" ht="9.75" x14ac:dyDescent="0.2">
      <c r="A11" s="165"/>
      <c r="B11" s="165"/>
      <c r="E11" s="164">
        <f>LARGE($E$21:$E$89,7)</f>
        <v>0</v>
      </c>
      <c r="F11" s="164">
        <f>LARGE($F$21:$F$89,7)</f>
        <v>0</v>
      </c>
      <c r="G11" s="164">
        <f>LARGE($G$21:$G$89,7)</f>
        <v>0</v>
      </c>
      <c r="H11" s="164">
        <f>LARGE($H$21:$H$89,7)</f>
        <v>352.23717314487629</v>
      </c>
      <c r="I11" s="164">
        <f>LARGE($I$21:$I$89,7)</f>
        <v>0</v>
      </c>
      <c r="J11" s="164">
        <f>LARGE($J$21:$J$89,7)</f>
        <v>0</v>
      </c>
      <c r="K11" s="164">
        <f>LARGE($K$21:$K$89,7)</f>
        <v>0</v>
      </c>
      <c r="L11" s="164">
        <f>LARGE($L$21:$L$89,7)</f>
        <v>0</v>
      </c>
    </row>
    <row r="12" spans="1:13" s="163" customFormat="1" ht="9.75" x14ac:dyDescent="0.2">
      <c r="A12" s="165"/>
      <c r="B12" s="165"/>
      <c r="E12" s="164">
        <f>LARGE($E$21:$E$89,8)</f>
        <v>0</v>
      </c>
      <c r="F12" s="164">
        <f>LARGE($F$21:$F$89,8)</f>
        <v>0</v>
      </c>
      <c r="G12" s="164">
        <f>LARGE($G$21:$G$89,8)</f>
        <v>0</v>
      </c>
      <c r="H12" s="164">
        <f>LARGE($H$21:$H$89,8)</f>
        <v>338.85</v>
      </c>
      <c r="I12" s="164">
        <f>LARGE($I$21:$I$89,8)</f>
        <v>0</v>
      </c>
      <c r="J12" s="164">
        <f>LARGE($J$21:$J$89,8)</f>
        <v>0</v>
      </c>
      <c r="K12" s="164">
        <f>LARGE($K$21:$K$89,8)</f>
        <v>0</v>
      </c>
      <c r="L12" s="164">
        <f>LARGE($L$21:$L$89,8)</f>
        <v>0</v>
      </c>
    </row>
    <row r="13" spans="1:13" s="166" customFormat="1" ht="18" hidden="1" customHeight="1" x14ac:dyDescent="0.2">
      <c r="E13" s="167">
        <f t="shared" ref="E13:L13" si="2">COUNTIF(E9:E12,"&gt;0")</f>
        <v>0</v>
      </c>
      <c r="F13" s="167">
        <f t="shared" si="2"/>
        <v>0</v>
      </c>
      <c r="G13" s="167">
        <f t="shared" si="2"/>
        <v>0</v>
      </c>
      <c r="H13" s="167">
        <f t="shared" si="2"/>
        <v>4</v>
      </c>
      <c r="I13" s="167">
        <f t="shared" si="2"/>
        <v>0</v>
      </c>
      <c r="J13" s="167">
        <f t="shared" si="2"/>
        <v>0</v>
      </c>
      <c r="K13" s="167">
        <f t="shared" si="2"/>
        <v>0</v>
      </c>
      <c r="L13" s="167">
        <f t="shared" si="2"/>
        <v>2</v>
      </c>
    </row>
    <row r="14" spans="1:13" ht="15" x14ac:dyDescent="0.25">
      <c r="A14" s="172"/>
      <c r="B14" s="172"/>
      <c r="E14" s="170" t="str">
        <f t="shared" ref="E14:L14" si="3">IF(E13&gt;2,SUM(E9:E12),"")</f>
        <v/>
      </c>
      <c r="F14" s="170" t="str">
        <f t="shared" si="3"/>
        <v/>
      </c>
      <c r="G14" s="170" t="str">
        <f t="shared" si="3"/>
        <v/>
      </c>
      <c r="H14" s="170">
        <f t="shared" si="3"/>
        <v>1574.2613721705393</v>
      </c>
      <c r="I14" s="170" t="str">
        <f t="shared" si="3"/>
        <v/>
      </c>
      <c r="J14" s="170" t="str">
        <f t="shared" si="3"/>
        <v/>
      </c>
      <c r="K14" s="170" t="str">
        <f t="shared" si="3"/>
        <v/>
      </c>
      <c r="L14" s="170" t="str">
        <f t="shared" si="3"/>
        <v/>
      </c>
    </row>
    <row r="15" spans="1:13" s="163" customFormat="1" ht="9.75" x14ac:dyDescent="0.2">
      <c r="A15" s="165"/>
      <c r="B15" s="165"/>
      <c r="E15" s="164">
        <f>LARGE($E$21:$E$89,9)</f>
        <v>0</v>
      </c>
      <c r="F15" s="164">
        <f>LARGE($F$21:$F$89,9)</f>
        <v>0</v>
      </c>
      <c r="G15" s="164">
        <f>LARGE($G$21:$G$89,9)</f>
        <v>0</v>
      </c>
      <c r="H15" s="164">
        <f>LARGE($H$21:$H$89,9)</f>
        <v>338.50482758620694</v>
      </c>
      <c r="I15" s="164">
        <f>LARGE($I$21:$I$89,9)</f>
        <v>0</v>
      </c>
      <c r="J15" s="164">
        <f>LARGE($J$21:$J$89,9)</f>
        <v>0</v>
      </c>
      <c r="K15" s="164">
        <f>LARGE($K$21:$K$89,9)</f>
        <v>0</v>
      </c>
      <c r="L15" s="164">
        <f>LARGE($L$21:$L$89,9)</f>
        <v>0</v>
      </c>
    </row>
    <row r="16" spans="1:13" s="163" customFormat="1" ht="9.75" x14ac:dyDescent="0.2">
      <c r="A16" s="165"/>
      <c r="B16" s="165"/>
      <c r="E16" s="164">
        <f>LARGE($E$21:$E$89,10)</f>
        <v>0</v>
      </c>
      <c r="F16" s="164">
        <f>LARGE($F$21:$F$89,10)</f>
        <v>0</v>
      </c>
      <c r="G16" s="164">
        <f>LARGE($G$21:$G$89,10)</f>
        <v>0</v>
      </c>
      <c r="H16" s="164">
        <f>LARGE($H$21:$H$89,10)</f>
        <v>0</v>
      </c>
      <c r="I16" s="164">
        <f>LARGE($I$21:$I$89,10)</f>
        <v>0</v>
      </c>
      <c r="J16" s="164">
        <f>LARGE($J$21:$J$89,10)</f>
        <v>0</v>
      </c>
      <c r="K16" s="164">
        <f>LARGE($K$21:$K$89,10)</f>
        <v>0</v>
      </c>
      <c r="L16" s="164">
        <f>LARGE($L$21:$L$89,10)</f>
        <v>0</v>
      </c>
    </row>
    <row r="17" spans="1:14" s="163" customFormat="1" ht="9.75" x14ac:dyDescent="0.2">
      <c r="A17" s="165"/>
      <c r="B17" s="165"/>
      <c r="E17" s="164">
        <f>LARGE($E$21:$E$89,11)</f>
        <v>0</v>
      </c>
      <c r="F17" s="164">
        <f>LARGE($F$21:$F$89,11)</f>
        <v>0</v>
      </c>
      <c r="G17" s="164">
        <f>LARGE($G$21:$G$89,11)</f>
        <v>0</v>
      </c>
      <c r="H17" s="164">
        <f>LARGE($H$21:$H$89,11)</f>
        <v>0</v>
      </c>
      <c r="I17" s="164">
        <f>LARGE($I$21:$I$89,11)</f>
        <v>0</v>
      </c>
      <c r="J17" s="164">
        <f>LARGE($J$21:$J$89,11)</f>
        <v>0</v>
      </c>
      <c r="K17" s="164">
        <f>LARGE($K$21:$K$89,11)</f>
        <v>0</v>
      </c>
      <c r="L17" s="164">
        <f>LARGE($L$21:$L$89,11)</f>
        <v>0</v>
      </c>
    </row>
    <row r="18" spans="1:14" s="163" customFormat="1" x14ac:dyDescent="0.2">
      <c r="A18"/>
      <c r="B18"/>
      <c r="E18" s="164">
        <f>LARGE($E$21:$E$89,12)</f>
        <v>0</v>
      </c>
      <c r="F18" s="164">
        <f>LARGE($F$21:$F$89,12)</f>
        <v>0</v>
      </c>
      <c r="G18" s="164">
        <f>LARGE($G$21:$G$89,12)</f>
        <v>0</v>
      </c>
      <c r="H18" s="164">
        <f>LARGE($H$21:$H$89,12)</f>
        <v>0</v>
      </c>
      <c r="I18" s="164">
        <f>LARGE($I$21:$I$89,12)</f>
        <v>0</v>
      </c>
      <c r="J18" s="164">
        <f>LARGE($J$21:$J$89,12)</f>
        <v>0</v>
      </c>
      <c r="K18" s="164">
        <f>LARGE($K$21:$K$89,12)</f>
        <v>0</v>
      </c>
      <c r="L18" s="164">
        <f>LARGE($L$21:$L$89,12)</f>
        <v>0</v>
      </c>
    </row>
    <row r="19" spans="1:14" s="166" customFormat="1" ht="18" hidden="1" customHeight="1" x14ac:dyDescent="0.2">
      <c r="E19" s="167">
        <f t="shared" ref="E19:L19" si="4">COUNTIF(E15:E18,"&gt;0")</f>
        <v>0</v>
      </c>
      <c r="F19" s="167">
        <f t="shared" si="4"/>
        <v>0</v>
      </c>
      <c r="G19" s="167">
        <f t="shared" si="4"/>
        <v>0</v>
      </c>
      <c r="H19" s="167">
        <f t="shared" si="4"/>
        <v>1</v>
      </c>
      <c r="I19" s="167">
        <f t="shared" si="4"/>
        <v>0</v>
      </c>
      <c r="J19" s="167">
        <f t="shared" si="4"/>
        <v>0</v>
      </c>
      <c r="K19" s="167">
        <f t="shared" si="4"/>
        <v>0</v>
      </c>
      <c r="L19" s="167">
        <f t="shared" si="4"/>
        <v>0</v>
      </c>
    </row>
    <row r="20" spans="1:14" ht="15" x14ac:dyDescent="0.25">
      <c r="A20" s="172"/>
      <c r="B20" s="172"/>
      <c r="E20" s="170" t="str">
        <f t="shared" ref="E20:L20" si="5">IF(E19&gt;2,SUM(E15:E18),"")</f>
        <v/>
      </c>
      <c r="F20" s="170" t="str">
        <f t="shared" si="5"/>
        <v/>
      </c>
      <c r="G20" s="170" t="str">
        <f t="shared" si="5"/>
        <v/>
      </c>
      <c r="H20" s="170" t="str">
        <f t="shared" si="5"/>
        <v/>
      </c>
      <c r="I20" s="170" t="str">
        <f t="shared" si="5"/>
        <v/>
      </c>
      <c r="J20" s="170" t="str">
        <f t="shared" si="5"/>
        <v/>
      </c>
      <c r="K20" s="170" t="str">
        <f t="shared" si="5"/>
        <v/>
      </c>
      <c r="L20" s="170" t="str">
        <f t="shared" si="5"/>
        <v/>
      </c>
    </row>
    <row r="21" spans="1:14" s="22" customFormat="1" ht="13.5" customHeight="1" x14ac:dyDescent="0.2">
      <c r="A21" s="81" t="str">
        <f>Jugendliga!B6</f>
        <v>KSV Grünstadt</v>
      </c>
      <c r="B21" s="172">
        <f t="shared" ref="B21:B31" si="6">IF(A21="FTG Pfungstadt",1,IF(A21="AC Altrip",2,IF(A21="AC Mutterstadt",3,IF(A21="KSV Grünstadt",4,IF(A21="TSG Hassloch",5,IF(A21="KSC 07 Schifferstadt",6,IF(A21="AV 03 Speyer",7,IF(A21="KSV Langen",8,))))))))</f>
        <v>4</v>
      </c>
      <c r="C21" s="173">
        <f>Jugendliga!I6</f>
        <v>338.85</v>
      </c>
      <c r="E21" s="174">
        <f t="shared" ref="E21:E52" si="7">IF(B21=1,C21,0)</f>
        <v>0</v>
      </c>
      <c r="F21" s="174">
        <f t="shared" ref="F21:F52" si="8">IF(B21=2,C21,0)</f>
        <v>0</v>
      </c>
      <c r="G21" s="174">
        <f t="shared" ref="G21:G52" si="9">IF(B21=3,C21,0)</f>
        <v>0</v>
      </c>
      <c r="H21" s="174">
        <f t="shared" ref="H21:H52" si="10">IF(B21=4,C21,0)</f>
        <v>338.85</v>
      </c>
      <c r="I21" s="174">
        <f t="shared" ref="I21:I52" si="11">IF(B21=5,C21,0)</f>
        <v>0</v>
      </c>
      <c r="J21" s="174">
        <f t="shared" ref="J21:J52" si="12">IF(B21=6,C21,0)</f>
        <v>0</v>
      </c>
      <c r="K21" s="174">
        <f t="shared" ref="K21:K52" si="13">IF(B21=7,C21,0)</f>
        <v>0</v>
      </c>
      <c r="L21" s="174">
        <f t="shared" ref="L21:L52" si="14">IF(B21=8,C21,0)</f>
        <v>0</v>
      </c>
    </row>
    <row r="22" spans="1:14" ht="13.5" customHeight="1" x14ac:dyDescent="0.2">
      <c r="A22" s="81">
        <f>Jugendliga!B7</f>
        <v>0</v>
      </c>
      <c r="B22" s="172">
        <f t="shared" si="6"/>
        <v>0</v>
      </c>
      <c r="C22" s="173">
        <f>Jugendliga!I7</f>
        <v>0</v>
      </c>
      <c r="D22" s="22"/>
      <c r="E22" s="174">
        <f t="shared" si="7"/>
        <v>0</v>
      </c>
      <c r="F22" s="174">
        <f t="shared" si="8"/>
        <v>0</v>
      </c>
      <c r="G22" s="174">
        <f t="shared" si="9"/>
        <v>0</v>
      </c>
      <c r="H22" s="174">
        <f t="shared" si="10"/>
        <v>0</v>
      </c>
      <c r="I22" s="174">
        <f t="shared" si="11"/>
        <v>0</v>
      </c>
      <c r="J22" s="174">
        <f t="shared" si="12"/>
        <v>0</v>
      </c>
      <c r="K22" s="174">
        <f t="shared" si="13"/>
        <v>0</v>
      </c>
      <c r="L22" s="174">
        <f t="shared" si="14"/>
        <v>0</v>
      </c>
      <c r="M22" s="174"/>
      <c r="N22" s="174"/>
    </row>
    <row r="23" spans="1:14" ht="13.5" customHeight="1" x14ac:dyDescent="0.2">
      <c r="A23" s="81" t="str">
        <f>Jugendliga!B8</f>
        <v>KSV Grünstadt</v>
      </c>
      <c r="B23" s="172">
        <f t="shared" si="6"/>
        <v>4</v>
      </c>
      <c r="C23" s="173">
        <f>Jugendliga!I8</f>
        <v>385.516582278481</v>
      </c>
      <c r="E23" s="174">
        <f t="shared" si="7"/>
        <v>0</v>
      </c>
      <c r="F23" s="174">
        <f t="shared" si="8"/>
        <v>0</v>
      </c>
      <c r="G23" s="174">
        <f t="shared" si="9"/>
        <v>0</v>
      </c>
      <c r="H23" s="174">
        <f t="shared" si="10"/>
        <v>385.516582278481</v>
      </c>
      <c r="I23" s="174">
        <f t="shared" si="11"/>
        <v>0</v>
      </c>
      <c r="J23" s="174">
        <f t="shared" si="12"/>
        <v>0</v>
      </c>
      <c r="K23" s="174">
        <f t="shared" si="13"/>
        <v>0</v>
      </c>
      <c r="L23" s="174">
        <f t="shared" si="14"/>
        <v>0</v>
      </c>
      <c r="M23" s="174"/>
      <c r="N23" s="174"/>
    </row>
    <row r="24" spans="1:14" ht="13.5" customHeight="1" x14ac:dyDescent="0.2">
      <c r="A24" s="81" t="str">
        <f>Jugendliga!B9</f>
        <v>KSV Langen</v>
      </c>
      <c r="B24" s="172">
        <f t="shared" si="6"/>
        <v>8</v>
      </c>
      <c r="C24" s="173">
        <f>Jugendliga!I9</f>
        <v>384.22932960893854</v>
      </c>
      <c r="E24" s="174">
        <f t="shared" si="7"/>
        <v>0</v>
      </c>
      <c r="F24" s="174">
        <f t="shared" si="8"/>
        <v>0</v>
      </c>
      <c r="G24" s="174">
        <f t="shared" si="9"/>
        <v>0</v>
      </c>
      <c r="H24" s="174">
        <f t="shared" si="10"/>
        <v>0</v>
      </c>
      <c r="I24" s="174">
        <f t="shared" si="11"/>
        <v>0</v>
      </c>
      <c r="J24" s="174">
        <f t="shared" si="12"/>
        <v>0</v>
      </c>
      <c r="K24" s="174">
        <f t="shared" si="13"/>
        <v>0</v>
      </c>
      <c r="L24" s="174">
        <f t="shared" si="14"/>
        <v>384.22932960893854</v>
      </c>
      <c r="M24" s="174"/>
      <c r="N24" s="174"/>
    </row>
    <row r="25" spans="1:14" s="22" customFormat="1" ht="13.5" customHeight="1" x14ac:dyDescent="0.2">
      <c r="A25" s="81">
        <f>Jugendliga!B10</f>
        <v>0</v>
      </c>
      <c r="B25" s="172">
        <f t="shared" si="6"/>
        <v>0</v>
      </c>
      <c r="C25" s="173">
        <f>Jugendliga!I10</f>
        <v>0</v>
      </c>
      <c r="E25" s="174">
        <f t="shared" si="7"/>
        <v>0</v>
      </c>
      <c r="F25" s="174">
        <f t="shared" si="8"/>
        <v>0</v>
      </c>
      <c r="G25" s="174">
        <f t="shared" si="9"/>
        <v>0</v>
      </c>
      <c r="H25" s="174">
        <f t="shared" si="10"/>
        <v>0</v>
      </c>
      <c r="I25" s="174">
        <f t="shared" si="11"/>
        <v>0</v>
      </c>
      <c r="J25" s="174">
        <f t="shared" si="12"/>
        <v>0</v>
      </c>
      <c r="K25" s="174">
        <f t="shared" si="13"/>
        <v>0</v>
      </c>
      <c r="L25" s="174">
        <f t="shared" si="14"/>
        <v>0</v>
      </c>
      <c r="M25" s="174"/>
      <c r="N25" s="174"/>
    </row>
    <row r="26" spans="1:14" s="22" customFormat="1" ht="13.5" customHeight="1" x14ac:dyDescent="0.2">
      <c r="A26" s="81" t="str">
        <f>Jugendliga!B11</f>
        <v>AC Mutterstadt</v>
      </c>
      <c r="B26" s="172">
        <f t="shared" si="6"/>
        <v>3</v>
      </c>
      <c r="C26" s="173">
        <f>Jugendliga!I11</f>
        <v>357.37007874015751</v>
      </c>
      <c r="E26" s="174">
        <f t="shared" si="7"/>
        <v>0</v>
      </c>
      <c r="F26" s="174">
        <f t="shared" si="8"/>
        <v>0</v>
      </c>
      <c r="G26" s="174">
        <f t="shared" si="9"/>
        <v>357.37007874015751</v>
      </c>
      <c r="H26" s="174">
        <f t="shared" si="10"/>
        <v>0</v>
      </c>
      <c r="I26" s="174">
        <f t="shared" si="11"/>
        <v>0</v>
      </c>
      <c r="J26" s="174">
        <f t="shared" si="12"/>
        <v>0</v>
      </c>
      <c r="K26" s="174">
        <f t="shared" si="13"/>
        <v>0</v>
      </c>
      <c r="L26" s="174">
        <f t="shared" si="14"/>
        <v>0</v>
      </c>
      <c r="M26" s="174"/>
      <c r="N26" s="174"/>
    </row>
    <row r="27" spans="1:14" s="22" customFormat="1" ht="13.5" customHeight="1" x14ac:dyDescent="0.2">
      <c r="A27" s="81" t="str">
        <f>Jugendliga!B12</f>
        <v>AC Mutterstadt</v>
      </c>
      <c r="B27" s="172">
        <f t="shared" si="6"/>
        <v>3</v>
      </c>
      <c r="C27" s="173">
        <f>Jugendliga!I12</f>
        <v>391.21539267015703</v>
      </c>
      <c r="E27" s="174">
        <f t="shared" si="7"/>
        <v>0</v>
      </c>
      <c r="F27" s="174">
        <f t="shared" si="8"/>
        <v>0</v>
      </c>
      <c r="G27" s="174">
        <f t="shared" si="9"/>
        <v>391.21539267015703</v>
      </c>
      <c r="H27" s="174">
        <f t="shared" si="10"/>
        <v>0</v>
      </c>
      <c r="I27" s="174">
        <f t="shared" si="11"/>
        <v>0</v>
      </c>
      <c r="J27" s="174">
        <f t="shared" si="12"/>
        <v>0</v>
      </c>
      <c r="K27" s="174">
        <f t="shared" si="13"/>
        <v>0</v>
      </c>
      <c r="L27" s="174">
        <f t="shared" si="14"/>
        <v>0</v>
      </c>
      <c r="M27" s="174"/>
      <c r="N27" s="174"/>
    </row>
    <row r="28" spans="1:14" s="22" customFormat="1" ht="13.5" customHeight="1" x14ac:dyDescent="0.2">
      <c r="A28" s="81">
        <f>Jugendliga!B13</f>
        <v>0</v>
      </c>
      <c r="B28" s="172">
        <f t="shared" si="6"/>
        <v>0</v>
      </c>
      <c r="C28" s="173">
        <f>Jugendliga!I13</f>
        <v>0</v>
      </c>
      <c r="E28" s="174">
        <f t="shared" si="7"/>
        <v>0</v>
      </c>
      <c r="F28" s="174">
        <f t="shared" si="8"/>
        <v>0</v>
      </c>
      <c r="G28" s="174">
        <f t="shared" si="9"/>
        <v>0</v>
      </c>
      <c r="H28" s="174">
        <f t="shared" si="10"/>
        <v>0</v>
      </c>
      <c r="I28" s="174">
        <f t="shared" si="11"/>
        <v>0</v>
      </c>
      <c r="J28" s="174">
        <f t="shared" si="12"/>
        <v>0</v>
      </c>
      <c r="K28" s="174">
        <f t="shared" si="13"/>
        <v>0</v>
      </c>
      <c r="L28" s="174">
        <f t="shared" si="14"/>
        <v>0</v>
      </c>
      <c r="M28" s="174"/>
      <c r="N28" s="174"/>
    </row>
    <row r="29" spans="1:14" ht="13.5" customHeight="1" x14ac:dyDescent="0.2">
      <c r="A29" s="81">
        <f>Jugendliga!B14</f>
        <v>0</v>
      </c>
      <c r="B29" s="172">
        <f t="shared" si="6"/>
        <v>0</v>
      </c>
      <c r="C29" s="173">
        <f>Jugendliga!I14</f>
        <v>0</v>
      </c>
      <c r="E29" s="174">
        <f t="shared" si="7"/>
        <v>0</v>
      </c>
      <c r="F29" s="174">
        <f t="shared" si="8"/>
        <v>0</v>
      </c>
      <c r="G29" s="174">
        <f t="shared" si="9"/>
        <v>0</v>
      </c>
      <c r="H29" s="174">
        <f t="shared" si="10"/>
        <v>0</v>
      </c>
      <c r="I29" s="174">
        <f t="shared" si="11"/>
        <v>0</v>
      </c>
      <c r="J29" s="174">
        <f t="shared" si="12"/>
        <v>0</v>
      </c>
      <c r="K29" s="174">
        <f t="shared" si="13"/>
        <v>0</v>
      </c>
      <c r="L29" s="174">
        <f t="shared" si="14"/>
        <v>0</v>
      </c>
      <c r="M29" s="174"/>
      <c r="N29" s="174"/>
    </row>
    <row r="30" spans="1:14" ht="13.5" customHeight="1" x14ac:dyDescent="0.2">
      <c r="A30" s="81">
        <f>Jugendliga!B15</f>
        <v>0</v>
      </c>
      <c r="B30" s="172">
        <f t="shared" si="6"/>
        <v>0</v>
      </c>
      <c r="C30" s="173">
        <f>Jugendliga!I15</f>
        <v>0</v>
      </c>
      <c r="E30" s="174">
        <f t="shared" si="7"/>
        <v>0</v>
      </c>
      <c r="F30" s="174">
        <f t="shared" si="8"/>
        <v>0</v>
      </c>
      <c r="G30" s="174">
        <f t="shared" si="9"/>
        <v>0</v>
      </c>
      <c r="H30" s="174">
        <f t="shared" si="10"/>
        <v>0</v>
      </c>
      <c r="I30" s="174">
        <f t="shared" si="11"/>
        <v>0</v>
      </c>
      <c r="J30" s="174">
        <f t="shared" si="12"/>
        <v>0</v>
      </c>
      <c r="K30" s="174">
        <f t="shared" si="13"/>
        <v>0</v>
      </c>
      <c r="L30" s="174">
        <f t="shared" si="14"/>
        <v>0</v>
      </c>
      <c r="M30" s="174"/>
      <c r="N30" s="174"/>
    </row>
    <row r="31" spans="1:14" ht="13.5" customHeight="1" x14ac:dyDescent="0.2">
      <c r="A31" s="81">
        <f>Jugendliga!B16</f>
        <v>0</v>
      </c>
      <c r="B31" s="172">
        <f t="shared" si="6"/>
        <v>0</v>
      </c>
      <c r="C31" s="173">
        <f>Jugendliga!I16</f>
        <v>0</v>
      </c>
      <c r="E31" s="174">
        <f t="shared" si="7"/>
        <v>0</v>
      </c>
      <c r="F31" s="174">
        <f t="shared" si="8"/>
        <v>0</v>
      </c>
      <c r="G31" s="174">
        <f t="shared" si="9"/>
        <v>0</v>
      </c>
      <c r="H31" s="174">
        <f t="shared" si="10"/>
        <v>0</v>
      </c>
      <c r="I31" s="174">
        <f t="shared" si="11"/>
        <v>0</v>
      </c>
      <c r="J31" s="174">
        <f t="shared" si="12"/>
        <v>0</v>
      </c>
      <c r="K31" s="174">
        <f t="shared" si="13"/>
        <v>0</v>
      </c>
      <c r="L31" s="174">
        <f t="shared" si="14"/>
        <v>0</v>
      </c>
      <c r="M31" s="174"/>
      <c r="N31" s="174"/>
    </row>
    <row r="32" spans="1:14" ht="13.5" customHeight="1" x14ac:dyDescent="0.2">
      <c r="A32" s="81">
        <f>Jugendliga!B17</f>
        <v>0</v>
      </c>
      <c r="B32" s="172" t="b">
        <f>IF(A32="FTG Pfungstadt",1,IF(A32="AC Altrip",2,IF(A32="AC Mutterstadt",3,IF(A32="KSV Grünstadt",4,IF(A32="TSG Hassloch",5,IF(A32="KSC 07 Schifferstadt",6,IF(A32="AV 03 Speyer",7,IF(A32="AC Weisenau",8))))))))</f>
        <v>0</v>
      </c>
      <c r="C32" s="173">
        <f>Jugendliga!I17</f>
        <v>0</v>
      </c>
      <c r="E32" s="174">
        <f t="shared" si="7"/>
        <v>0</v>
      </c>
      <c r="F32" s="174">
        <f t="shared" si="8"/>
        <v>0</v>
      </c>
      <c r="G32" s="174">
        <f t="shared" si="9"/>
        <v>0</v>
      </c>
      <c r="H32" s="174">
        <f t="shared" si="10"/>
        <v>0</v>
      </c>
      <c r="I32" s="174">
        <f t="shared" si="11"/>
        <v>0</v>
      </c>
      <c r="J32" s="174">
        <f t="shared" si="12"/>
        <v>0</v>
      </c>
      <c r="K32" s="174">
        <f t="shared" si="13"/>
        <v>0</v>
      </c>
      <c r="L32" s="174">
        <f t="shared" si="14"/>
        <v>0</v>
      </c>
      <c r="M32" s="174"/>
      <c r="N32" s="174"/>
    </row>
    <row r="33" spans="1:14" s="175" customFormat="1" ht="13.5" hidden="1" customHeight="1" x14ac:dyDescent="0.2">
      <c r="A33" s="81" t="str">
        <f>Jugendliga!B18</f>
        <v>-140/ -148/ -158/ +158 cm</v>
      </c>
      <c r="B33" s="172" t="b">
        <f>IF(A33="FTG Pfungstadt",1,IF(A33="AC Altrip",2,IF(A33="AC Mutterstadt",3,IF(A33="KSV Grünstadt",4,IF(A33="TSG Hassloch",5,IF(A33="KSC 07 Schifferstadt",6,IF(A33="AV 03 Speyer",7,IF(A33="AC Weisenau",8))))))))</f>
        <v>0</v>
      </c>
      <c r="C33" s="173">
        <f>Jugendliga!I18</f>
        <v>0</v>
      </c>
      <c r="E33" s="174">
        <f t="shared" si="7"/>
        <v>0</v>
      </c>
      <c r="F33" s="174">
        <f t="shared" si="8"/>
        <v>0</v>
      </c>
      <c r="G33" s="174">
        <f t="shared" si="9"/>
        <v>0</v>
      </c>
      <c r="H33" s="174">
        <f t="shared" si="10"/>
        <v>0</v>
      </c>
      <c r="I33" s="174">
        <f t="shared" si="11"/>
        <v>0</v>
      </c>
      <c r="J33" s="174">
        <f t="shared" si="12"/>
        <v>0</v>
      </c>
      <c r="K33" s="174">
        <f t="shared" si="13"/>
        <v>0</v>
      </c>
      <c r="L33" s="174">
        <f t="shared" si="14"/>
        <v>0</v>
      </c>
      <c r="M33" s="174"/>
      <c r="N33" s="174"/>
    </row>
    <row r="34" spans="1:14" s="176" customFormat="1" ht="13.5" hidden="1" customHeight="1" x14ac:dyDescent="0.2">
      <c r="A34" s="81" t="str">
        <f>Jugendliga!B19</f>
        <v>weiblich / männlich</v>
      </c>
      <c r="B34" s="172" t="b">
        <f>IF(A34="FTG Pfungstadt",1,IF(A34="AC Altrip",2,IF(A34="AC Mutterstadt",3,IF(A34="KSV Grünstadt",4,IF(A34="TSG Hassloch",5,IF(A34="KSC 07 Schifferstadt",6,IF(A34="AV 03 Speyer",7,IF(A34="AC Weisenau",8))))))))</f>
        <v>0</v>
      </c>
      <c r="C34" s="173" t="str">
        <f>Jugendliga!I19</f>
        <v>Gesamtpkt.</v>
      </c>
      <c r="E34" s="174">
        <f t="shared" si="7"/>
        <v>0</v>
      </c>
      <c r="F34" s="174">
        <f t="shared" si="8"/>
        <v>0</v>
      </c>
      <c r="G34" s="174">
        <f t="shared" si="9"/>
        <v>0</v>
      </c>
      <c r="H34" s="174">
        <f t="shared" si="10"/>
        <v>0</v>
      </c>
      <c r="I34" s="174">
        <f t="shared" si="11"/>
        <v>0</v>
      </c>
      <c r="J34" s="174">
        <f t="shared" si="12"/>
        <v>0</v>
      </c>
      <c r="K34" s="174">
        <f t="shared" si="13"/>
        <v>0</v>
      </c>
      <c r="L34" s="174">
        <f t="shared" si="14"/>
        <v>0</v>
      </c>
      <c r="M34" s="174"/>
      <c r="N34" s="174"/>
    </row>
    <row r="35" spans="1:14" s="176" customFormat="1" ht="13.5" hidden="1" customHeight="1" x14ac:dyDescent="0.2">
      <c r="A35" s="81" t="str">
        <f>Jugendliga!B20</f>
        <v>Verein</v>
      </c>
      <c r="B35" s="172" t="b">
        <f>IF(A35="FTG Pfungstadt",1,IF(A35="AC Altrip",2,IF(A35="AC Mutterstadt",3,IF(A35="KSV Grünstadt",4,IF(A35="TSG Hassloch",5,IF(A35="KSC 07 Schifferstadt",6,IF(A35="AV 03 Speyer",7,IF(A35="AC Weisenau",8))))))))</f>
        <v>0</v>
      </c>
      <c r="C35" s="173">
        <f>Jugendliga!I20</f>
        <v>0</v>
      </c>
      <c r="E35" s="174">
        <f t="shared" si="7"/>
        <v>0</v>
      </c>
      <c r="F35" s="174">
        <f t="shared" si="8"/>
        <v>0</v>
      </c>
      <c r="G35" s="174">
        <f t="shared" si="9"/>
        <v>0</v>
      </c>
      <c r="H35" s="174">
        <f t="shared" si="10"/>
        <v>0</v>
      </c>
      <c r="I35" s="174">
        <f t="shared" si="11"/>
        <v>0</v>
      </c>
      <c r="J35" s="174">
        <f t="shared" si="12"/>
        <v>0</v>
      </c>
      <c r="K35" s="174">
        <f t="shared" si="13"/>
        <v>0</v>
      </c>
      <c r="L35" s="174">
        <f t="shared" si="14"/>
        <v>0</v>
      </c>
      <c r="M35" s="174"/>
      <c r="N35" s="174"/>
    </row>
    <row r="36" spans="1:14" ht="13.5" customHeight="1" x14ac:dyDescent="0.2">
      <c r="A36" s="81" t="str">
        <f>Jugendliga!B21</f>
        <v>KSV Grünstadt</v>
      </c>
      <c r="B36" s="172">
        <f t="shared" ref="B36:B56" si="15">IF(A36="FTG Pfungstadt",1,IF(A36="AC Altrip",2,IF(A36="AC Mutterstadt",3,IF(A36="KSV Grünstadt",4,IF(A36="TSG Hassloch",5,IF(A36="KSC 07 Schifferstadt",6,IF(A36="AV 03 Speyer",7,IF(A36="KSV Langen",8))))))))</f>
        <v>4</v>
      </c>
      <c r="C36" s="173">
        <f>Jugendliga!I21</f>
        <v>338.50482758620694</v>
      </c>
      <c r="E36" s="174">
        <f t="shared" si="7"/>
        <v>0</v>
      </c>
      <c r="F36" s="174">
        <f t="shared" si="8"/>
        <v>0</v>
      </c>
      <c r="G36" s="174">
        <f t="shared" si="9"/>
        <v>0</v>
      </c>
      <c r="H36" s="174">
        <f t="shared" si="10"/>
        <v>338.50482758620694</v>
      </c>
      <c r="I36" s="174">
        <f t="shared" si="11"/>
        <v>0</v>
      </c>
      <c r="J36" s="174">
        <f t="shared" si="12"/>
        <v>0</v>
      </c>
      <c r="K36" s="174">
        <f t="shared" si="13"/>
        <v>0</v>
      </c>
      <c r="L36" s="174">
        <f t="shared" si="14"/>
        <v>0</v>
      </c>
      <c r="M36" s="174"/>
      <c r="N36" s="174"/>
    </row>
    <row r="37" spans="1:14" ht="13.5" customHeight="1" x14ac:dyDescent="0.2">
      <c r="A37" s="81" t="str">
        <f>Jugendliga!B22</f>
        <v>KSV Grünstadt</v>
      </c>
      <c r="B37" s="172">
        <f t="shared" si="15"/>
        <v>4</v>
      </c>
      <c r="C37" s="173">
        <f>Jugendliga!I22</f>
        <v>352.23717314487629</v>
      </c>
      <c r="E37" s="174">
        <f t="shared" si="7"/>
        <v>0</v>
      </c>
      <c r="F37" s="174">
        <f t="shared" si="8"/>
        <v>0</v>
      </c>
      <c r="G37" s="174">
        <f t="shared" si="9"/>
        <v>0</v>
      </c>
      <c r="H37" s="174">
        <f t="shared" si="10"/>
        <v>352.23717314487629</v>
      </c>
      <c r="I37" s="174">
        <f t="shared" si="11"/>
        <v>0</v>
      </c>
      <c r="J37" s="174">
        <f t="shared" si="12"/>
        <v>0</v>
      </c>
      <c r="K37" s="174">
        <f t="shared" si="13"/>
        <v>0</v>
      </c>
      <c r="L37" s="174">
        <f t="shared" si="14"/>
        <v>0</v>
      </c>
      <c r="M37" s="174"/>
      <c r="N37" s="174"/>
    </row>
    <row r="38" spans="1:14" ht="13.5" customHeight="1" x14ac:dyDescent="0.2">
      <c r="A38" s="81">
        <f>Jugendliga!B23</f>
        <v>0</v>
      </c>
      <c r="B38" s="172" t="b">
        <f t="shared" si="15"/>
        <v>0</v>
      </c>
      <c r="C38" s="173">
        <f>Jugendliga!I23</f>
        <v>0</v>
      </c>
      <c r="E38" s="174">
        <f t="shared" si="7"/>
        <v>0</v>
      </c>
      <c r="F38" s="174">
        <f t="shared" si="8"/>
        <v>0</v>
      </c>
      <c r="G38" s="174">
        <f t="shared" si="9"/>
        <v>0</v>
      </c>
      <c r="H38" s="174">
        <f t="shared" si="10"/>
        <v>0</v>
      </c>
      <c r="I38" s="174">
        <f t="shared" si="11"/>
        <v>0</v>
      </c>
      <c r="J38" s="174">
        <f t="shared" si="12"/>
        <v>0</v>
      </c>
      <c r="K38" s="174">
        <f t="shared" si="13"/>
        <v>0</v>
      </c>
      <c r="L38" s="174">
        <f t="shared" si="14"/>
        <v>0</v>
      </c>
      <c r="M38" s="174"/>
      <c r="N38" s="174"/>
    </row>
    <row r="39" spans="1:14" ht="13.5" customHeight="1" x14ac:dyDescent="0.2">
      <c r="A39" s="81" t="str">
        <f>Jugendliga!B24</f>
        <v>AV 03 Speyer</v>
      </c>
      <c r="B39" s="172">
        <f t="shared" si="15"/>
        <v>7</v>
      </c>
      <c r="C39" s="173">
        <f>Jugendliga!I24</f>
        <v>345.08000000000004</v>
      </c>
      <c r="E39" s="174">
        <f t="shared" si="7"/>
        <v>0</v>
      </c>
      <c r="F39" s="174">
        <f t="shared" si="8"/>
        <v>0</v>
      </c>
      <c r="G39" s="174">
        <f t="shared" si="9"/>
        <v>0</v>
      </c>
      <c r="H39" s="174">
        <f t="shared" si="10"/>
        <v>0</v>
      </c>
      <c r="I39" s="174">
        <f t="shared" si="11"/>
        <v>0</v>
      </c>
      <c r="J39" s="174">
        <f t="shared" si="12"/>
        <v>0</v>
      </c>
      <c r="K39" s="174">
        <f t="shared" si="13"/>
        <v>345.08000000000004</v>
      </c>
      <c r="L39" s="174">
        <f t="shared" si="14"/>
        <v>0</v>
      </c>
      <c r="M39" s="174"/>
      <c r="N39" s="174"/>
    </row>
    <row r="40" spans="1:14" ht="13.5" customHeight="1" x14ac:dyDescent="0.2">
      <c r="A40" s="81" t="str">
        <f>Jugendliga!B25</f>
        <v>KSV Langen</v>
      </c>
      <c r="B40" s="172">
        <f t="shared" si="15"/>
        <v>8</v>
      </c>
      <c r="C40" s="173">
        <f>Jugendliga!I25</f>
        <v>450.57864406779657</v>
      </c>
      <c r="E40" s="174">
        <f t="shared" si="7"/>
        <v>0</v>
      </c>
      <c r="F40" s="174">
        <f t="shared" si="8"/>
        <v>0</v>
      </c>
      <c r="G40" s="174">
        <f t="shared" si="9"/>
        <v>0</v>
      </c>
      <c r="H40" s="174">
        <f t="shared" si="10"/>
        <v>0</v>
      </c>
      <c r="I40" s="174">
        <f t="shared" si="11"/>
        <v>0</v>
      </c>
      <c r="J40" s="174">
        <f t="shared" si="12"/>
        <v>0</v>
      </c>
      <c r="K40" s="174">
        <f t="shared" si="13"/>
        <v>0</v>
      </c>
      <c r="L40" s="174">
        <f t="shared" si="14"/>
        <v>450.57864406779657</v>
      </c>
      <c r="M40" s="174"/>
      <c r="N40" s="174"/>
    </row>
    <row r="41" spans="1:14" ht="13.5" customHeight="1" x14ac:dyDescent="0.2">
      <c r="A41" s="81" t="str">
        <f>Jugendliga!B26</f>
        <v>KSV Langen</v>
      </c>
      <c r="B41" s="172">
        <f t="shared" si="15"/>
        <v>8</v>
      </c>
      <c r="C41" s="173">
        <f>Jugendliga!I26</f>
        <v>362.31176470588235</v>
      </c>
      <c r="E41" s="174">
        <f t="shared" si="7"/>
        <v>0</v>
      </c>
      <c r="F41" s="174">
        <f t="shared" si="8"/>
        <v>0</v>
      </c>
      <c r="G41" s="174">
        <f t="shared" si="9"/>
        <v>0</v>
      </c>
      <c r="H41" s="174">
        <f t="shared" si="10"/>
        <v>0</v>
      </c>
      <c r="I41" s="174">
        <f t="shared" si="11"/>
        <v>0</v>
      </c>
      <c r="J41" s="174">
        <f t="shared" si="12"/>
        <v>0</v>
      </c>
      <c r="K41" s="174">
        <f t="shared" si="13"/>
        <v>0</v>
      </c>
      <c r="L41" s="174">
        <f t="shared" si="14"/>
        <v>362.31176470588235</v>
      </c>
      <c r="M41" s="174"/>
      <c r="N41" s="174"/>
    </row>
    <row r="42" spans="1:14" ht="13.5" customHeight="1" x14ac:dyDescent="0.2">
      <c r="A42" s="81">
        <f>Jugendliga!B27</f>
        <v>0</v>
      </c>
      <c r="B42" s="172" t="b">
        <f t="shared" si="15"/>
        <v>0</v>
      </c>
      <c r="C42" s="173">
        <f>Jugendliga!I27</f>
        <v>0</v>
      </c>
      <c r="E42" s="174">
        <f t="shared" si="7"/>
        <v>0</v>
      </c>
      <c r="F42" s="174">
        <f t="shared" si="8"/>
        <v>0</v>
      </c>
      <c r="G42" s="174">
        <f t="shared" si="9"/>
        <v>0</v>
      </c>
      <c r="H42" s="174">
        <f t="shared" si="10"/>
        <v>0</v>
      </c>
      <c r="I42" s="174">
        <f t="shared" si="11"/>
        <v>0</v>
      </c>
      <c r="J42" s="174">
        <f t="shared" si="12"/>
        <v>0</v>
      </c>
      <c r="K42" s="174">
        <f t="shared" si="13"/>
        <v>0</v>
      </c>
      <c r="L42" s="174">
        <f t="shared" si="14"/>
        <v>0</v>
      </c>
      <c r="M42" s="174"/>
      <c r="N42" s="174"/>
    </row>
    <row r="43" spans="1:14" ht="13.5" customHeight="1" x14ac:dyDescent="0.2">
      <c r="A43" s="81" t="str">
        <f>Jugendliga!B28</f>
        <v>TSG Haßloch</v>
      </c>
      <c r="B43" s="172">
        <f t="shared" si="15"/>
        <v>5</v>
      </c>
      <c r="C43" s="173">
        <f>Jugendliga!I28</f>
        <v>560.62070257611242</v>
      </c>
      <c r="E43" s="174">
        <f t="shared" si="7"/>
        <v>0</v>
      </c>
      <c r="F43" s="174">
        <f t="shared" si="8"/>
        <v>0</v>
      </c>
      <c r="G43" s="174">
        <f t="shared" si="9"/>
        <v>0</v>
      </c>
      <c r="H43" s="174">
        <f t="shared" si="10"/>
        <v>0</v>
      </c>
      <c r="I43" s="174">
        <f t="shared" si="11"/>
        <v>560.62070257611242</v>
      </c>
      <c r="J43" s="174">
        <f t="shared" si="12"/>
        <v>0</v>
      </c>
      <c r="K43" s="174">
        <f t="shared" si="13"/>
        <v>0</v>
      </c>
      <c r="L43" s="174">
        <f t="shared" si="14"/>
        <v>0</v>
      </c>
      <c r="M43" s="174"/>
      <c r="N43" s="174"/>
    </row>
    <row r="44" spans="1:14" ht="13.5" customHeight="1" x14ac:dyDescent="0.2">
      <c r="A44" s="81" t="str">
        <f>Jugendliga!B29</f>
        <v>AC Altrip</v>
      </c>
      <c r="B44" s="172">
        <f t="shared" si="15"/>
        <v>2</v>
      </c>
      <c r="C44" s="173">
        <f>Jugendliga!I29</f>
        <v>420.95046332046331</v>
      </c>
      <c r="E44" s="174">
        <f t="shared" si="7"/>
        <v>0</v>
      </c>
      <c r="F44" s="174">
        <f t="shared" si="8"/>
        <v>420.95046332046331</v>
      </c>
      <c r="G44" s="174">
        <f t="shared" si="9"/>
        <v>0</v>
      </c>
      <c r="H44" s="174">
        <f t="shared" si="10"/>
        <v>0</v>
      </c>
      <c r="I44" s="174">
        <f t="shared" si="11"/>
        <v>0</v>
      </c>
      <c r="J44" s="174">
        <f t="shared" si="12"/>
        <v>0</v>
      </c>
      <c r="K44" s="174">
        <f t="shared" si="13"/>
        <v>0</v>
      </c>
      <c r="L44" s="174">
        <f t="shared" si="14"/>
        <v>0</v>
      </c>
      <c r="M44" s="174"/>
      <c r="N44" s="174"/>
    </row>
    <row r="45" spans="1:14" ht="13.5" customHeight="1" x14ac:dyDescent="0.2">
      <c r="A45" s="81">
        <f>Jugendliga!B30</f>
        <v>0</v>
      </c>
      <c r="B45" s="172" t="b">
        <f t="shared" si="15"/>
        <v>0</v>
      </c>
      <c r="C45" s="173">
        <f>Jugendliga!I30</f>
        <v>0</v>
      </c>
      <c r="E45" s="174">
        <f t="shared" si="7"/>
        <v>0</v>
      </c>
      <c r="F45" s="174">
        <f t="shared" si="8"/>
        <v>0</v>
      </c>
      <c r="G45" s="174">
        <f t="shared" si="9"/>
        <v>0</v>
      </c>
      <c r="H45" s="174">
        <f t="shared" si="10"/>
        <v>0</v>
      </c>
      <c r="I45" s="174">
        <f t="shared" si="11"/>
        <v>0</v>
      </c>
      <c r="J45" s="174">
        <f t="shared" si="12"/>
        <v>0</v>
      </c>
      <c r="K45" s="174">
        <f t="shared" si="13"/>
        <v>0</v>
      </c>
      <c r="L45" s="174">
        <f t="shared" si="14"/>
        <v>0</v>
      </c>
      <c r="M45" s="174"/>
      <c r="N45" s="174"/>
    </row>
    <row r="46" spans="1:14" ht="13.5" customHeight="1" x14ac:dyDescent="0.2">
      <c r="A46" s="177" t="str">
        <f>Jugendliga!B31</f>
        <v>KSV Langen</v>
      </c>
      <c r="B46" s="172">
        <f t="shared" si="15"/>
        <v>8</v>
      </c>
      <c r="C46" s="173">
        <f>Jugendliga!I31</f>
        <v>391.35327231121283</v>
      </c>
      <c r="E46" s="174">
        <f t="shared" si="7"/>
        <v>0</v>
      </c>
      <c r="F46" s="174">
        <f t="shared" si="8"/>
        <v>0</v>
      </c>
      <c r="G46" s="174">
        <f t="shared" si="9"/>
        <v>0</v>
      </c>
      <c r="H46" s="174">
        <f t="shared" si="10"/>
        <v>0</v>
      </c>
      <c r="I46" s="174">
        <f t="shared" si="11"/>
        <v>0</v>
      </c>
      <c r="J46" s="174">
        <f t="shared" si="12"/>
        <v>0</v>
      </c>
      <c r="K46" s="174">
        <f t="shared" si="13"/>
        <v>0</v>
      </c>
      <c r="L46" s="174">
        <f t="shared" si="14"/>
        <v>391.35327231121283</v>
      </c>
      <c r="M46" s="174"/>
      <c r="N46" s="174"/>
    </row>
    <row r="47" spans="1:14" ht="13.5" customHeight="1" x14ac:dyDescent="0.2">
      <c r="A47" s="81">
        <f>Jugendliga!B32</f>
        <v>0</v>
      </c>
      <c r="B47" s="172" t="b">
        <f t="shared" si="15"/>
        <v>0</v>
      </c>
      <c r="C47" s="173">
        <f>Jugendliga!I32</f>
        <v>0</v>
      </c>
      <c r="E47" s="174">
        <f t="shared" si="7"/>
        <v>0</v>
      </c>
      <c r="F47" s="174">
        <f t="shared" si="8"/>
        <v>0</v>
      </c>
      <c r="G47" s="174">
        <f t="shared" si="9"/>
        <v>0</v>
      </c>
      <c r="H47" s="174">
        <f t="shared" si="10"/>
        <v>0</v>
      </c>
      <c r="I47" s="174">
        <f t="shared" si="11"/>
        <v>0</v>
      </c>
      <c r="J47" s="174">
        <f t="shared" si="12"/>
        <v>0</v>
      </c>
      <c r="K47" s="174">
        <f t="shared" si="13"/>
        <v>0</v>
      </c>
      <c r="L47" s="174">
        <f t="shared" si="14"/>
        <v>0</v>
      </c>
      <c r="M47" s="174"/>
      <c r="N47" s="174"/>
    </row>
    <row r="48" spans="1:14" ht="13.5" customHeight="1" x14ac:dyDescent="0.2">
      <c r="A48" s="81">
        <f>Jugendliga!B33</f>
        <v>0</v>
      </c>
      <c r="B48" s="172" t="b">
        <f t="shared" si="15"/>
        <v>0</v>
      </c>
      <c r="C48" s="173">
        <f>Jugendliga!I33</f>
        <v>0</v>
      </c>
      <c r="E48" s="174">
        <f t="shared" si="7"/>
        <v>0</v>
      </c>
      <c r="F48" s="174">
        <f t="shared" si="8"/>
        <v>0</v>
      </c>
      <c r="G48" s="174">
        <f t="shared" si="9"/>
        <v>0</v>
      </c>
      <c r="H48" s="174">
        <f t="shared" si="10"/>
        <v>0</v>
      </c>
      <c r="I48" s="174">
        <f t="shared" si="11"/>
        <v>0</v>
      </c>
      <c r="J48" s="174">
        <f t="shared" si="12"/>
        <v>0</v>
      </c>
      <c r="K48" s="174">
        <f t="shared" si="13"/>
        <v>0</v>
      </c>
      <c r="L48" s="174">
        <f t="shared" si="14"/>
        <v>0</v>
      </c>
      <c r="M48" s="174"/>
      <c r="N48" s="174"/>
    </row>
    <row r="49" spans="1:14" ht="13.5" customHeight="1" x14ac:dyDescent="0.2">
      <c r="A49" s="81">
        <f>Jugendliga!B34</f>
        <v>0</v>
      </c>
      <c r="B49" s="172" t="b">
        <f t="shared" si="15"/>
        <v>0</v>
      </c>
      <c r="C49" s="173">
        <f>Jugendliga!I34</f>
        <v>0</v>
      </c>
      <c r="E49" s="174">
        <f t="shared" si="7"/>
        <v>0</v>
      </c>
      <c r="F49" s="174">
        <f t="shared" si="8"/>
        <v>0</v>
      </c>
      <c r="G49" s="174">
        <f t="shared" si="9"/>
        <v>0</v>
      </c>
      <c r="H49" s="174">
        <f t="shared" si="10"/>
        <v>0</v>
      </c>
      <c r="I49" s="174">
        <f t="shared" si="11"/>
        <v>0</v>
      </c>
      <c r="J49" s="174">
        <f t="shared" si="12"/>
        <v>0</v>
      </c>
      <c r="K49" s="174">
        <f t="shared" si="13"/>
        <v>0</v>
      </c>
      <c r="L49" s="174">
        <f t="shared" si="14"/>
        <v>0</v>
      </c>
      <c r="M49" s="174"/>
      <c r="N49" s="174"/>
    </row>
    <row r="50" spans="1:14" ht="13.5" customHeight="1" x14ac:dyDescent="0.2">
      <c r="A50" s="81">
        <f>Jugendliga!B35</f>
        <v>0</v>
      </c>
      <c r="B50" s="172" t="b">
        <f t="shared" si="15"/>
        <v>0</v>
      </c>
      <c r="C50" s="173">
        <f>Jugendliga!I35</f>
        <v>0</v>
      </c>
      <c r="E50" s="174">
        <f t="shared" si="7"/>
        <v>0</v>
      </c>
      <c r="F50" s="174">
        <f t="shared" si="8"/>
        <v>0</v>
      </c>
      <c r="G50" s="174">
        <f t="shared" si="9"/>
        <v>0</v>
      </c>
      <c r="H50" s="174">
        <f t="shared" si="10"/>
        <v>0</v>
      </c>
      <c r="I50" s="174">
        <f t="shared" si="11"/>
        <v>0</v>
      </c>
      <c r="J50" s="174">
        <f t="shared" si="12"/>
        <v>0</v>
      </c>
      <c r="K50" s="174">
        <f t="shared" si="13"/>
        <v>0</v>
      </c>
      <c r="L50" s="174">
        <f t="shared" si="14"/>
        <v>0</v>
      </c>
      <c r="M50" s="174"/>
      <c r="N50" s="174"/>
    </row>
    <row r="51" spans="1:14" ht="13.5" customHeight="1" x14ac:dyDescent="0.2">
      <c r="A51" s="81">
        <f>Jugendliga!B36</f>
        <v>0</v>
      </c>
      <c r="B51" s="172" t="b">
        <f t="shared" si="15"/>
        <v>0</v>
      </c>
      <c r="C51" s="173">
        <f>Jugendliga!I36</f>
        <v>0</v>
      </c>
      <c r="E51" s="174">
        <f t="shared" si="7"/>
        <v>0</v>
      </c>
      <c r="F51" s="174">
        <f t="shared" si="8"/>
        <v>0</v>
      </c>
      <c r="G51" s="174">
        <f t="shared" si="9"/>
        <v>0</v>
      </c>
      <c r="H51" s="174">
        <f t="shared" si="10"/>
        <v>0</v>
      </c>
      <c r="I51" s="174">
        <f t="shared" si="11"/>
        <v>0</v>
      </c>
      <c r="J51" s="174">
        <f t="shared" si="12"/>
        <v>0</v>
      </c>
      <c r="K51" s="174">
        <f t="shared" si="13"/>
        <v>0</v>
      </c>
      <c r="L51" s="174">
        <f t="shared" si="14"/>
        <v>0</v>
      </c>
      <c r="M51" s="174"/>
      <c r="N51" s="174"/>
    </row>
    <row r="52" spans="1:14" ht="13.5" customHeight="1" x14ac:dyDescent="0.2">
      <c r="A52" s="81">
        <f>Jugendliga!B37</f>
        <v>0</v>
      </c>
      <c r="B52" s="172" t="b">
        <f t="shared" si="15"/>
        <v>0</v>
      </c>
      <c r="C52" s="173">
        <f>Jugendliga!I37</f>
        <v>0</v>
      </c>
      <c r="E52" s="174">
        <f t="shared" si="7"/>
        <v>0</v>
      </c>
      <c r="F52" s="174">
        <f t="shared" si="8"/>
        <v>0</v>
      </c>
      <c r="G52" s="174">
        <f t="shared" si="9"/>
        <v>0</v>
      </c>
      <c r="H52" s="174">
        <f t="shared" si="10"/>
        <v>0</v>
      </c>
      <c r="I52" s="174">
        <f t="shared" si="11"/>
        <v>0</v>
      </c>
      <c r="J52" s="174">
        <f t="shared" si="12"/>
        <v>0</v>
      </c>
      <c r="K52" s="174">
        <f t="shared" si="13"/>
        <v>0</v>
      </c>
      <c r="L52" s="174">
        <f t="shared" si="14"/>
        <v>0</v>
      </c>
      <c r="M52" s="174"/>
      <c r="N52" s="174"/>
    </row>
    <row r="53" spans="1:14" ht="13.5" customHeight="1" x14ac:dyDescent="0.2">
      <c r="A53" s="81">
        <f>Jugendliga!B38</f>
        <v>0</v>
      </c>
      <c r="B53" s="172" t="b">
        <f t="shared" si="15"/>
        <v>0</v>
      </c>
      <c r="C53" s="173">
        <f>Jugendliga!I38</f>
        <v>0</v>
      </c>
      <c r="E53" s="174">
        <f t="shared" ref="E53:E89" si="16">IF(B53=1,C53,0)</f>
        <v>0</v>
      </c>
      <c r="F53" s="174">
        <f t="shared" ref="F53:F89" si="17">IF(B53=2,C53,0)</f>
        <v>0</v>
      </c>
      <c r="G53" s="174">
        <f t="shared" ref="G53:G89" si="18">IF(B53=3,C53,0)</f>
        <v>0</v>
      </c>
      <c r="H53" s="174">
        <f t="shared" ref="H53:H89" si="19">IF(B53=4,C53,0)</f>
        <v>0</v>
      </c>
      <c r="I53" s="174">
        <f t="shared" ref="I53:I89" si="20">IF(B53=5,C53,0)</f>
        <v>0</v>
      </c>
      <c r="J53" s="174">
        <f t="shared" ref="J53:J89" si="21">IF(B53=6,C53,0)</f>
        <v>0</v>
      </c>
      <c r="K53" s="174">
        <f t="shared" ref="K53:K89" si="22">IF(B53=7,C53,0)</f>
        <v>0</v>
      </c>
      <c r="L53" s="174">
        <f t="shared" ref="L53:L89" si="23">IF(B53=8,C53,0)</f>
        <v>0</v>
      </c>
      <c r="M53" s="174"/>
      <c r="N53" s="174"/>
    </row>
    <row r="54" spans="1:14" ht="13.5" customHeight="1" x14ac:dyDescent="0.2">
      <c r="A54" s="81">
        <f>Jugendliga!B39</f>
        <v>0</v>
      </c>
      <c r="B54" s="172" t="b">
        <f t="shared" si="15"/>
        <v>0</v>
      </c>
      <c r="C54" s="173">
        <f>Jugendliga!I39</f>
        <v>0</v>
      </c>
      <c r="E54" s="174">
        <f t="shared" si="16"/>
        <v>0</v>
      </c>
      <c r="F54" s="174">
        <f t="shared" si="17"/>
        <v>0</v>
      </c>
      <c r="G54" s="174">
        <f t="shared" si="18"/>
        <v>0</v>
      </c>
      <c r="H54" s="174">
        <f t="shared" si="19"/>
        <v>0</v>
      </c>
      <c r="I54" s="174">
        <f t="shared" si="20"/>
        <v>0</v>
      </c>
      <c r="J54" s="174">
        <f t="shared" si="21"/>
        <v>0</v>
      </c>
      <c r="K54" s="174">
        <f t="shared" si="22"/>
        <v>0</v>
      </c>
      <c r="L54" s="174">
        <f t="shared" si="23"/>
        <v>0</v>
      </c>
      <c r="M54" s="174"/>
      <c r="N54" s="174"/>
    </row>
    <row r="55" spans="1:14" ht="13.5" customHeight="1" x14ac:dyDescent="0.2">
      <c r="A55" s="81">
        <f>Jugendliga!B40</f>
        <v>0</v>
      </c>
      <c r="B55" s="172" t="b">
        <f t="shared" si="15"/>
        <v>0</v>
      </c>
      <c r="C55" s="173">
        <f>Jugendliga!I40</f>
        <v>0</v>
      </c>
      <c r="E55" s="174">
        <f t="shared" si="16"/>
        <v>0</v>
      </c>
      <c r="F55" s="174">
        <f t="shared" si="17"/>
        <v>0</v>
      </c>
      <c r="G55" s="174">
        <f t="shared" si="18"/>
        <v>0</v>
      </c>
      <c r="H55" s="174">
        <f t="shared" si="19"/>
        <v>0</v>
      </c>
      <c r="I55" s="174">
        <f t="shared" si="20"/>
        <v>0</v>
      </c>
      <c r="J55" s="174">
        <f t="shared" si="21"/>
        <v>0</v>
      </c>
      <c r="K55" s="174">
        <f t="shared" si="22"/>
        <v>0</v>
      </c>
      <c r="L55" s="174">
        <f t="shared" si="23"/>
        <v>0</v>
      </c>
      <c r="M55" s="174"/>
      <c r="N55" s="174"/>
    </row>
    <row r="56" spans="1:14" ht="13.5" customHeight="1" x14ac:dyDescent="0.2">
      <c r="A56" s="81">
        <f>Jugendliga!B41</f>
        <v>0</v>
      </c>
      <c r="B56" s="172" t="b">
        <f t="shared" si="15"/>
        <v>0</v>
      </c>
      <c r="C56" s="173">
        <f>Jugendliga!I41</f>
        <v>0</v>
      </c>
      <c r="E56" s="174">
        <f t="shared" si="16"/>
        <v>0</v>
      </c>
      <c r="F56" s="174">
        <f t="shared" si="17"/>
        <v>0</v>
      </c>
      <c r="G56" s="174">
        <f t="shared" si="18"/>
        <v>0</v>
      </c>
      <c r="H56" s="174">
        <f t="shared" si="19"/>
        <v>0</v>
      </c>
      <c r="I56" s="174">
        <f t="shared" si="20"/>
        <v>0</v>
      </c>
      <c r="J56" s="174">
        <f t="shared" si="21"/>
        <v>0</v>
      </c>
      <c r="K56" s="174">
        <f t="shared" si="22"/>
        <v>0</v>
      </c>
      <c r="L56" s="174">
        <f t="shared" si="23"/>
        <v>0</v>
      </c>
      <c r="M56" s="174"/>
      <c r="N56" s="174"/>
    </row>
    <row r="57" spans="1:14" ht="13.5" customHeight="1" x14ac:dyDescent="0.2">
      <c r="A57" s="81">
        <f>Jugendliga!B42</f>
        <v>0</v>
      </c>
      <c r="B57" s="172" t="b">
        <f>IF(A57="FTG Pfungstadt",1,IF(A57="AC Altrip",2,IF(A57="AC Mutterstadt",3,IF(A57="KSV Grünstadt",4,IF(A57="TSG Hassloch",5,IF(A57="KSC 07 Schifferstadt",6,IF(A57="AV 03 Speyer",7,IF(A57="AC Weisenau",8))))))))</f>
        <v>0</v>
      </c>
      <c r="C57" s="173">
        <f>Jugendliga!I42</f>
        <v>0</v>
      </c>
      <c r="E57" s="174">
        <f t="shared" si="16"/>
        <v>0</v>
      </c>
      <c r="F57" s="174">
        <f t="shared" si="17"/>
        <v>0</v>
      </c>
      <c r="G57" s="174">
        <f t="shared" si="18"/>
        <v>0</v>
      </c>
      <c r="H57" s="174">
        <f t="shared" si="19"/>
        <v>0</v>
      </c>
      <c r="I57" s="174">
        <f t="shared" si="20"/>
        <v>0</v>
      </c>
      <c r="J57" s="174">
        <f t="shared" si="21"/>
        <v>0</v>
      </c>
      <c r="K57" s="174">
        <f t="shared" si="22"/>
        <v>0</v>
      </c>
      <c r="L57" s="174">
        <f t="shared" si="23"/>
        <v>0</v>
      </c>
      <c r="M57" s="174"/>
      <c r="N57" s="174"/>
    </row>
    <row r="58" spans="1:14" s="175" customFormat="1" ht="13.5" hidden="1" customHeight="1" x14ac:dyDescent="0.2">
      <c r="A58" s="81" t="str">
        <f>Jugendliga!B43</f>
        <v>-150/ -158/ -168/ +168 cm</v>
      </c>
      <c r="B58" s="172" t="b">
        <f>IF(A58="FTG Pfungstadt",1,IF(A58="AC Altrip",2,IF(A58="AC Mutterstadt",3,IF(A58="KSV Grünstadt",4,IF(A58="TSG Hassloch",5,IF(A58="KSC 07 Schifferstadt",6,IF(A58="AV 03 Speyer",7,IF(A58="AC Weisenau",8))))))))</f>
        <v>0</v>
      </c>
      <c r="C58" s="173">
        <f>Jugendliga!I43</f>
        <v>0</v>
      </c>
      <c r="E58" s="174">
        <f t="shared" si="16"/>
        <v>0</v>
      </c>
      <c r="F58" s="174">
        <f t="shared" si="17"/>
        <v>0</v>
      </c>
      <c r="G58" s="174">
        <f t="shared" si="18"/>
        <v>0</v>
      </c>
      <c r="H58" s="174">
        <f t="shared" si="19"/>
        <v>0</v>
      </c>
      <c r="I58" s="174">
        <f t="shared" si="20"/>
        <v>0</v>
      </c>
      <c r="J58" s="174">
        <f t="shared" si="21"/>
        <v>0</v>
      </c>
      <c r="K58" s="174">
        <f t="shared" si="22"/>
        <v>0</v>
      </c>
      <c r="L58" s="174">
        <f t="shared" si="23"/>
        <v>0</v>
      </c>
      <c r="M58" s="174"/>
      <c r="N58" s="174"/>
    </row>
    <row r="59" spans="1:14" s="175" customFormat="1" ht="13.5" hidden="1" customHeight="1" x14ac:dyDescent="0.2">
      <c r="A59" s="81" t="str">
        <f>Jugendliga!B44</f>
        <v>weiblich / männlich</v>
      </c>
      <c r="B59" s="172" t="b">
        <f>IF(A59="FTG Pfungstadt",1,IF(A59="AC Altrip",2,IF(A59="AC Mutterstadt",3,IF(A59="KSV Grünstadt",4,IF(A59="TSG Hassloch",5,IF(A59="KSC 07 Schifferstadt",6,IF(A59="AV 03 Speyer",7,IF(A59="AC Weisenau",8))))))))</f>
        <v>0</v>
      </c>
      <c r="C59" s="173" t="str">
        <f>Jugendliga!I44</f>
        <v>Gesamtpkt.</v>
      </c>
      <c r="E59" s="174">
        <f t="shared" si="16"/>
        <v>0</v>
      </c>
      <c r="F59" s="174">
        <f t="shared" si="17"/>
        <v>0</v>
      </c>
      <c r="G59" s="174">
        <f t="shared" si="18"/>
        <v>0</v>
      </c>
      <c r="H59" s="174">
        <f t="shared" si="19"/>
        <v>0</v>
      </c>
      <c r="I59" s="174">
        <f t="shared" si="20"/>
        <v>0</v>
      </c>
      <c r="J59" s="174">
        <f t="shared" si="21"/>
        <v>0</v>
      </c>
      <c r="K59" s="174">
        <f t="shared" si="22"/>
        <v>0</v>
      </c>
      <c r="L59" s="174">
        <f t="shared" si="23"/>
        <v>0</v>
      </c>
      <c r="M59" s="174"/>
      <c r="N59" s="174"/>
    </row>
    <row r="60" spans="1:14" s="175" customFormat="1" ht="13.5" hidden="1" customHeight="1" x14ac:dyDescent="0.2">
      <c r="A60" s="81" t="str">
        <f>Jugendliga!B45</f>
        <v>Verein</v>
      </c>
      <c r="B60" s="172" t="b">
        <f>IF(A60="FTG Pfungstadt",1,IF(A60="AC Altrip",2,IF(A60="AC Mutterstadt",3,IF(A60="KSV Grünstadt",4,IF(A60="TSG Hassloch",5,IF(A60="KSC 07 Schifferstadt",6,IF(A60="AV 03 Speyer",7,IF(A60="AC Weisenau",8))))))))</f>
        <v>0</v>
      </c>
      <c r="C60" s="173">
        <f>Jugendliga!I45</f>
        <v>0</v>
      </c>
      <c r="E60" s="174">
        <f t="shared" si="16"/>
        <v>0</v>
      </c>
      <c r="F60" s="174">
        <f t="shared" si="17"/>
        <v>0</v>
      </c>
      <c r="G60" s="174">
        <f t="shared" si="18"/>
        <v>0</v>
      </c>
      <c r="H60" s="174">
        <f t="shared" si="19"/>
        <v>0</v>
      </c>
      <c r="I60" s="174">
        <f t="shared" si="20"/>
        <v>0</v>
      </c>
      <c r="J60" s="174">
        <f t="shared" si="21"/>
        <v>0</v>
      </c>
      <c r="K60" s="174">
        <f t="shared" si="22"/>
        <v>0</v>
      </c>
      <c r="L60" s="174">
        <f t="shared" si="23"/>
        <v>0</v>
      </c>
      <c r="M60" s="174"/>
      <c r="N60" s="174"/>
    </row>
    <row r="61" spans="1:14" ht="13.5" customHeight="1" x14ac:dyDescent="0.2">
      <c r="A61" s="81" t="str">
        <f>Jugendliga!B46</f>
        <v>KSV Grünstadt</v>
      </c>
      <c r="B61" s="172">
        <f t="shared" ref="B61:B89" si="24">IF(A61="FTG Pfungstadt",1,IF(A61="AC Altrip",2,IF(A61="AC Mutterstadt",3,IF(A61="KSV Grünstadt",4,IF(A61="TSG Hassloch",5,IF(A61="KSC 07 Schifferstadt",6,IF(A61="AV 03 Speyer",7,IF(A61="KSV Langen",8))))))))</f>
        <v>4</v>
      </c>
      <c r="C61" s="173">
        <f>Jugendliga!I46</f>
        <v>540.82162280701755</v>
      </c>
      <c r="E61" s="174">
        <f t="shared" si="16"/>
        <v>0</v>
      </c>
      <c r="F61" s="174">
        <f t="shared" si="17"/>
        <v>0</v>
      </c>
      <c r="G61" s="174">
        <f t="shared" si="18"/>
        <v>0</v>
      </c>
      <c r="H61" s="174">
        <f t="shared" si="19"/>
        <v>540.82162280701755</v>
      </c>
      <c r="I61" s="174">
        <f t="shared" si="20"/>
        <v>0</v>
      </c>
      <c r="J61" s="174">
        <f t="shared" si="21"/>
        <v>0</v>
      </c>
      <c r="K61" s="174">
        <f t="shared" si="22"/>
        <v>0</v>
      </c>
      <c r="L61" s="174">
        <f t="shared" si="23"/>
        <v>0</v>
      </c>
      <c r="M61" s="174"/>
      <c r="N61" s="174"/>
    </row>
    <row r="62" spans="1:14" ht="13.5" customHeight="1" x14ac:dyDescent="0.2">
      <c r="A62" s="81">
        <f>Jugendliga!B47</f>
        <v>0</v>
      </c>
      <c r="B62" s="172" t="b">
        <f t="shared" si="24"/>
        <v>0</v>
      </c>
      <c r="C62" s="173">
        <f>Jugendliga!I47</f>
        <v>0</v>
      </c>
      <c r="E62" s="174">
        <f t="shared" si="16"/>
        <v>0</v>
      </c>
      <c r="F62" s="174">
        <f t="shared" si="17"/>
        <v>0</v>
      </c>
      <c r="G62" s="174">
        <f t="shared" si="18"/>
        <v>0</v>
      </c>
      <c r="H62" s="174">
        <f t="shared" si="19"/>
        <v>0</v>
      </c>
      <c r="I62" s="174">
        <f t="shared" si="20"/>
        <v>0</v>
      </c>
      <c r="J62" s="174">
        <f t="shared" si="21"/>
        <v>0</v>
      </c>
      <c r="K62" s="174">
        <f t="shared" si="22"/>
        <v>0</v>
      </c>
      <c r="L62" s="174">
        <f t="shared" si="23"/>
        <v>0</v>
      </c>
      <c r="M62" s="174"/>
      <c r="N62" s="174"/>
    </row>
    <row r="63" spans="1:14" ht="13.5" customHeight="1" x14ac:dyDescent="0.2">
      <c r="A63" s="81" t="str">
        <f>Jugendliga!B48</f>
        <v>AC Weisenau</v>
      </c>
      <c r="B63" s="172" t="b">
        <f t="shared" si="24"/>
        <v>0</v>
      </c>
      <c r="C63" s="173">
        <f>Jugendliga!I48</f>
        <v>475.89069767441856</v>
      </c>
      <c r="E63" s="174">
        <f t="shared" si="16"/>
        <v>0</v>
      </c>
      <c r="F63" s="174">
        <f t="shared" si="17"/>
        <v>0</v>
      </c>
      <c r="G63" s="174">
        <f t="shared" si="18"/>
        <v>0</v>
      </c>
      <c r="H63" s="174">
        <f t="shared" si="19"/>
        <v>0</v>
      </c>
      <c r="I63" s="174">
        <f t="shared" si="20"/>
        <v>0</v>
      </c>
      <c r="J63" s="174">
        <f t="shared" si="21"/>
        <v>0</v>
      </c>
      <c r="K63" s="174">
        <f t="shared" si="22"/>
        <v>0</v>
      </c>
      <c r="L63" s="174">
        <f t="shared" si="23"/>
        <v>0</v>
      </c>
      <c r="M63" s="174"/>
      <c r="N63" s="174"/>
    </row>
    <row r="64" spans="1:14" ht="13.5" customHeight="1" x14ac:dyDescent="0.2">
      <c r="A64" s="81">
        <f>Jugendliga!B49</f>
        <v>0</v>
      </c>
      <c r="B64" s="172" t="b">
        <f t="shared" si="24"/>
        <v>0</v>
      </c>
      <c r="C64" s="173">
        <f>Jugendliga!I49</f>
        <v>0</v>
      </c>
      <c r="E64" s="174">
        <f t="shared" si="16"/>
        <v>0</v>
      </c>
      <c r="F64" s="174">
        <f t="shared" si="17"/>
        <v>0</v>
      </c>
      <c r="G64" s="174">
        <f t="shared" si="18"/>
        <v>0</v>
      </c>
      <c r="H64" s="174">
        <f t="shared" si="19"/>
        <v>0</v>
      </c>
      <c r="I64" s="174">
        <f t="shared" si="20"/>
        <v>0</v>
      </c>
      <c r="J64" s="174">
        <f t="shared" si="21"/>
        <v>0</v>
      </c>
      <c r="K64" s="174">
        <f t="shared" si="22"/>
        <v>0</v>
      </c>
      <c r="L64" s="174">
        <f t="shared" si="23"/>
        <v>0</v>
      </c>
      <c r="M64" s="174"/>
      <c r="N64" s="174"/>
    </row>
    <row r="65" spans="1:14" ht="13.5" customHeight="1" x14ac:dyDescent="0.2">
      <c r="A65" s="81" t="str">
        <f>Jugendliga!B50</f>
        <v>KSV Grünstadt</v>
      </c>
      <c r="B65" s="172">
        <f t="shared" si="24"/>
        <v>4</v>
      </c>
      <c r="C65" s="173">
        <f>Jugendliga!I50</f>
        <v>502.51957845433253</v>
      </c>
      <c r="E65" s="174">
        <f t="shared" si="16"/>
        <v>0</v>
      </c>
      <c r="F65" s="174">
        <f t="shared" si="17"/>
        <v>0</v>
      </c>
      <c r="G65" s="174">
        <f t="shared" si="18"/>
        <v>0</v>
      </c>
      <c r="H65" s="174">
        <f t="shared" si="19"/>
        <v>502.51957845433253</v>
      </c>
      <c r="I65" s="174">
        <f t="shared" si="20"/>
        <v>0</v>
      </c>
      <c r="J65" s="174">
        <f t="shared" si="21"/>
        <v>0</v>
      </c>
      <c r="K65" s="174">
        <f t="shared" si="22"/>
        <v>0</v>
      </c>
      <c r="L65" s="174">
        <f t="shared" si="23"/>
        <v>0</v>
      </c>
      <c r="M65" s="174"/>
      <c r="N65" s="174"/>
    </row>
    <row r="66" spans="1:14" ht="13.5" customHeight="1" x14ac:dyDescent="0.2">
      <c r="A66" s="81" t="str">
        <f>Jugendliga!B51</f>
        <v>AC Altrip</v>
      </c>
      <c r="B66" s="172">
        <f t="shared" si="24"/>
        <v>2</v>
      </c>
      <c r="C66" s="173">
        <f>Jugendliga!I51</f>
        <v>370.4058901830283</v>
      </c>
      <c r="E66" s="174">
        <f t="shared" si="16"/>
        <v>0</v>
      </c>
      <c r="F66" s="174">
        <f t="shared" si="17"/>
        <v>370.4058901830283</v>
      </c>
      <c r="G66" s="174">
        <f t="shared" si="18"/>
        <v>0</v>
      </c>
      <c r="H66" s="174">
        <f t="shared" si="19"/>
        <v>0</v>
      </c>
      <c r="I66" s="174">
        <f t="shared" si="20"/>
        <v>0</v>
      </c>
      <c r="J66" s="174">
        <f t="shared" si="21"/>
        <v>0</v>
      </c>
      <c r="K66" s="174">
        <f t="shared" si="22"/>
        <v>0</v>
      </c>
      <c r="L66" s="174">
        <f t="shared" si="23"/>
        <v>0</v>
      </c>
      <c r="M66" s="174"/>
      <c r="N66" s="174"/>
    </row>
    <row r="67" spans="1:14" ht="13.5" customHeight="1" x14ac:dyDescent="0.2">
      <c r="A67" s="81" t="str">
        <f>Jugendliga!B52</f>
        <v>AC Altrip</v>
      </c>
      <c r="B67" s="172">
        <f t="shared" si="24"/>
        <v>2</v>
      </c>
      <c r="C67" s="173">
        <f>Jugendliga!I52</f>
        <v>481.9224884792626</v>
      </c>
      <c r="E67" s="174">
        <f t="shared" si="16"/>
        <v>0</v>
      </c>
      <c r="F67" s="174">
        <f t="shared" si="17"/>
        <v>481.9224884792626</v>
      </c>
      <c r="G67" s="174">
        <f t="shared" si="18"/>
        <v>0</v>
      </c>
      <c r="H67" s="174">
        <f t="shared" si="19"/>
        <v>0</v>
      </c>
      <c r="I67" s="174">
        <f t="shared" si="20"/>
        <v>0</v>
      </c>
      <c r="J67" s="174">
        <f t="shared" si="21"/>
        <v>0</v>
      </c>
      <c r="K67" s="174">
        <f t="shared" si="22"/>
        <v>0</v>
      </c>
      <c r="L67" s="174">
        <f t="shared" si="23"/>
        <v>0</v>
      </c>
      <c r="M67" s="174"/>
      <c r="N67" s="174"/>
    </row>
    <row r="68" spans="1:14" ht="13.5" customHeight="1" x14ac:dyDescent="0.2">
      <c r="A68" s="177">
        <f>Jugendliga!B53</f>
        <v>0</v>
      </c>
      <c r="B68" s="172" t="b">
        <f t="shared" si="24"/>
        <v>0</v>
      </c>
      <c r="C68" s="173">
        <f>Jugendliga!I53</f>
        <v>0</v>
      </c>
      <c r="E68" s="174">
        <f t="shared" si="16"/>
        <v>0</v>
      </c>
      <c r="F68" s="174">
        <f t="shared" si="17"/>
        <v>0</v>
      </c>
      <c r="G68" s="174">
        <f t="shared" si="18"/>
        <v>0</v>
      </c>
      <c r="H68" s="174">
        <f t="shared" si="19"/>
        <v>0</v>
      </c>
      <c r="I68" s="174">
        <f t="shared" si="20"/>
        <v>0</v>
      </c>
      <c r="J68" s="174">
        <f t="shared" si="21"/>
        <v>0</v>
      </c>
      <c r="K68" s="174">
        <f t="shared" si="22"/>
        <v>0</v>
      </c>
      <c r="L68" s="174">
        <f t="shared" si="23"/>
        <v>0</v>
      </c>
      <c r="M68" s="174"/>
      <c r="N68" s="174"/>
    </row>
    <row r="69" spans="1:14" ht="13.5" customHeight="1" x14ac:dyDescent="0.2">
      <c r="A69" s="81" t="str">
        <f>Jugendliga!B54</f>
        <v>AV 03 Speyer</v>
      </c>
      <c r="B69" s="172">
        <f t="shared" si="24"/>
        <v>7</v>
      </c>
      <c r="C69" s="173">
        <f>Jugendliga!I54</f>
        <v>558.93579454253609</v>
      </c>
      <c r="E69" s="174">
        <f t="shared" si="16"/>
        <v>0</v>
      </c>
      <c r="F69" s="174">
        <f t="shared" si="17"/>
        <v>0</v>
      </c>
      <c r="G69" s="174">
        <f t="shared" si="18"/>
        <v>0</v>
      </c>
      <c r="H69" s="174">
        <f t="shared" si="19"/>
        <v>0</v>
      </c>
      <c r="I69" s="174">
        <f t="shared" si="20"/>
        <v>0</v>
      </c>
      <c r="J69" s="174">
        <f t="shared" si="21"/>
        <v>0</v>
      </c>
      <c r="K69" s="174">
        <f t="shared" si="22"/>
        <v>558.93579454253609</v>
      </c>
      <c r="L69" s="174">
        <f t="shared" si="23"/>
        <v>0</v>
      </c>
      <c r="M69" s="174"/>
      <c r="N69" s="174"/>
    </row>
    <row r="70" spans="1:14" ht="13.5" customHeight="1" x14ac:dyDescent="0.2">
      <c r="A70" s="81" t="str">
        <f>Jugendliga!B55</f>
        <v>KSV Langen</v>
      </c>
      <c r="B70" s="172">
        <f t="shared" si="24"/>
        <v>8</v>
      </c>
      <c r="C70" s="173">
        <f>Jugendliga!I55</f>
        <v>538.84372294372292</v>
      </c>
      <c r="E70" s="174">
        <f t="shared" si="16"/>
        <v>0</v>
      </c>
      <c r="F70" s="174">
        <f t="shared" si="17"/>
        <v>0</v>
      </c>
      <c r="G70" s="174">
        <f t="shared" si="18"/>
        <v>0</v>
      </c>
      <c r="H70" s="174">
        <f t="shared" si="19"/>
        <v>0</v>
      </c>
      <c r="I70" s="174">
        <f t="shared" si="20"/>
        <v>0</v>
      </c>
      <c r="J70" s="174">
        <f t="shared" si="21"/>
        <v>0</v>
      </c>
      <c r="K70" s="174">
        <f t="shared" si="22"/>
        <v>0</v>
      </c>
      <c r="L70" s="174">
        <f t="shared" si="23"/>
        <v>538.84372294372292</v>
      </c>
      <c r="M70" s="174"/>
      <c r="N70" s="174"/>
    </row>
    <row r="71" spans="1:14" ht="13.5" customHeight="1" x14ac:dyDescent="0.2">
      <c r="A71" s="81">
        <f>Jugendliga!B56</f>
        <v>0</v>
      </c>
      <c r="B71" s="172" t="b">
        <f t="shared" si="24"/>
        <v>0</v>
      </c>
      <c r="C71" s="173">
        <f>Jugendliga!I56</f>
        <v>0</v>
      </c>
      <c r="E71" s="174">
        <f t="shared" si="16"/>
        <v>0</v>
      </c>
      <c r="F71" s="174">
        <f t="shared" si="17"/>
        <v>0</v>
      </c>
      <c r="G71" s="174">
        <f t="shared" si="18"/>
        <v>0</v>
      </c>
      <c r="H71" s="174">
        <f t="shared" si="19"/>
        <v>0</v>
      </c>
      <c r="I71" s="174">
        <f t="shared" si="20"/>
        <v>0</v>
      </c>
      <c r="J71" s="174">
        <f t="shared" si="21"/>
        <v>0</v>
      </c>
      <c r="K71" s="174">
        <f t="shared" si="22"/>
        <v>0</v>
      </c>
      <c r="L71" s="174">
        <f t="shared" si="23"/>
        <v>0</v>
      </c>
      <c r="M71" s="174"/>
      <c r="N71" s="174"/>
    </row>
    <row r="72" spans="1:14" ht="13.5" customHeight="1" x14ac:dyDescent="0.2">
      <c r="A72" s="81" t="str">
        <f>Jugendliga!B57</f>
        <v>KSV Grünstadt</v>
      </c>
      <c r="B72" s="172">
        <f t="shared" si="24"/>
        <v>4</v>
      </c>
      <c r="C72" s="173">
        <f>Jugendliga!I57</f>
        <v>595.63068762278976</v>
      </c>
      <c r="E72" s="174">
        <f t="shared" si="16"/>
        <v>0</v>
      </c>
      <c r="F72" s="174">
        <f t="shared" si="17"/>
        <v>0</v>
      </c>
      <c r="G72" s="174">
        <f t="shared" si="18"/>
        <v>0</v>
      </c>
      <c r="H72" s="174">
        <f t="shared" si="19"/>
        <v>595.63068762278976</v>
      </c>
      <c r="I72" s="174">
        <f t="shared" si="20"/>
        <v>0</v>
      </c>
      <c r="J72" s="174">
        <f t="shared" si="21"/>
        <v>0</v>
      </c>
      <c r="K72" s="174">
        <f t="shared" si="22"/>
        <v>0</v>
      </c>
      <c r="L72" s="174">
        <f t="shared" si="23"/>
        <v>0</v>
      </c>
      <c r="M72" s="174"/>
      <c r="N72" s="174"/>
    </row>
    <row r="73" spans="1:14" ht="13.5" customHeight="1" x14ac:dyDescent="0.2">
      <c r="A73" s="81" t="str">
        <f>Jugendliga!B58</f>
        <v>KSV Grünstadt</v>
      </c>
      <c r="B73" s="172">
        <f t="shared" si="24"/>
        <v>4</v>
      </c>
      <c r="C73" s="173">
        <f>Jugendliga!I58</f>
        <v>497.65761674718192</v>
      </c>
      <c r="E73" s="174">
        <f t="shared" si="16"/>
        <v>0</v>
      </c>
      <c r="F73" s="174">
        <f t="shared" si="17"/>
        <v>0</v>
      </c>
      <c r="G73" s="174">
        <f t="shared" si="18"/>
        <v>0</v>
      </c>
      <c r="H73" s="174">
        <f t="shared" si="19"/>
        <v>497.65761674718192</v>
      </c>
      <c r="I73" s="174">
        <f t="shared" si="20"/>
        <v>0</v>
      </c>
      <c r="J73" s="174">
        <f t="shared" si="21"/>
        <v>0</v>
      </c>
      <c r="K73" s="174">
        <f t="shared" si="22"/>
        <v>0</v>
      </c>
      <c r="L73" s="174">
        <f t="shared" si="23"/>
        <v>0</v>
      </c>
      <c r="M73" s="174"/>
      <c r="N73" s="174"/>
    </row>
    <row r="74" spans="1:14" ht="13.5" customHeight="1" x14ac:dyDescent="0.2">
      <c r="A74" s="81" t="str">
        <f>Jugendliga!B59</f>
        <v>KSV Grünstadt</v>
      </c>
      <c r="B74" s="172">
        <f t="shared" si="24"/>
        <v>4</v>
      </c>
      <c r="C74" s="173">
        <f>Jugendliga!I59</f>
        <v>539.59072995090025</v>
      </c>
      <c r="E74" s="174">
        <f t="shared" si="16"/>
        <v>0</v>
      </c>
      <c r="F74" s="174">
        <f t="shared" si="17"/>
        <v>0</v>
      </c>
      <c r="G74" s="174">
        <f t="shared" si="18"/>
        <v>0</v>
      </c>
      <c r="H74" s="174">
        <f t="shared" si="19"/>
        <v>539.59072995090025</v>
      </c>
      <c r="I74" s="174">
        <f t="shared" si="20"/>
        <v>0</v>
      </c>
      <c r="J74" s="174">
        <f t="shared" si="21"/>
        <v>0</v>
      </c>
      <c r="K74" s="174">
        <f t="shared" si="22"/>
        <v>0</v>
      </c>
      <c r="L74" s="174">
        <f t="shared" si="23"/>
        <v>0</v>
      </c>
      <c r="M74" s="174"/>
      <c r="N74" s="174"/>
    </row>
    <row r="75" spans="1:14" ht="13.5" customHeight="1" x14ac:dyDescent="0.2">
      <c r="A75" s="81" t="str">
        <f>Jugendliga!B60</f>
        <v>KSV Langen</v>
      </c>
      <c r="B75" s="172">
        <f t="shared" si="24"/>
        <v>8</v>
      </c>
      <c r="C75" s="173">
        <f>Jugendliga!I60</f>
        <v>459.43118773946361</v>
      </c>
      <c r="E75" s="174">
        <f t="shared" si="16"/>
        <v>0</v>
      </c>
      <c r="F75" s="174">
        <f t="shared" si="17"/>
        <v>0</v>
      </c>
      <c r="G75" s="174">
        <f t="shared" si="18"/>
        <v>0</v>
      </c>
      <c r="H75" s="174">
        <f t="shared" si="19"/>
        <v>0</v>
      </c>
      <c r="I75" s="174">
        <f t="shared" si="20"/>
        <v>0</v>
      </c>
      <c r="J75" s="174">
        <f t="shared" si="21"/>
        <v>0</v>
      </c>
      <c r="K75" s="174">
        <f t="shared" si="22"/>
        <v>0</v>
      </c>
      <c r="L75" s="174">
        <f t="shared" si="23"/>
        <v>459.43118773946361</v>
      </c>
      <c r="M75" s="174"/>
      <c r="N75" s="174"/>
    </row>
    <row r="76" spans="1:14" ht="13.5" customHeight="1" x14ac:dyDescent="0.2">
      <c r="A76" s="81">
        <f>Jugendliga!B61</f>
        <v>0</v>
      </c>
      <c r="B76" s="172" t="b">
        <f t="shared" si="24"/>
        <v>0</v>
      </c>
      <c r="C76" s="173">
        <f>Jugendliga!I61</f>
        <v>0</v>
      </c>
      <c r="E76" s="174">
        <f t="shared" si="16"/>
        <v>0</v>
      </c>
      <c r="F76" s="174">
        <f t="shared" si="17"/>
        <v>0</v>
      </c>
      <c r="G76" s="174">
        <f t="shared" si="18"/>
        <v>0</v>
      </c>
      <c r="H76" s="174">
        <f t="shared" si="19"/>
        <v>0</v>
      </c>
      <c r="I76" s="174">
        <f t="shared" si="20"/>
        <v>0</v>
      </c>
      <c r="J76" s="174">
        <f t="shared" si="21"/>
        <v>0</v>
      </c>
      <c r="K76" s="174">
        <f t="shared" si="22"/>
        <v>0</v>
      </c>
      <c r="L76" s="174">
        <f t="shared" si="23"/>
        <v>0</v>
      </c>
      <c r="M76" s="174"/>
      <c r="N76" s="174"/>
    </row>
    <row r="77" spans="1:14" ht="13.5" customHeight="1" x14ac:dyDescent="0.2">
      <c r="A77" s="81">
        <f>Jugendliga!B62</f>
        <v>0</v>
      </c>
      <c r="B77" s="172" t="b">
        <f t="shared" si="24"/>
        <v>0</v>
      </c>
      <c r="C77" s="173">
        <f>Jugendliga!I62</f>
        <v>0</v>
      </c>
      <c r="E77" s="174">
        <f t="shared" si="16"/>
        <v>0</v>
      </c>
      <c r="F77" s="174">
        <f t="shared" si="17"/>
        <v>0</v>
      </c>
      <c r="G77" s="174">
        <f t="shared" si="18"/>
        <v>0</v>
      </c>
      <c r="H77" s="174">
        <f t="shared" si="19"/>
        <v>0</v>
      </c>
      <c r="I77" s="174">
        <f t="shared" si="20"/>
        <v>0</v>
      </c>
      <c r="J77" s="174">
        <f t="shared" si="21"/>
        <v>0</v>
      </c>
      <c r="K77" s="174">
        <f t="shared" si="22"/>
        <v>0</v>
      </c>
      <c r="L77" s="174">
        <f t="shared" si="23"/>
        <v>0</v>
      </c>
      <c r="M77" s="174"/>
      <c r="N77" s="174"/>
    </row>
    <row r="78" spans="1:14" ht="13.5" customHeight="1" x14ac:dyDescent="0.2">
      <c r="A78" s="81">
        <f>Jugendliga!B63</f>
        <v>0</v>
      </c>
      <c r="B78" s="172" t="b">
        <f t="shared" si="24"/>
        <v>0</v>
      </c>
      <c r="C78" s="173">
        <f>Jugendliga!I63</f>
        <v>0</v>
      </c>
      <c r="E78" s="174">
        <f t="shared" si="16"/>
        <v>0</v>
      </c>
      <c r="F78" s="174">
        <f t="shared" si="17"/>
        <v>0</v>
      </c>
      <c r="G78" s="174">
        <f t="shared" si="18"/>
        <v>0</v>
      </c>
      <c r="H78" s="174">
        <f t="shared" si="19"/>
        <v>0</v>
      </c>
      <c r="I78" s="174">
        <f t="shared" si="20"/>
        <v>0</v>
      </c>
      <c r="J78" s="174">
        <f t="shared" si="21"/>
        <v>0</v>
      </c>
      <c r="K78" s="174">
        <f t="shared" si="22"/>
        <v>0</v>
      </c>
      <c r="L78" s="174">
        <f t="shared" si="23"/>
        <v>0</v>
      </c>
      <c r="M78" s="174"/>
      <c r="N78" s="174"/>
    </row>
    <row r="79" spans="1:14" ht="13.5" customHeight="1" x14ac:dyDescent="0.2">
      <c r="A79" s="81">
        <f>Jugendliga!B64</f>
        <v>0</v>
      </c>
      <c r="B79" s="172" t="b">
        <f t="shared" si="24"/>
        <v>0</v>
      </c>
      <c r="C79" s="173">
        <f>Jugendliga!I64</f>
        <v>0</v>
      </c>
      <c r="E79" s="174">
        <f t="shared" si="16"/>
        <v>0</v>
      </c>
      <c r="F79" s="174">
        <f t="shared" si="17"/>
        <v>0</v>
      </c>
      <c r="G79" s="174">
        <f t="shared" si="18"/>
        <v>0</v>
      </c>
      <c r="H79" s="174">
        <f t="shared" si="19"/>
        <v>0</v>
      </c>
      <c r="I79" s="174">
        <f t="shared" si="20"/>
        <v>0</v>
      </c>
      <c r="J79" s="174">
        <f t="shared" si="21"/>
        <v>0</v>
      </c>
      <c r="K79" s="174">
        <f t="shared" si="22"/>
        <v>0</v>
      </c>
      <c r="L79" s="174">
        <f t="shared" si="23"/>
        <v>0</v>
      </c>
      <c r="M79" s="174"/>
      <c r="N79" s="174"/>
    </row>
    <row r="80" spans="1:14" ht="13.5" customHeight="1" x14ac:dyDescent="0.2">
      <c r="A80" s="81">
        <f>Jugendliga!B65</f>
        <v>0</v>
      </c>
      <c r="B80" s="172" t="b">
        <f t="shared" si="24"/>
        <v>0</v>
      </c>
      <c r="C80" s="173">
        <f>Jugendliga!I65</f>
        <v>0</v>
      </c>
      <c r="E80" s="174">
        <f t="shared" si="16"/>
        <v>0</v>
      </c>
      <c r="F80" s="174">
        <f t="shared" si="17"/>
        <v>0</v>
      </c>
      <c r="G80" s="174">
        <f t="shared" si="18"/>
        <v>0</v>
      </c>
      <c r="H80" s="174">
        <f t="shared" si="19"/>
        <v>0</v>
      </c>
      <c r="I80" s="174">
        <f t="shared" si="20"/>
        <v>0</v>
      </c>
      <c r="J80" s="174">
        <f t="shared" si="21"/>
        <v>0</v>
      </c>
      <c r="K80" s="174">
        <f t="shared" si="22"/>
        <v>0</v>
      </c>
      <c r="L80" s="174">
        <f t="shared" si="23"/>
        <v>0</v>
      </c>
      <c r="M80" s="174"/>
      <c r="N80" s="174"/>
    </row>
    <row r="81" spans="1:14" ht="13.5" customHeight="1" x14ac:dyDescent="0.2">
      <c r="A81" s="81">
        <f>Jugendliga!B66</f>
        <v>0</v>
      </c>
      <c r="B81" s="172" t="b">
        <f t="shared" si="24"/>
        <v>0</v>
      </c>
      <c r="C81" s="173">
        <f>Jugendliga!I66</f>
        <v>0</v>
      </c>
      <c r="E81" s="174">
        <f t="shared" si="16"/>
        <v>0</v>
      </c>
      <c r="F81" s="174">
        <f t="shared" si="17"/>
        <v>0</v>
      </c>
      <c r="G81" s="174">
        <f t="shared" si="18"/>
        <v>0</v>
      </c>
      <c r="H81" s="174">
        <f t="shared" si="19"/>
        <v>0</v>
      </c>
      <c r="I81" s="174">
        <f t="shared" si="20"/>
        <v>0</v>
      </c>
      <c r="J81" s="174">
        <f t="shared" si="21"/>
        <v>0</v>
      </c>
      <c r="K81" s="174">
        <f t="shared" si="22"/>
        <v>0</v>
      </c>
      <c r="L81" s="174">
        <f t="shared" si="23"/>
        <v>0</v>
      </c>
      <c r="M81" s="174"/>
      <c r="N81" s="174"/>
    </row>
    <row r="82" spans="1:14" ht="13.5" customHeight="1" x14ac:dyDescent="0.2">
      <c r="A82" s="81">
        <f>Jugendliga!B67</f>
        <v>0</v>
      </c>
      <c r="B82" s="172" t="b">
        <f t="shared" si="24"/>
        <v>0</v>
      </c>
      <c r="C82" s="173">
        <f>Jugendliga!I67</f>
        <v>0</v>
      </c>
      <c r="E82" s="174">
        <f t="shared" si="16"/>
        <v>0</v>
      </c>
      <c r="F82" s="174">
        <f t="shared" si="17"/>
        <v>0</v>
      </c>
      <c r="G82" s="174">
        <f t="shared" si="18"/>
        <v>0</v>
      </c>
      <c r="H82" s="174">
        <f t="shared" si="19"/>
        <v>0</v>
      </c>
      <c r="I82" s="174">
        <f t="shared" si="20"/>
        <v>0</v>
      </c>
      <c r="J82" s="174">
        <f t="shared" si="21"/>
        <v>0</v>
      </c>
      <c r="K82" s="174">
        <f t="shared" si="22"/>
        <v>0</v>
      </c>
      <c r="L82" s="174">
        <f t="shared" si="23"/>
        <v>0</v>
      </c>
      <c r="M82" s="174"/>
      <c r="N82" s="174"/>
    </row>
    <row r="83" spans="1:14" ht="13.5" customHeight="1" x14ac:dyDescent="0.2">
      <c r="A83" s="81">
        <f>Jugendliga!B68</f>
        <v>0</v>
      </c>
      <c r="B83" s="172" t="b">
        <f t="shared" si="24"/>
        <v>0</v>
      </c>
      <c r="C83" s="173">
        <f>Jugendliga!I68</f>
        <v>0</v>
      </c>
      <c r="E83" s="174">
        <f t="shared" si="16"/>
        <v>0</v>
      </c>
      <c r="F83" s="174">
        <f t="shared" si="17"/>
        <v>0</v>
      </c>
      <c r="G83" s="174">
        <f t="shared" si="18"/>
        <v>0</v>
      </c>
      <c r="H83" s="174">
        <f t="shared" si="19"/>
        <v>0</v>
      </c>
      <c r="I83" s="174">
        <f t="shared" si="20"/>
        <v>0</v>
      </c>
      <c r="J83" s="174">
        <f t="shared" si="21"/>
        <v>0</v>
      </c>
      <c r="K83" s="174">
        <f t="shared" si="22"/>
        <v>0</v>
      </c>
      <c r="L83" s="174">
        <f t="shared" si="23"/>
        <v>0</v>
      </c>
      <c r="M83" s="174"/>
      <c r="N83" s="174"/>
    </row>
    <row r="84" spans="1:14" ht="13.5" customHeight="1" x14ac:dyDescent="0.2">
      <c r="A84" s="81">
        <f>Jugendliga!B69</f>
        <v>0</v>
      </c>
      <c r="B84" s="172" t="b">
        <f t="shared" si="24"/>
        <v>0</v>
      </c>
      <c r="C84" s="173">
        <f>Jugendliga!I69</f>
        <v>0</v>
      </c>
      <c r="E84" s="174">
        <f t="shared" si="16"/>
        <v>0</v>
      </c>
      <c r="F84" s="174">
        <f t="shared" si="17"/>
        <v>0</v>
      </c>
      <c r="G84" s="174">
        <f t="shared" si="18"/>
        <v>0</v>
      </c>
      <c r="H84" s="174">
        <f t="shared" si="19"/>
        <v>0</v>
      </c>
      <c r="I84" s="174">
        <f t="shared" si="20"/>
        <v>0</v>
      </c>
      <c r="J84" s="174">
        <f t="shared" si="21"/>
        <v>0</v>
      </c>
      <c r="K84" s="174">
        <f t="shared" si="22"/>
        <v>0</v>
      </c>
      <c r="L84" s="174">
        <f t="shared" si="23"/>
        <v>0</v>
      </c>
      <c r="M84" s="174"/>
      <c r="N84" s="174"/>
    </row>
    <row r="85" spans="1:14" ht="13.5" customHeight="1" x14ac:dyDescent="0.2">
      <c r="A85" s="81">
        <f>Jugendliga!B70</f>
        <v>0</v>
      </c>
      <c r="B85" s="172" t="b">
        <f t="shared" si="24"/>
        <v>0</v>
      </c>
      <c r="C85" s="173">
        <f>Jugendliga!I70</f>
        <v>0</v>
      </c>
      <c r="E85" s="174">
        <f t="shared" si="16"/>
        <v>0</v>
      </c>
      <c r="F85" s="174">
        <f t="shared" si="17"/>
        <v>0</v>
      </c>
      <c r="G85" s="174">
        <f t="shared" si="18"/>
        <v>0</v>
      </c>
      <c r="H85" s="174">
        <f t="shared" si="19"/>
        <v>0</v>
      </c>
      <c r="I85" s="174">
        <f t="shared" si="20"/>
        <v>0</v>
      </c>
      <c r="J85" s="174">
        <f t="shared" si="21"/>
        <v>0</v>
      </c>
      <c r="K85" s="174">
        <f t="shared" si="22"/>
        <v>0</v>
      </c>
      <c r="L85" s="174">
        <f t="shared" si="23"/>
        <v>0</v>
      </c>
      <c r="M85" s="174"/>
      <c r="N85" s="174"/>
    </row>
    <row r="86" spans="1:14" ht="13.5" customHeight="1" x14ac:dyDescent="0.2">
      <c r="A86" s="81">
        <f>Jugendliga!B71</f>
        <v>0</v>
      </c>
      <c r="B86" s="172" t="b">
        <f t="shared" si="24"/>
        <v>0</v>
      </c>
      <c r="C86" s="173">
        <f>Jugendliga!I71</f>
        <v>0</v>
      </c>
      <c r="E86" s="174">
        <f t="shared" si="16"/>
        <v>0</v>
      </c>
      <c r="F86" s="174">
        <f t="shared" si="17"/>
        <v>0</v>
      </c>
      <c r="G86" s="174">
        <f t="shared" si="18"/>
        <v>0</v>
      </c>
      <c r="H86" s="174">
        <f t="shared" si="19"/>
        <v>0</v>
      </c>
      <c r="I86" s="174">
        <f t="shared" si="20"/>
        <v>0</v>
      </c>
      <c r="J86" s="174">
        <f t="shared" si="21"/>
        <v>0</v>
      </c>
      <c r="K86" s="174">
        <f t="shared" si="22"/>
        <v>0</v>
      </c>
      <c r="L86" s="174">
        <f t="shared" si="23"/>
        <v>0</v>
      </c>
      <c r="M86" s="174"/>
      <c r="N86" s="174"/>
    </row>
    <row r="87" spans="1:14" ht="13.5" customHeight="1" x14ac:dyDescent="0.2">
      <c r="A87" s="81">
        <f>Jugendliga!B72</f>
        <v>0</v>
      </c>
      <c r="B87" s="172" t="b">
        <f t="shared" si="24"/>
        <v>0</v>
      </c>
      <c r="C87" s="173">
        <f>Jugendliga!I72</f>
        <v>0</v>
      </c>
      <c r="E87" s="174">
        <f t="shared" si="16"/>
        <v>0</v>
      </c>
      <c r="F87" s="174">
        <f t="shared" si="17"/>
        <v>0</v>
      </c>
      <c r="G87" s="174">
        <f t="shared" si="18"/>
        <v>0</v>
      </c>
      <c r="H87" s="174">
        <f t="shared" si="19"/>
        <v>0</v>
      </c>
      <c r="I87" s="174">
        <f t="shared" si="20"/>
        <v>0</v>
      </c>
      <c r="J87" s="174">
        <f t="shared" si="21"/>
        <v>0</v>
      </c>
      <c r="K87" s="174">
        <f t="shared" si="22"/>
        <v>0</v>
      </c>
      <c r="L87" s="174">
        <f t="shared" si="23"/>
        <v>0</v>
      </c>
      <c r="M87" s="174"/>
      <c r="N87" s="174"/>
    </row>
    <row r="88" spans="1:14" ht="13.5" customHeight="1" x14ac:dyDescent="0.2">
      <c r="A88" s="81">
        <f>Jugendliga!B73</f>
        <v>0</v>
      </c>
      <c r="B88" s="172" t="b">
        <f t="shared" si="24"/>
        <v>0</v>
      </c>
      <c r="C88" s="173">
        <f>Jugendliga!I73</f>
        <v>0</v>
      </c>
      <c r="E88" s="174">
        <f t="shared" si="16"/>
        <v>0</v>
      </c>
      <c r="F88" s="174">
        <f t="shared" si="17"/>
        <v>0</v>
      </c>
      <c r="G88" s="174">
        <f t="shared" si="18"/>
        <v>0</v>
      </c>
      <c r="H88" s="174">
        <f t="shared" si="19"/>
        <v>0</v>
      </c>
      <c r="I88" s="174">
        <f t="shared" si="20"/>
        <v>0</v>
      </c>
      <c r="J88" s="174">
        <f t="shared" si="21"/>
        <v>0</v>
      </c>
      <c r="K88" s="174">
        <f t="shared" si="22"/>
        <v>0</v>
      </c>
      <c r="L88" s="174">
        <f t="shared" si="23"/>
        <v>0</v>
      </c>
      <c r="M88" s="174"/>
      <c r="N88" s="174"/>
    </row>
    <row r="89" spans="1:14" ht="13.5" customHeight="1" x14ac:dyDescent="0.2">
      <c r="A89" s="81">
        <f>Jugendliga!B74</f>
        <v>0</v>
      </c>
      <c r="B89" s="172" t="b">
        <f t="shared" si="24"/>
        <v>0</v>
      </c>
      <c r="C89" s="173">
        <f>Jugendliga!I74</f>
        <v>0</v>
      </c>
      <c r="E89" s="174">
        <f t="shared" si="16"/>
        <v>0</v>
      </c>
      <c r="F89" s="174">
        <f t="shared" si="17"/>
        <v>0</v>
      </c>
      <c r="G89" s="174">
        <f t="shared" si="18"/>
        <v>0</v>
      </c>
      <c r="H89" s="174">
        <f t="shared" si="19"/>
        <v>0</v>
      </c>
      <c r="I89" s="174">
        <f t="shared" si="20"/>
        <v>0</v>
      </c>
      <c r="J89" s="174">
        <f t="shared" si="21"/>
        <v>0</v>
      </c>
      <c r="K89" s="174">
        <f t="shared" si="22"/>
        <v>0</v>
      </c>
      <c r="L89" s="174">
        <f t="shared" si="23"/>
        <v>0</v>
      </c>
      <c r="M89" s="174"/>
      <c r="N89" s="174"/>
    </row>
  </sheetData>
  <sheetProtection password="DA41" sheet="1"/>
  <conditionalFormatting sqref="C21:C89">
    <cfRule type="cellIs" dxfId="17" priority="2" operator="notBetween">
      <formula>1</formula>
      <formula>1000</formula>
    </cfRule>
  </conditionalFormatting>
  <conditionalFormatting sqref="E19:K20">
    <cfRule type="cellIs" dxfId="15" priority="4" operator="equal">
      <formula>0</formula>
    </cfRule>
  </conditionalFormatting>
  <conditionalFormatting sqref="B32:B89">
    <cfRule type="expression" dxfId="14" priority="5">
      <formula>LEFT(B32,LEN("F"))="F"</formula>
    </cfRule>
  </conditionalFormatting>
  <conditionalFormatting sqref="L22:L89">
    <cfRule type="cellIs" dxfId="13" priority="6" operator="equal">
      <formula>0</formula>
    </cfRule>
  </conditionalFormatting>
  <conditionalFormatting sqref="L3:L18">
    <cfRule type="cellIs" dxfId="12" priority="7" operator="equal">
      <formula>0</formula>
    </cfRule>
  </conditionalFormatting>
  <conditionalFormatting sqref="L19:L20">
    <cfRule type="cellIs" dxfId="11" priority="8" operator="equal">
      <formula>0</formula>
    </cfRule>
  </conditionalFormatting>
  <conditionalFormatting sqref="A21:A89">
    <cfRule type="cellIs" dxfId="10" priority="9" operator="equal">
      <formula>0</formula>
    </cfRule>
  </conditionalFormatting>
  <conditionalFormatting sqref="B21:B31">
    <cfRule type="expression" dxfId="9" priority="10">
      <formula>LEFT(B21,LEN("F"))="F"</formula>
    </cfRule>
  </conditionalFormatting>
  <conditionalFormatting sqref="E21:K21">
    <cfRule type="cellIs" dxfId="8" priority="11" operator="equal">
      <formula>0</formula>
    </cfRule>
  </conditionalFormatting>
  <conditionalFormatting sqref="L21">
    <cfRule type="cellIs" dxfId="7" priority="12" operator="equal">
      <formula>0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zoomScaleNormal="100" workbookViewId="0"/>
  </sheetViews>
  <sheetFormatPr baseColWidth="10" defaultColWidth="9.140625" defaultRowHeight="12.75" x14ac:dyDescent="0.2"/>
  <cols>
    <col min="1" max="1" width="23" style="178"/>
    <col min="2" max="2" width="19"/>
    <col min="3" max="3" width="7.28515625" style="157"/>
    <col min="4" max="4" width="7.85546875" style="157"/>
    <col min="5" max="5" width="5.42578125" style="157"/>
    <col min="6" max="1025" width="10.5703125"/>
  </cols>
  <sheetData>
    <row r="1" spans="1:6" s="180" customFormat="1" ht="18" x14ac:dyDescent="0.25">
      <c r="A1" s="179" t="str">
        <f>Jugendliga!A1</f>
        <v>Jugendliga Rheinland-Pfalz/Hessen</v>
      </c>
      <c r="C1" s="181"/>
      <c r="D1" s="209">
        <f>Jugendliga!L1</f>
        <v>0</v>
      </c>
      <c r="E1" s="209"/>
      <c r="F1" s="209"/>
    </row>
    <row r="2" spans="1:6" ht="18" x14ac:dyDescent="0.25">
      <c r="A2" s="182" t="str">
        <f>Jugendliga!A3</f>
        <v>E-Jugend</v>
      </c>
      <c r="C2"/>
      <c r="D2" s="210">
        <f>Jugendliga!AA1</f>
        <v>0</v>
      </c>
      <c r="E2" s="210"/>
      <c r="F2" s="210"/>
    </row>
    <row r="3" spans="1:6" x14ac:dyDescent="0.2">
      <c r="A3" s="183">
        <f>Jugendliga!A4</f>
        <v>0</v>
      </c>
      <c r="C3"/>
      <c r="D3"/>
      <c r="E3"/>
    </row>
    <row r="4" spans="1:6" x14ac:dyDescent="0.2">
      <c r="A4" s="183" t="str">
        <f>Jugendliga!A5</f>
        <v>Name</v>
      </c>
      <c r="B4" t="str">
        <f>Jugendliga!B5</f>
        <v>Verein</v>
      </c>
      <c r="C4" s="184" t="s">
        <v>95</v>
      </c>
      <c r="D4" s="157" t="str">
        <f>Jugendliga!C4</f>
        <v>Alterskl.</v>
      </c>
      <c r="E4" s="157" t="str">
        <f>Jugendliga!J5</f>
        <v>Platz</v>
      </c>
    </row>
    <row r="5" spans="1:6" x14ac:dyDescent="0.2">
      <c r="A5" s="183" t="str">
        <f>Jugendliga!A6</f>
        <v>Hammer,Falk</v>
      </c>
      <c r="B5" t="str">
        <f>Jugendliga!B6</f>
        <v>KSV Grünstadt</v>
      </c>
      <c r="C5" s="157" t="str">
        <f>Jugendliga!E6</f>
        <v>m</v>
      </c>
      <c r="D5" s="157">
        <f>Jugendliga!C6</f>
        <v>2007</v>
      </c>
      <c r="E5" s="157">
        <f>Jugendliga!J6</f>
        <v>1</v>
      </c>
    </row>
    <row r="6" spans="1:6" x14ac:dyDescent="0.2">
      <c r="A6" s="183">
        <f>Jugendliga!A7</f>
        <v>0</v>
      </c>
      <c r="B6">
        <f>Jugendliga!B7</f>
        <v>0</v>
      </c>
      <c r="C6" s="157">
        <f>Jugendliga!E7</f>
        <v>0</v>
      </c>
      <c r="D6" s="157">
        <f>Jugendliga!C7</f>
        <v>0</v>
      </c>
      <c r="E6" s="157">
        <f>Jugendliga!J7</f>
        <v>0</v>
      </c>
    </row>
    <row r="7" spans="1:6" x14ac:dyDescent="0.2">
      <c r="A7" s="183" t="str">
        <f>Jugendliga!A8</f>
        <v>Kessler,Ben</v>
      </c>
      <c r="B7" t="str">
        <f>Jugendliga!B8</f>
        <v>KSV Grünstadt</v>
      </c>
      <c r="C7" s="157" t="str">
        <f>Jugendliga!E8</f>
        <v>m</v>
      </c>
      <c r="D7" s="157">
        <f>Jugendliga!C8</f>
        <v>2005</v>
      </c>
      <c r="E7" s="157">
        <f>Jugendliga!J8</f>
        <v>1</v>
      </c>
    </row>
    <row r="8" spans="1:6" x14ac:dyDescent="0.2">
      <c r="A8" s="183" t="str">
        <f>Jugendliga!A9</f>
        <v>Kleine,Ryuu</v>
      </c>
      <c r="B8" t="str">
        <f>Jugendliga!B9</f>
        <v>KSV Langen</v>
      </c>
      <c r="C8" s="157" t="str">
        <f>Jugendliga!E9</f>
        <v>m</v>
      </c>
      <c r="D8" s="157">
        <f>Jugendliga!C9</f>
        <v>2005</v>
      </c>
      <c r="E8" s="157">
        <f>Jugendliga!J9</f>
        <v>2</v>
      </c>
    </row>
    <row r="9" spans="1:6" x14ac:dyDescent="0.2">
      <c r="A9" s="183">
        <f>Jugendliga!A10</f>
        <v>0</v>
      </c>
      <c r="B9">
        <f>Jugendliga!B10</f>
        <v>0</v>
      </c>
      <c r="C9" s="157">
        <f>Jugendliga!E10</f>
        <v>0</v>
      </c>
      <c r="D9" s="157">
        <f>Jugendliga!C10</f>
        <v>0</v>
      </c>
      <c r="E9" s="157">
        <f>Jugendliga!J10</f>
        <v>0</v>
      </c>
    </row>
    <row r="10" spans="1:6" x14ac:dyDescent="0.2">
      <c r="A10" s="183" t="str">
        <f>Jugendliga!A11</f>
        <v>Rossel,Leonie</v>
      </c>
      <c r="B10" t="str">
        <f>Jugendliga!B11</f>
        <v>AC Mutterstadt</v>
      </c>
      <c r="C10" s="157" t="str">
        <f>Jugendliga!E11</f>
        <v>w</v>
      </c>
      <c r="D10" s="157">
        <f>Jugendliga!C11</f>
        <v>2005</v>
      </c>
      <c r="E10" s="157">
        <f>Jugendliga!J11</f>
        <v>2</v>
      </c>
    </row>
    <row r="11" spans="1:6" x14ac:dyDescent="0.2">
      <c r="A11" s="183" t="str">
        <f>Jugendliga!A12</f>
        <v>Mohr,Pauline</v>
      </c>
      <c r="B11" t="str">
        <f>Jugendliga!B12</f>
        <v>AC Mutterstadt</v>
      </c>
      <c r="C11" s="157" t="str">
        <f>Jugendliga!E12</f>
        <v>w</v>
      </c>
      <c r="D11" s="157">
        <f>Jugendliga!C12</f>
        <v>2005</v>
      </c>
      <c r="E11" s="157">
        <f>Jugendliga!J12</f>
        <v>1</v>
      </c>
    </row>
    <row r="12" spans="1:6" x14ac:dyDescent="0.2">
      <c r="A12" s="183">
        <f>Jugendliga!A13</f>
        <v>0</v>
      </c>
      <c r="B12">
        <f>Jugendliga!B13</f>
        <v>0</v>
      </c>
      <c r="C12" s="157">
        <f>Jugendliga!E13</f>
        <v>0</v>
      </c>
      <c r="D12" s="157">
        <f>Jugendliga!C13</f>
        <v>0</v>
      </c>
      <c r="E12" s="157">
        <f>Jugendliga!J13</f>
        <v>0</v>
      </c>
    </row>
    <row r="13" spans="1:6" x14ac:dyDescent="0.2">
      <c r="A13" s="183">
        <f>Jugendliga!A14</f>
        <v>0</v>
      </c>
      <c r="B13">
        <f>Jugendliga!B14</f>
        <v>0</v>
      </c>
      <c r="C13" s="157">
        <f>Jugendliga!E14</f>
        <v>0</v>
      </c>
      <c r="D13" s="157">
        <f>Jugendliga!C14</f>
        <v>0</v>
      </c>
      <c r="E13" s="157">
        <f>Jugendliga!J14</f>
        <v>0</v>
      </c>
    </row>
    <row r="14" spans="1:6" x14ac:dyDescent="0.2">
      <c r="A14" s="183">
        <f>Jugendliga!A15</f>
        <v>0</v>
      </c>
      <c r="B14">
        <f>Jugendliga!B15</f>
        <v>0</v>
      </c>
      <c r="C14" s="157">
        <f>Jugendliga!E15</f>
        <v>0</v>
      </c>
      <c r="D14" s="157">
        <f>Jugendliga!C15</f>
        <v>0</v>
      </c>
      <c r="E14" s="157">
        <f>Jugendliga!J15</f>
        <v>0</v>
      </c>
    </row>
    <row r="15" spans="1:6" x14ac:dyDescent="0.2">
      <c r="A15" s="183">
        <f>Jugendliga!A16</f>
        <v>0</v>
      </c>
      <c r="B15">
        <f>Jugendliga!B16</f>
        <v>0</v>
      </c>
      <c r="C15" s="157">
        <f>Jugendliga!E16</f>
        <v>0</v>
      </c>
      <c r="D15" s="157">
        <f>Jugendliga!C16</f>
        <v>0</v>
      </c>
      <c r="E15" s="157">
        <f>Jugendliga!J16</f>
        <v>0</v>
      </c>
    </row>
    <row r="16" spans="1:6" x14ac:dyDescent="0.2">
      <c r="A16" s="183">
        <f>Jugendliga!A17</f>
        <v>0</v>
      </c>
      <c r="B16">
        <f>Jugendliga!B17</f>
        <v>0</v>
      </c>
      <c r="C16" s="157">
        <f>Jugendliga!E17</f>
        <v>0</v>
      </c>
      <c r="D16" s="157">
        <f>Jugendliga!C17</f>
        <v>0</v>
      </c>
      <c r="E16" s="157">
        <f>Jugendliga!J17</f>
        <v>0</v>
      </c>
    </row>
    <row r="17" spans="1:5" ht="18" x14ac:dyDescent="0.25">
      <c r="A17" s="182" t="str">
        <f>Jugendliga!A18</f>
        <v>D-Jugend</v>
      </c>
      <c r="C17" s="157">
        <f>Jugendliga!E18</f>
        <v>0</v>
      </c>
      <c r="D17"/>
      <c r="E17" s="157">
        <f>Jugendliga!J18</f>
        <v>0</v>
      </c>
    </row>
    <row r="18" spans="1:5" x14ac:dyDescent="0.2">
      <c r="A18" s="183"/>
      <c r="C18"/>
      <c r="D18"/>
      <c r="E18"/>
    </row>
    <row r="19" spans="1:5" x14ac:dyDescent="0.2">
      <c r="A19" s="183" t="str">
        <f>Jugendliga!A20</f>
        <v>Name</v>
      </c>
      <c r="B19" t="str">
        <f>Jugendliga!B20</f>
        <v>Verein</v>
      </c>
      <c r="C19" s="184" t="s">
        <v>95</v>
      </c>
      <c r="D19" s="157" t="str">
        <f>Jugendliga!D19</f>
        <v>Klasse</v>
      </c>
      <c r="E19" s="157" t="str">
        <f>Jugendliga!J20</f>
        <v>Platz</v>
      </c>
    </row>
    <row r="20" spans="1:5" x14ac:dyDescent="0.2">
      <c r="A20" s="183" t="str">
        <f>Jugendliga!A21</f>
        <v>Kessler,Pia</v>
      </c>
      <c r="B20" t="str">
        <f>Jugendliga!B21</f>
        <v>KSV Grünstadt</v>
      </c>
      <c r="C20" s="157" t="str">
        <f>Jugendliga!E21</f>
        <v>w</v>
      </c>
      <c r="D20" s="157">
        <f>Jugendliga!D21</f>
        <v>-148</v>
      </c>
      <c r="E20" s="157">
        <f>Jugendliga!J21</f>
        <v>2</v>
      </c>
    </row>
    <row r="21" spans="1:5" x14ac:dyDescent="0.2">
      <c r="A21" s="183" t="str">
        <f>Jugendliga!A22</f>
        <v>Feil,Ina</v>
      </c>
      <c r="B21" t="str">
        <f>Jugendliga!B22</f>
        <v>KSV Grünstadt</v>
      </c>
      <c r="C21" s="157" t="str">
        <f>Jugendliga!E22</f>
        <v>w</v>
      </c>
      <c r="D21" s="157">
        <f>Jugendliga!D22</f>
        <v>-148</v>
      </c>
      <c r="E21" s="157">
        <f>Jugendliga!J22</f>
        <v>1</v>
      </c>
    </row>
    <row r="22" spans="1:5" x14ac:dyDescent="0.2">
      <c r="A22" s="183">
        <f>Jugendliga!A23</f>
        <v>0</v>
      </c>
      <c r="B22">
        <f>Jugendliga!B23</f>
        <v>0</v>
      </c>
      <c r="C22" s="157">
        <f>Jugendliga!E23</f>
        <v>0</v>
      </c>
      <c r="D22" s="157">
        <f>Jugendliga!D23</f>
        <v>0</v>
      </c>
      <c r="E22" s="157">
        <f>Jugendliga!J23</f>
        <v>0</v>
      </c>
    </row>
    <row r="23" spans="1:5" x14ac:dyDescent="0.2">
      <c r="A23" s="183" t="str">
        <f>Jugendliga!A24</f>
        <v>Kazanc,Demian</v>
      </c>
      <c r="B23" t="str">
        <f>Jugendliga!B24</f>
        <v>AV 03 Speyer</v>
      </c>
      <c r="C23" s="157" t="str">
        <f>Jugendliga!E24</f>
        <v>m</v>
      </c>
      <c r="D23" s="157">
        <f>Jugendliga!D24</f>
        <v>-148</v>
      </c>
      <c r="E23" s="157">
        <f>Jugendliga!J24</f>
        <v>3</v>
      </c>
    </row>
    <row r="24" spans="1:5" x14ac:dyDescent="0.2">
      <c r="A24" s="183" t="str">
        <f>Jugendliga!A25</f>
        <v>Moritz,Justus</v>
      </c>
      <c r="B24" t="str">
        <f>Jugendliga!B25</f>
        <v>KSV Langen</v>
      </c>
      <c r="C24" s="157" t="str">
        <f>Jugendliga!E25</f>
        <v>m</v>
      </c>
      <c r="D24" s="157">
        <f>Jugendliga!D25</f>
        <v>-148</v>
      </c>
      <c r="E24" s="157">
        <f>Jugendliga!J25</f>
        <v>1</v>
      </c>
    </row>
    <row r="25" spans="1:5" x14ac:dyDescent="0.2">
      <c r="A25" s="183" t="str">
        <f>Jugendliga!A26</f>
        <v>Konrad,Mark</v>
      </c>
      <c r="B25" t="str">
        <f>Jugendliga!B26</f>
        <v>KSV Langen</v>
      </c>
      <c r="C25" s="157" t="str">
        <f>Jugendliga!E26</f>
        <v>m</v>
      </c>
      <c r="D25" s="157">
        <f>Jugendliga!D26</f>
        <v>-148</v>
      </c>
      <c r="E25" s="157">
        <f>Jugendliga!J26</f>
        <v>2</v>
      </c>
    </row>
    <row r="26" spans="1:5" x14ac:dyDescent="0.2">
      <c r="A26" s="183">
        <f>Jugendliga!A27</f>
        <v>0</v>
      </c>
      <c r="B26">
        <f>Jugendliga!B27</f>
        <v>0</v>
      </c>
      <c r="C26" s="157">
        <f>Jugendliga!E27</f>
        <v>0</v>
      </c>
      <c r="D26" s="157" t="str">
        <f>Jugendliga!D27</f>
        <v/>
      </c>
      <c r="E26" s="157">
        <f>Jugendliga!J27</f>
        <v>0</v>
      </c>
    </row>
    <row r="27" spans="1:5" x14ac:dyDescent="0.2">
      <c r="A27" s="183" t="str">
        <f>Jugendliga!A28</f>
        <v>Knop,Leo</v>
      </c>
      <c r="B27" t="str">
        <f>Jugendliga!B28</f>
        <v>TSG Haßloch</v>
      </c>
      <c r="C27" s="157" t="str">
        <f>Jugendliga!E28</f>
        <v>m</v>
      </c>
      <c r="D27" s="157">
        <f>Jugendliga!D28</f>
        <v>-158</v>
      </c>
      <c r="E27" s="157">
        <f>Jugendliga!J28</f>
        <v>1</v>
      </c>
    </row>
    <row r="28" spans="1:5" x14ac:dyDescent="0.2">
      <c r="A28" s="183" t="str">
        <f>Jugendliga!A29</f>
        <v>Cäsa,Jannis</v>
      </c>
      <c r="B28" t="str">
        <f>Jugendliga!B29</f>
        <v>AC Altrip</v>
      </c>
      <c r="C28" s="157" t="str">
        <f>Jugendliga!E29</f>
        <v>m</v>
      </c>
      <c r="D28" s="157">
        <f>Jugendliga!D29</f>
        <v>-158</v>
      </c>
      <c r="E28" s="157">
        <f>Jugendliga!J29</f>
        <v>2</v>
      </c>
    </row>
    <row r="29" spans="1:5" x14ac:dyDescent="0.2">
      <c r="A29" s="183">
        <f>Jugendliga!A30</f>
        <v>0</v>
      </c>
      <c r="B29">
        <f>Jugendliga!B30</f>
        <v>0</v>
      </c>
      <c r="C29" s="157">
        <f>Jugendliga!E30</f>
        <v>0</v>
      </c>
      <c r="D29" s="157" t="str">
        <f>Jugendliga!D30</f>
        <v/>
      </c>
      <c r="E29" s="157">
        <f>Jugendliga!J30</f>
        <v>0</v>
      </c>
    </row>
    <row r="30" spans="1:5" x14ac:dyDescent="0.2">
      <c r="A30" s="183" t="str">
        <f>Jugendliga!A31</f>
        <v>Vasilev,Filip</v>
      </c>
      <c r="B30" t="str">
        <f>Jugendliga!B31</f>
        <v>KSV Langen</v>
      </c>
      <c r="C30" s="157" t="str">
        <f>Jugendliga!E31</f>
        <v>m</v>
      </c>
      <c r="D30" s="157" t="str">
        <f>Jugendliga!D31</f>
        <v>+158</v>
      </c>
      <c r="E30" s="157">
        <f>Jugendliga!J31</f>
        <v>1</v>
      </c>
    </row>
    <row r="31" spans="1:5" x14ac:dyDescent="0.2">
      <c r="A31" s="183">
        <f>Jugendliga!A32</f>
        <v>0</v>
      </c>
      <c r="B31">
        <f>Jugendliga!B32</f>
        <v>0</v>
      </c>
      <c r="C31" s="157">
        <f>Jugendliga!E32</f>
        <v>0</v>
      </c>
      <c r="D31" s="157" t="str">
        <f>Jugendliga!D32</f>
        <v/>
      </c>
      <c r="E31" s="157">
        <f>Jugendliga!J32</f>
        <v>0</v>
      </c>
    </row>
    <row r="32" spans="1:5" x14ac:dyDescent="0.2">
      <c r="A32" s="183">
        <f>Jugendliga!A33</f>
        <v>0</v>
      </c>
      <c r="B32">
        <f>Jugendliga!B33</f>
        <v>0</v>
      </c>
      <c r="C32" s="157">
        <f>Jugendliga!E33</f>
        <v>0</v>
      </c>
      <c r="D32" s="157" t="str">
        <f>Jugendliga!D33</f>
        <v/>
      </c>
      <c r="E32" s="157">
        <f>Jugendliga!J33</f>
        <v>0</v>
      </c>
    </row>
    <row r="33" spans="1:5" x14ac:dyDescent="0.2">
      <c r="A33" s="183">
        <f>Jugendliga!A34</f>
        <v>0</v>
      </c>
      <c r="B33">
        <f>Jugendliga!B34</f>
        <v>0</v>
      </c>
      <c r="C33" s="157">
        <f>Jugendliga!E34</f>
        <v>0</v>
      </c>
      <c r="D33" s="157" t="str">
        <f>Jugendliga!D34</f>
        <v/>
      </c>
      <c r="E33" s="157">
        <f>Jugendliga!J34</f>
        <v>0</v>
      </c>
    </row>
    <row r="34" spans="1:5" x14ac:dyDescent="0.2">
      <c r="A34" s="183">
        <f>Jugendliga!A35</f>
        <v>0</v>
      </c>
      <c r="B34">
        <f>Jugendliga!B35</f>
        <v>0</v>
      </c>
      <c r="C34" s="157">
        <f>Jugendliga!E35</f>
        <v>0</v>
      </c>
      <c r="D34" s="157" t="str">
        <f>Jugendliga!D35</f>
        <v/>
      </c>
      <c r="E34" s="157">
        <f>Jugendliga!J35</f>
        <v>0</v>
      </c>
    </row>
    <row r="35" spans="1:5" x14ac:dyDescent="0.2">
      <c r="A35" s="183">
        <f>Jugendliga!A36</f>
        <v>0</v>
      </c>
      <c r="B35">
        <f>Jugendliga!B36</f>
        <v>0</v>
      </c>
      <c r="C35" s="157">
        <f>Jugendliga!E36</f>
        <v>0</v>
      </c>
      <c r="D35" s="157" t="str">
        <f>Jugendliga!D36</f>
        <v/>
      </c>
      <c r="E35" s="157">
        <f>Jugendliga!J36</f>
        <v>0</v>
      </c>
    </row>
    <row r="36" spans="1:5" x14ac:dyDescent="0.2">
      <c r="A36" s="183">
        <f>Jugendliga!A37</f>
        <v>0</v>
      </c>
      <c r="B36">
        <f>Jugendliga!B37</f>
        <v>0</v>
      </c>
      <c r="C36" s="157">
        <f>Jugendliga!E37</f>
        <v>0</v>
      </c>
      <c r="D36" s="157" t="str">
        <f>Jugendliga!D37</f>
        <v/>
      </c>
      <c r="E36" s="157">
        <f>Jugendliga!J37</f>
        <v>0</v>
      </c>
    </row>
    <row r="37" spans="1:5" x14ac:dyDescent="0.2">
      <c r="A37" s="183">
        <f>Jugendliga!A38</f>
        <v>0</v>
      </c>
      <c r="B37">
        <f>Jugendliga!B38</f>
        <v>0</v>
      </c>
      <c r="C37" s="157">
        <f>Jugendliga!E38</f>
        <v>0</v>
      </c>
      <c r="D37" s="157" t="str">
        <f>Jugendliga!D38</f>
        <v/>
      </c>
      <c r="E37" s="157">
        <f>Jugendliga!J38</f>
        <v>0</v>
      </c>
    </row>
    <row r="38" spans="1:5" x14ac:dyDescent="0.2">
      <c r="A38" s="183">
        <f>Jugendliga!A39</f>
        <v>0</v>
      </c>
      <c r="B38">
        <f>Jugendliga!B39</f>
        <v>0</v>
      </c>
      <c r="C38" s="157">
        <f>Jugendliga!E39</f>
        <v>0</v>
      </c>
      <c r="D38" s="157" t="str">
        <f>Jugendliga!D39</f>
        <v/>
      </c>
      <c r="E38" s="157">
        <f>Jugendliga!J39</f>
        <v>0</v>
      </c>
    </row>
    <row r="39" spans="1:5" x14ac:dyDescent="0.2">
      <c r="A39" s="183">
        <f>Jugendliga!A40</f>
        <v>0</v>
      </c>
      <c r="B39">
        <f>Jugendliga!B40</f>
        <v>0</v>
      </c>
      <c r="C39" s="157">
        <f>Jugendliga!E40</f>
        <v>0</v>
      </c>
      <c r="D39" s="157" t="str">
        <f>Jugendliga!D40</f>
        <v/>
      </c>
      <c r="E39" s="157">
        <f>Jugendliga!J40</f>
        <v>0</v>
      </c>
    </row>
    <row r="40" spans="1:5" x14ac:dyDescent="0.2">
      <c r="A40" s="183">
        <f>Jugendliga!A41</f>
        <v>0</v>
      </c>
      <c r="B40">
        <f>Jugendliga!B41</f>
        <v>0</v>
      </c>
      <c r="C40" s="157">
        <f>Jugendliga!E41</f>
        <v>0</v>
      </c>
      <c r="D40" s="157" t="str">
        <f>Jugendliga!D41</f>
        <v/>
      </c>
      <c r="E40" s="157">
        <f>Jugendliga!J41</f>
        <v>0</v>
      </c>
    </row>
    <row r="41" spans="1:5" x14ac:dyDescent="0.2">
      <c r="A41" s="183">
        <f>Jugendliga!A42</f>
        <v>0</v>
      </c>
      <c r="B41">
        <f>Jugendliga!B42</f>
        <v>0</v>
      </c>
      <c r="C41" s="157">
        <f>Jugendliga!E42</f>
        <v>0</v>
      </c>
      <c r="D41" s="157">
        <f>Jugendliga!D42</f>
        <v>0</v>
      </c>
      <c r="E41" s="157">
        <f>Jugendliga!J42</f>
        <v>0</v>
      </c>
    </row>
    <row r="42" spans="1:5" ht="18" x14ac:dyDescent="0.25">
      <c r="A42" s="182" t="str">
        <f>Jugendliga!A43</f>
        <v>Schüler</v>
      </c>
      <c r="C42" s="157">
        <f>Jugendliga!E43</f>
        <v>0</v>
      </c>
      <c r="D42" s="157">
        <f>Jugendliga!D43</f>
        <v>0</v>
      </c>
      <c r="E42" s="157">
        <f>Jugendliga!J43</f>
        <v>0</v>
      </c>
    </row>
    <row r="43" spans="1:5" x14ac:dyDescent="0.2">
      <c r="A43" s="183"/>
      <c r="C43"/>
      <c r="D43"/>
      <c r="E43"/>
    </row>
    <row r="44" spans="1:5" x14ac:dyDescent="0.2">
      <c r="A44" s="183" t="str">
        <f>Jugendliga!A45</f>
        <v>Name</v>
      </c>
      <c r="B44" t="str">
        <f>Jugendliga!B45</f>
        <v>Verein</v>
      </c>
      <c r="C44" s="184" t="s">
        <v>95</v>
      </c>
      <c r="D44" s="157" t="str">
        <f>Jugendliga!D44</f>
        <v>Klasse</v>
      </c>
      <c r="E44" s="157" t="str">
        <f>Jugendliga!J44</f>
        <v>Platz</v>
      </c>
    </row>
    <row r="45" spans="1:5" x14ac:dyDescent="0.2">
      <c r="A45" s="183" t="str">
        <f>Jugendliga!A46</f>
        <v>Keßler,Emily</v>
      </c>
      <c r="B45" t="str">
        <f>Jugendliga!B46</f>
        <v>KSV Grünstadt</v>
      </c>
      <c r="C45" s="157" t="str">
        <f>Jugendliga!E46</f>
        <v>w</v>
      </c>
      <c r="D45" s="157">
        <f>Jugendliga!D46</f>
        <v>-158</v>
      </c>
      <c r="E45" s="157">
        <f>Jugendliga!J46</f>
        <v>1</v>
      </c>
    </row>
    <row r="46" spans="1:5" x14ac:dyDescent="0.2">
      <c r="A46" s="183">
        <f>Jugendliga!A47</f>
        <v>0</v>
      </c>
      <c r="B46">
        <f>Jugendliga!B47</f>
        <v>0</v>
      </c>
      <c r="C46" s="157">
        <f>Jugendliga!E47</f>
        <v>0</v>
      </c>
      <c r="D46" s="157" t="str">
        <f>Jugendliga!D47</f>
        <v/>
      </c>
      <c r="E46" s="157">
        <f>Jugendliga!J47</f>
        <v>0</v>
      </c>
    </row>
    <row r="47" spans="1:5" x14ac:dyDescent="0.2">
      <c r="A47" s="183" t="str">
        <f>Jugendliga!A48</f>
        <v>Kaiser,Davina</v>
      </c>
      <c r="B47" t="str">
        <f>Jugendliga!B48</f>
        <v>AC Weisenau</v>
      </c>
      <c r="C47" s="157" t="str">
        <f>Jugendliga!E48</f>
        <v>w</v>
      </c>
      <c r="D47" s="157">
        <f>Jugendliga!D48</f>
        <v>-168</v>
      </c>
      <c r="E47" s="157">
        <f>Jugendliga!J48</f>
        <v>1</v>
      </c>
    </row>
    <row r="48" spans="1:5" x14ac:dyDescent="0.2">
      <c r="A48" s="183">
        <f>Jugendliga!A49</f>
        <v>0</v>
      </c>
      <c r="B48">
        <f>Jugendliga!B49</f>
        <v>0</v>
      </c>
      <c r="C48" s="157">
        <f>Jugendliga!E49</f>
        <v>0</v>
      </c>
      <c r="D48" s="157" t="str">
        <f>Jugendliga!D49</f>
        <v/>
      </c>
      <c r="E48" s="157">
        <f>Jugendliga!J49</f>
        <v>0</v>
      </c>
    </row>
    <row r="49" spans="1:5" x14ac:dyDescent="0.2">
      <c r="A49" s="183" t="str">
        <f>Jugendliga!A50</f>
        <v>Knodel,Lucas</v>
      </c>
      <c r="B49" t="str">
        <f>Jugendliga!B50</f>
        <v>KSV Grünstadt</v>
      </c>
      <c r="C49" s="157" t="str">
        <f>Jugendliga!E50</f>
        <v>m</v>
      </c>
      <c r="D49" s="157">
        <f>Jugendliga!D50</f>
        <v>-158</v>
      </c>
      <c r="E49" s="157">
        <f>Jugendliga!J50</f>
        <v>1</v>
      </c>
    </row>
    <row r="50" spans="1:5" x14ac:dyDescent="0.2">
      <c r="A50" s="183" t="str">
        <f>Jugendliga!A51</f>
        <v>Kurz,Lorenz</v>
      </c>
      <c r="B50" t="str">
        <f>Jugendliga!B51</f>
        <v>AC Altrip</v>
      </c>
      <c r="C50" s="157" t="str">
        <f>Jugendliga!E51</f>
        <v>m</v>
      </c>
      <c r="D50" s="157">
        <f>Jugendliga!D51</f>
        <v>-158</v>
      </c>
      <c r="E50" s="157">
        <f>Jugendliga!J51</f>
        <v>3</v>
      </c>
    </row>
    <row r="51" spans="1:5" x14ac:dyDescent="0.2">
      <c r="A51" s="183" t="str">
        <f>Jugendliga!A52</f>
        <v>Stefan,Tim</v>
      </c>
      <c r="B51" t="str">
        <f>Jugendliga!B52</f>
        <v>AC Altrip</v>
      </c>
      <c r="C51" s="157" t="str">
        <f>Jugendliga!E52</f>
        <v>m</v>
      </c>
      <c r="D51" s="157">
        <f>Jugendliga!D52</f>
        <v>-158</v>
      </c>
      <c r="E51" s="157">
        <f>Jugendliga!J52</f>
        <v>2</v>
      </c>
    </row>
    <row r="52" spans="1:5" x14ac:dyDescent="0.2">
      <c r="A52" s="183">
        <f>Jugendliga!A53</f>
        <v>0</v>
      </c>
      <c r="B52">
        <f>Jugendliga!B53</f>
        <v>0</v>
      </c>
      <c r="C52" s="157">
        <f>Jugendliga!E53</f>
        <v>0</v>
      </c>
      <c r="D52" s="157" t="str">
        <f>Jugendliga!D53</f>
        <v/>
      </c>
      <c r="E52" s="157">
        <f>Jugendliga!J53</f>
        <v>0</v>
      </c>
    </row>
    <row r="53" spans="1:5" x14ac:dyDescent="0.2">
      <c r="A53" s="183" t="str">
        <f>Jugendliga!A54</f>
        <v>Carvalho,Leon</v>
      </c>
      <c r="B53" t="str">
        <f>Jugendliga!B54</f>
        <v>AV 03 Speyer</v>
      </c>
      <c r="C53" s="157" t="str">
        <f>Jugendliga!E54</f>
        <v>m</v>
      </c>
      <c r="D53" s="157">
        <f>Jugendliga!D54</f>
        <v>-168</v>
      </c>
      <c r="E53" s="157">
        <f>Jugendliga!J54</f>
        <v>1</v>
      </c>
    </row>
    <row r="54" spans="1:5" x14ac:dyDescent="0.2">
      <c r="A54" s="183" t="str">
        <f>Jugendliga!A55</f>
        <v>Georgiev,Aleks</v>
      </c>
      <c r="B54" t="str">
        <f>Jugendliga!B55</f>
        <v>KSV Langen</v>
      </c>
      <c r="C54" s="157" t="str">
        <f>Jugendliga!E55</f>
        <v>m</v>
      </c>
      <c r="D54" s="157">
        <f>Jugendliga!D55</f>
        <v>-168</v>
      </c>
      <c r="E54" s="157">
        <f>Jugendliga!J55</f>
        <v>2</v>
      </c>
    </row>
    <row r="55" spans="1:5" x14ac:dyDescent="0.2">
      <c r="A55" s="183">
        <f>Jugendliga!A56</f>
        <v>0</v>
      </c>
      <c r="B55">
        <f>Jugendliga!B56</f>
        <v>0</v>
      </c>
      <c r="C55" s="157">
        <f>Jugendliga!E56</f>
        <v>0</v>
      </c>
      <c r="D55" s="157" t="str">
        <f>Jugendliga!D56</f>
        <v/>
      </c>
      <c r="E55" s="157">
        <f>Jugendliga!J56</f>
        <v>0</v>
      </c>
    </row>
    <row r="56" spans="1:5" x14ac:dyDescent="0.2">
      <c r="A56" s="183" t="str">
        <f>Jugendliga!A57</f>
        <v>Feil,Nils</v>
      </c>
      <c r="B56" t="str">
        <f>Jugendliga!B57</f>
        <v>KSV Grünstadt</v>
      </c>
      <c r="C56" s="157" t="str">
        <f>Jugendliga!E57</f>
        <v>m</v>
      </c>
      <c r="D56" s="157" t="str">
        <f>Jugendliga!D57</f>
        <v>+168</v>
      </c>
      <c r="E56" s="157">
        <f>Jugendliga!J57</f>
        <v>1</v>
      </c>
    </row>
    <row r="57" spans="1:5" x14ac:dyDescent="0.2">
      <c r="A57" s="183" t="str">
        <f>Jugendliga!A58</f>
        <v>Feil,Philipp</v>
      </c>
      <c r="B57" t="str">
        <f>Jugendliga!B58</f>
        <v>KSV Grünstadt</v>
      </c>
      <c r="C57" s="157" t="str">
        <f>Jugendliga!E58</f>
        <v>m</v>
      </c>
      <c r="D57" s="157" t="str">
        <f>Jugendliga!D58</f>
        <v>+168</v>
      </c>
      <c r="E57" s="157">
        <f>Jugendliga!J58</f>
        <v>3</v>
      </c>
    </row>
    <row r="58" spans="1:5" x14ac:dyDescent="0.2">
      <c r="A58" s="183" t="str">
        <f>Jugendliga!A59</f>
        <v>Feil,Bastian</v>
      </c>
      <c r="B58" t="str">
        <f>Jugendliga!B59</f>
        <v>KSV Grünstadt</v>
      </c>
      <c r="C58" s="157" t="str">
        <f>Jugendliga!E59</f>
        <v>m</v>
      </c>
      <c r="D58" s="157" t="str">
        <f>Jugendliga!D59</f>
        <v>+168</v>
      </c>
      <c r="E58" s="157">
        <f>Jugendliga!J59</f>
        <v>2</v>
      </c>
    </row>
    <row r="59" spans="1:5" x14ac:dyDescent="0.2">
      <c r="A59" s="183" t="str">
        <f>Jugendliga!A60</f>
        <v>Orman,Anel</v>
      </c>
      <c r="B59" t="str">
        <f>Jugendliga!B60</f>
        <v>KSV Langen</v>
      </c>
      <c r="C59" s="157" t="str">
        <f>Jugendliga!E60</f>
        <v>m</v>
      </c>
      <c r="D59" s="157" t="str">
        <f>Jugendliga!D60</f>
        <v>+168</v>
      </c>
      <c r="E59" s="157">
        <f>Jugendliga!J60</f>
        <v>4</v>
      </c>
    </row>
    <row r="60" spans="1:5" x14ac:dyDescent="0.2">
      <c r="A60" s="183">
        <f>Jugendliga!A61</f>
        <v>0</v>
      </c>
      <c r="B60">
        <f>Jugendliga!B61</f>
        <v>0</v>
      </c>
      <c r="C60" s="157">
        <f>Jugendliga!E61</f>
        <v>0</v>
      </c>
      <c r="D60" s="157" t="str">
        <f>Jugendliga!D61</f>
        <v/>
      </c>
      <c r="E60" s="157">
        <f>Jugendliga!J61</f>
        <v>0</v>
      </c>
    </row>
    <row r="61" spans="1:5" x14ac:dyDescent="0.2">
      <c r="A61" s="183">
        <f>Jugendliga!A62</f>
        <v>0</v>
      </c>
      <c r="B61">
        <f>Jugendliga!B62</f>
        <v>0</v>
      </c>
      <c r="C61" s="157">
        <f>Jugendliga!E62</f>
        <v>0</v>
      </c>
      <c r="D61" s="157" t="str">
        <f>Jugendliga!D62</f>
        <v/>
      </c>
      <c r="E61" s="157">
        <f>Jugendliga!J62</f>
        <v>0</v>
      </c>
    </row>
    <row r="62" spans="1:5" x14ac:dyDescent="0.2">
      <c r="A62" s="183">
        <f>Jugendliga!A63</f>
        <v>0</v>
      </c>
      <c r="B62">
        <f>Jugendliga!B63</f>
        <v>0</v>
      </c>
      <c r="C62" s="157">
        <f>Jugendliga!E63</f>
        <v>0</v>
      </c>
      <c r="D62" s="157" t="str">
        <f>Jugendliga!D63</f>
        <v/>
      </c>
      <c r="E62" s="157">
        <f>Jugendliga!J63</f>
        <v>0</v>
      </c>
    </row>
    <row r="63" spans="1:5" x14ac:dyDescent="0.2">
      <c r="A63" s="183">
        <f>Jugendliga!A64</f>
        <v>0</v>
      </c>
      <c r="B63">
        <f>Jugendliga!B64</f>
        <v>0</v>
      </c>
      <c r="C63" s="157">
        <f>Jugendliga!E64</f>
        <v>0</v>
      </c>
      <c r="D63" s="157" t="str">
        <f>Jugendliga!D64</f>
        <v/>
      </c>
      <c r="E63" s="157">
        <f>Jugendliga!J64</f>
        <v>0</v>
      </c>
    </row>
    <row r="64" spans="1:5" x14ac:dyDescent="0.2">
      <c r="A64" s="183">
        <f>Jugendliga!A65</f>
        <v>0</v>
      </c>
      <c r="B64">
        <f>Jugendliga!B65</f>
        <v>0</v>
      </c>
      <c r="C64" s="157">
        <f>Jugendliga!E65</f>
        <v>0</v>
      </c>
      <c r="D64" s="157" t="str">
        <f>Jugendliga!D65</f>
        <v/>
      </c>
      <c r="E64" s="157">
        <f>Jugendliga!J65</f>
        <v>0</v>
      </c>
    </row>
    <row r="65" spans="1:10" x14ac:dyDescent="0.2">
      <c r="A65" s="183">
        <f>Jugendliga!A66</f>
        <v>0</v>
      </c>
      <c r="B65">
        <f>Jugendliga!B66</f>
        <v>0</v>
      </c>
      <c r="C65" s="157">
        <f>Jugendliga!E66</f>
        <v>0</v>
      </c>
      <c r="D65" s="157" t="str">
        <f>Jugendliga!D66</f>
        <v/>
      </c>
      <c r="E65" s="157">
        <f>Jugendliga!J66</f>
        <v>0</v>
      </c>
    </row>
    <row r="66" spans="1:10" x14ac:dyDescent="0.2">
      <c r="A66" s="183">
        <f>Jugendliga!A67</f>
        <v>0</v>
      </c>
      <c r="B66">
        <f>Jugendliga!B67</f>
        <v>0</v>
      </c>
      <c r="C66" s="157">
        <f>Jugendliga!E67</f>
        <v>0</v>
      </c>
      <c r="D66" s="157" t="str">
        <f>Jugendliga!D67</f>
        <v/>
      </c>
      <c r="E66" s="157">
        <f>Jugendliga!J67</f>
        <v>0</v>
      </c>
    </row>
    <row r="67" spans="1:10" x14ac:dyDescent="0.2">
      <c r="A67" s="183">
        <f>Jugendliga!A68</f>
        <v>0</v>
      </c>
      <c r="B67">
        <f>Jugendliga!B68</f>
        <v>0</v>
      </c>
      <c r="C67" s="157">
        <f>Jugendliga!E68</f>
        <v>0</v>
      </c>
      <c r="D67" s="157" t="str">
        <f>Jugendliga!D68</f>
        <v/>
      </c>
      <c r="E67" s="157">
        <f>Jugendliga!J68</f>
        <v>0</v>
      </c>
    </row>
    <row r="68" spans="1:10" x14ac:dyDescent="0.2">
      <c r="A68" s="183">
        <f>Jugendliga!A69</f>
        <v>0</v>
      </c>
      <c r="B68">
        <f>Jugendliga!B69</f>
        <v>0</v>
      </c>
      <c r="C68" s="157">
        <f>Jugendliga!E69</f>
        <v>0</v>
      </c>
      <c r="D68" s="157" t="str">
        <f>Jugendliga!D69</f>
        <v/>
      </c>
      <c r="E68" s="157">
        <f>Jugendliga!J69</f>
        <v>0</v>
      </c>
    </row>
    <row r="69" spans="1:10" x14ac:dyDescent="0.2">
      <c r="A69" s="183">
        <f>Jugendliga!A70</f>
        <v>0</v>
      </c>
      <c r="B69">
        <f>Jugendliga!B70</f>
        <v>0</v>
      </c>
      <c r="C69" s="157">
        <f>Jugendliga!E70</f>
        <v>0</v>
      </c>
      <c r="D69" s="157" t="str">
        <f>Jugendliga!D70</f>
        <v/>
      </c>
      <c r="E69" s="157">
        <f>Jugendliga!J70</f>
        <v>0</v>
      </c>
    </row>
    <row r="70" spans="1:10" x14ac:dyDescent="0.2">
      <c r="A70" s="183">
        <f>Jugendliga!A71</f>
        <v>0</v>
      </c>
      <c r="B70">
        <f>Jugendliga!B71</f>
        <v>0</v>
      </c>
      <c r="C70" s="157">
        <f>Jugendliga!E71</f>
        <v>0</v>
      </c>
      <c r="D70" s="157" t="str">
        <f>Jugendliga!D71</f>
        <v/>
      </c>
      <c r="E70" s="157">
        <f>Jugendliga!J71</f>
        <v>0</v>
      </c>
    </row>
    <row r="71" spans="1:10" x14ac:dyDescent="0.2">
      <c r="A71" s="183">
        <f>Jugendliga!A72</f>
        <v>0</v>
      </c>
      <c r="B71">
        <f>Jugendliga!B72</f>
        <v>0</v>
      </c>
      <c r="C71" s="157">
        <f>Jugendliga!E72</f>
        <v>0</v>
      </c>
      <c r="D71" s="157" t="str">
        <f>Jugendliga!D72</f>
        <v/>
      </c>
      <c r="E71" s="157">
        <f>Jugendliga!J72</f>
        <v>0</v>
      </c>
    </row>
    <row r="72" spans="1:10" x14ac:dyDescent="0.2">
      <c r="A72" s="183">
        <f>Jugendliga!A73</f>
        <v>0</v>
      </c>
      <c r="B72">
        <f>Jugendliga!B73</f>
        <v>0</v>
      </c>
      <c r="C72" s="157">
        <f>Jugendliga!E73</f>
        <v>0</v>
      </c>
      <c r="D72" s="157" t="str">
        <f>Jugendliga!D73</f>
        <v/>
      </c>
      <c r="E72" s="157">
        <f>Jugendliga!J73</f>
        <v>0</v>
      </c>
    </row>
    <row r="73" spans="1:10" x14ac:dyDescent="0.2">
      <c r="A73" s="183">
        <f>Jugendliga!A74</f>
        <v>0</v>
      </c>
      <c r="B73">
        <f>Jugendliga!B74</f>
        <v>0</v>
      </c>
      <c r="C73" s="157">
        <f>Jugendliga!E74</f>
        <v>0</v>
      </c>
      <c r="D73" s="157" t="str">
        <f>Jugendliga!D74</f>
        <v/>
      </c>
      <c r="E73" s="157">
        <f>Jugendliga!J74</f>
        <v>0</v>
      </c>
    </row>
    <row r="74" spans="1:10" x14ac:dyDescent="0.2">
      <c r="A74"/>
      <c r="C74"/>
      <c r="E74"/>
    </row>
    <row r="75" spans="1:10" ht="12" hidden="1" customHeight="1" x14ac:dyDescent="0.2">
      <c r="A75" s="185" t="s">
        <v>75</v>
      </c>
      <c r="B75" s="175" t="s">
        <v>96</v>
      </c>
      <c r="C75" s="175" t="s">
        <v>13</v>
      </c>
      <c r="E75" s="178"/>
      <c r="F75" s="178"/>
      <c r="G75" s="178"/>
      <c r="H75" s="178"/>
      <c r="I75" s="178"/>
      <c r="J75" s="178"/>
    </row>
    <row r="76" spans="1:10" ht="12" hidden="1" customHeight="1" x14ac:dyDescent="0.2">
      <c r="A76" s="175" t="str">
        <f>Jugendliga!A77</f>
        <v>KSV Grünstadt I.</v>
      </c>
      <c r="B76" s="186">
        <f>Jugendliga!B77</f>
        <v>2178.5626188350402</v>
      </c>
      <c r="C76" s="175">
        <f t="shared" ref="C76:C92" si="0">RANK(B76,$B$76:$B$92,0)</f>
        <v>1</v>
      </c>
      <c r="E76" s="178"/>
      <c r="F76" s="178"/>
      <c r="G76" s="178"/>
      <c r="H76" s="178"/>
      <c r="I76" s="178"/>
      <c r="J76" s="178"/>
    </row>
    <row r="77" spans="1:10" ht="12" hidden="1" customHeight="1" x14ac:dyDescent="0.2">
      <c r="A77" s="175" t="str">
        <f>Jugendliga!A79</f>
        <v>FTG Pfungstadt I.</v>
      </c>
      <c r="B77" s="186" t="str">
        <f>Jugendliga!B79</f>
        <v/>
      </c>
      <c r="C77" s="175" t="e">
        <f t="shared" si="0"/>
        <v>#VALUE!</v>
      </c>
      <c r="E77" s="178"/>
      <c r="F77" s="178"/>
      <c r="G77" s="178"/>
      <c r="H77" s="178"/>
      <c r="I77" s="178"/>
      <c r="J77" s="178"/>
    </row>
    <row r="78" spans="1:10" ht="12" hidden="1" customHeight="1" x14ac:dyDescent="0.2">
      <c r="A78" s="175" t="str">
        <f>Jugendliga!A81</f>
        <v>AC Altrip I.</v>
      </c>
      <c r="B78" s="186">
        <f>Jugendliga!B81</f>
        <v>1273.2788419827543</v>
      </c>
      <c r="C78" s="175">
        <f t="shared" si="0"/>
        <v>4</v>
      </c>
      <c r="E78" s="178"/>
      <c r="F78" s="178"/>
      <c r="G78" s="178"/>
      <c r="H78" s="178"/>
      <c r="I78" s="178"/>
      <c r="J78" s="178"/>
    </row>
    <row r="79" spans="1:10" ht="12" hidden="1" customHeight="1" x14ac:dyDescent="0.2">
      <c r="A79" s="175" t="str">
        <f>Jugendliga!A83</f>
        <v>AC Mutterstadt I.</v>
      </c>
      <c r="B79" s="186" t="str">
        <f>Jugendliga!B83</f>
        <v/>
      </c>
      <c r="C79" s="175" t="e">
        <f t="shared" si="0"/>
        <v>#VALUE!</v>
      </c>
      <c r="E79" s="178"/>
      <c r="F79" s="178"/>
      <c r="G79" s="178"/>
      <c r="H79" s="178"/>
      <c r="I79" s="178"/>
      <c r="J79" s="178"/>
    </row>
    <row r="80" spans="1:10" ht="12" hidden="1" customHeight="1" x14ac:dyDescent="0.2">
      <c r="A80" s="175" t="str">
        <f>Jugendliga!A85</f>
        <v>TSG Haßloch I.</v>
      </c>
      <c r="B80" s="186" t="str">
        <f>Jugendliga!B85</f>
        <v/>
      </c>
      <c r="C80" s="175" t="e">
        <f t="shared" si="0"/>
        <v>#VALUE!</v>
      </c>
      <c r="E80" s="178"/>
      <c r="F80" s="178"/>
      <c r="G80" s="178"/>
      <c r="H80" s="178"/>
      <c r="I80" s="178"/>
      <c r="J80" s="178"/>
    </row>
    <row r="81" spans="1:10" ht="12" hidden="1" customHeight="1" x14ac:dyDescent="0.2">
      <c r="A81" s="175" t="str">
        <f>Jugendliga!A87</f>
        <v>KSV Langen</v>
      </c>
      <c r="B81" s="186">
        <f>Jugendliga!B87</f>
        <v>1840.206827062196</v>
      </c>
      <c r="C81" s="175">
        <f t="shared" si="0"/>
        <v>2</v>
      </c>
      <c r="E81" s="178"/>
      <c r="F81" s="178"/>
      <c r="G81" s="178"/>
      <c r="H81" s="178"/>
      <c r="I81" s="178"/>
      <c r="J81" s="178"/>
    </row>
    <row r="82" spans="1:10" ht="12" hidden="1" customHeight="1" x14ac:dyDescent="0.2">
      <c r="A82" s="175" t="str">
        <f>Jugendliga!E77</f>
        <v>KSV Grünstadt II.</v>
      </c>
      <c r="B82" s="186">
        <f>Jugendliga!L77</f>
        <v>1574.2613721705393</v>
      </c>
      <c r="C82" s="175">
        <f t="shared" si="0"/>
        <v>3</v>
      </c>
      <c r="E82" s="178"/>
      <c r="F82" s="178"/>
      <c r="G82" s="178"/>
      <c r="H82" s="178"/>
      <c r="I82" s="178"/>
      <c r="J82" s="178"/>
    </row>
    <row r="83" spans="1:10" ht="12" hidden="1" customHeight="1" x14ac:dyDescent="0.2">
      <c r="A83" s="175" t="str">
        <f>Jugendliga!E79</f>
        <v>FTG Pfungstadt II.</v>
      </c>
      <c r="B83" s="186" t="str">
        <f>Jugendliga!L79</f>
        <v/>
      </c>
      <c r="C83" s="175" t="e">
        <f t="shared" si="0"/>
        <v>#VALUE!</v>
      </c>
      <c r="E83" s="178"/>
      <c r="F83" s="178"/>
      <c r="G83" s="178"/>
      <c r="H83" s="178"/>
      <c r="I83" s="178"/>
      <c r="J83" s="178"/>
    </row>
    <row r="84" spans="1:10" ht="12" hidden="1" customHeight="1" x14ac:dyDescent="0.2">
      <c r="A84" s="175" t="str">
        <f>Jugendliga!E81</f>
        <v>AC Altrip II.</v>
      </c>
      <c r="B84" s="186" t="str">
        <f>Jugendliga!L81</f>
        <v/>
      </c>
      <c r="C84" s="175" t="e">
        <f t="shared" si="0"/>
        <v>#VALUE!</v>
      </c>
      <c r="E84" s="178"/>
      <c r="F84" s="178"/>
      <c r="G84" s="178"/>
      <c r="H84" s="178"/>
      <c r="I84" s="178"/>
      <c r="J84" s="178"/>
    </row>
    <row r="85" spans="1:10" ht="12" hidden="1" customHeight="1" x14ac:dyDescent="0.2">
      <c r="A85" s="175" t="str">
        <f>Jugendliga!E83</f>
        <v>AC Mutterstadt II.</v>
      </c>
      <c r="B85" s="186" t="str">
        <f>Jugendliga!L83</f>
        <v/>
      </c>
      <c r="C85" s="175" t="e">
        <f t="shared" si="0"/>
        <v>#VALUE!</v>
      </c>
      <c r="E85" s="178"/>
      <c r="F85" s="178"/>
      <c r="G85" s="178"/>
      <c r="H85" s="178"/>
      <c r="I85" s="178"/>
      <c r="J85" s="178"/>
    </row>
    <row r="86" spans="1:10" ht="12" hidden="1" customHeight="1" x14ac:dyDescent="0.2">
      <c r="A86" s="175" t="str">
        <f>Jugendliga!E85</f>
        <v>TSG Haßloch II.</v>
      </c>
      <c r="B86" s="186" t="str">
        <f>Jugendliga!L85</f>
        <v/>
      </c>
      <c r="C86" s="175" t="e">
        <f t="shared" si="0"/>
        <v>#VALUE!</v>
      </c>
      <c r="E86" s="178"/>
      <c r="F86" s="178"/>
      <c r="G86" s="178"/>
      <c r="H86" s="178"/>
      <c r="I86" s="178"/>
      <c r="J86" s="178"/>
    </row>
    <row r="87" spans="1:10" ht="12" hidden="1" customHeight="1" x14ac:dyDescent="0.2">
      <c r="A87" s="175" t="str">
        <f>Jugendliga!E87</f>
        <v>KSC 07 Schifferstadt</v>
      </c>
      <c r="B87" s="187" t="str">
        <f>Jugendliga!L87</f>
        <v/>
      </c>
      <c r="C87" s="175" t="e">
        <f t="shared" si="0"/>
        <v>#VALUE!</v>
      </c>
    </row>
    <row r="88" spans="1:10" ht="12" hidden="1" customHeight="1" x14ac:dyDescent="0.2">
      <c r="A88" s="175" t="str">
        <f>Jugendliga!U77</f>
        <v>KSV Grünstadt III</v>
      </c>
      <c r="B88" s="187" t="str">
        <f>Jugendliga!AB77</f>
        <v/>
      </c>
      <c r="C88" s="175" t="e">
        <f t="shared" si="0"/>
        <v>#VALUE!</v>
      </c>
    </row>
    <row r="89" spans="1:10" ht="12" hidden="1" customHeight="1" x14ac:dyDescent="0.2">
      <c r="A89" s="175" t="str">
        <f>Jugendliga!U79</f>
        <v>FTG Pfungstadt III</v>
      </c>
      <c r="B89" s="187" t="str">
        <f>Jugendliga!AB79</f>
        <v/>
      </c>
      <c r="C89" s="175" t="e">
        <f t="shared" si="0"/>
        <v>#VALUE!</v>
      </c>
    </row>
    <row r="90" spans="1:10" ht="12" hidden="1" customHeight="1" x14ac:dyDescent="0.2">
      <c r="A90" s="175" t="str">
        <f>Jugendliga!U81</f>
        <v>AC Altrip III</v>
      </c>
      <c r="B90" s="187" t="str">
        <f>Jugendliga!AB81</f>
        <v/>
      </c>
      <c r="C90" s="175" t="e">
        <f t="shared" si="0"/>
        <v>#VALUE!</v>
      </c>
    </row>
    <row r="91" spans="1:10" ht="12" hidden="1" customHeight="1" x14ac:dyDescent="0.2">
      <c r="A91" s="175" t="str">
        <f>Jugendliga!U83</f>
        <v>AC Mutterstadt III</v>
      </c>
      <c r="B91" s="187" t="str">
        <f>Jugendliga!AB83</f>
        <v/>
      </c>
      <c r="C91" s="175" t="e">
        <f t="shared" si="0"/>
        <v>#VALUE!</v>
      </c>
    </row>
    <row r="92" spans="1:10" ht="12" hidden="1" customHeight="1" x14ac:dyDescent="0.2">
      <c r="A92" s="175" t="str">
        <f>Jugendliga!U85</f>
        <v>AV 03 Speyer</v>
      </c>
      <c r="B92" s="187" t="str">
        <f>Jugendliga!AB85</f>
        <v/>
      </c>
      <c r="C92" s="175" t="e">
        <f t="shared" si="0"/>
        <v>#VALUE!</v>
      </c>
    </row>
  </sheetData>
  <sheetProtection password="DA41" sheet="1"/>
  <mergeCells count="2">
    <mergeCell ref="D1:F1"/>
    <mergeCell ref="D2:F2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Mannschaftswertung!Druckbereich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Renner</dc:creator>
  <cp:lastModifiedBy>Eichner, Dennis 25</cp:lastModifiedBy>
  <cp:revision>1</cp:revision>
  <cp:lastPrinted>2013-02-28T11:02:00Z</cp:lastPrinted>
  <dcterms:created xsi:type="dcterms:W3CDTF">2008-05-19T06:55:40Z</dcterms:created>
  <dcterms:modified xsi:type="dcterms:W3CDTF">2015-12-09T08:46:18Z</dcterms:modified>
  <dc:language>de-DE</dc:language>
</cp:coreProperties>
</file>