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84" activeTab="0"/>
  </bookViews>
  <sheets>
    <sheet name="Gesamt Rheinland-Pfalz-Meister" sheetId="1" r:id="rId1"/>
  </sheets>
  <definedNames/>
  <calcPr fullCalcOnLoad="1"/>
</workbook>
</file>

<file path=xl/sharedStrings.xml><?xml version="1.0" encoding="utf-8"?>
<sst xmlns="http://schemas.openxmlformats.org/spreadsheetml/2006/main" count="317" uniqueCount="102">
  <si>
    <t>Name</t>
  </si>
  <si>
    <t>Verein</t>
  </si>
  <si>
    <t>Größe</t>
  </si>
  <si>
    <t>Gewicht</t>
  </si>
  <si>
    <t>REISSEN</t>
  </si>
  <si>
    <t>cm</t>
  </si>
  <si>
    <t>kg</t>
  </si>
  <si>
    <t>Pkt.</t>
  </si>
  <si>
    <t>Gew.</t>
  </si>
  <si>
    <t>STOSSEN</t>
  </si>
  <si>
    <t>pkt</t>
  </si>
  <si>
    <t>max</t>
  </si>
  <si>
    <t>1.Ver.</t>
  </si>
  <si>
    <t>2.Ver.</t>
  </si>
  <si>
    <t>2.Vers.</t>
  </si>
  <si>
    <t>min</t>
  </si>
  <si>
    <t>1.Vers.</t>
  </si>
  <si>
    <t>3.Vers.</t>
  </si>
  <si>
    <t>Platz</t>
  </si>
  <si>
    <t>Datum:</t>
  </si>
  <si>
    <t>Ort:</t>
  </si>
  <si>
    <t>C-Jugend</t>
  </si>
  <si>
    <t>ATHLETIK</t>
  </si>
  <si>
    <t>Gesamtpkt.</t>
  </si>
  <si>
    <t>Gewi.Pkt.</t>
  </si>
  <si>
    <t>D-Jugend</t>
  </si>
  <si>
    <t>E-Jugend</t>
  </si>
  <si>
    <t>3.Ver.</t>
  </si>
  <si>
    <t>B-Jugend</t>
  </si>
  <si>
    <t>Alterskl.</t>
  </si>
  <si>
    <t>GEWICHTHEBEN</t>
  </si>
  <si>
    <t>Jahrgang = Klasse</t>
  </si>
  <si>
    <t>Gewichtsklassen</t>
  </si>
  <si>
    <t>Ge. m/w</t>
  </si>
  <si>
    <t>-140/ -148/ -158/ +158 cm</t>
  </si>
  <si>
    <t>-150/ -158/ -168/ +168 cm</t>
  </si>
  <si>
    <t>Jgg.</t>
  </si>
  <si>
    <t>Gewih.Pkt.</t>
  </si>
  <si>
    <t>Sprung (m)</t>
  </si>
  <si>
    <t>Größenklasse</t>
  </si>
  <si>
    <t>weiblich / männlich</t>
  </si>
  <si>
    <t>w</t>
  </si>
  <si>
    <t>m</t>
  </si>
  <si>
    <t>V.03/09  GR</t>
  </si>
  <si>
    <t>- 150 cm</t>
  </si>
  <si>
    <t>KSC Schifferstadt</t>
  </si>
  <si>
    <t>KSV Grünstadt</t>
  </si>
  <si>
    <t>- 158 cm</t>
  </si>
  <si>
    <t>- 168 cm</t>
  </si>
  <si>
    <t>AV Speyer</t>
  </si>
  <si>
    <t>AC Altrip</t>
  </si>
  <si>
    <t>- 148 cm</t>
  </si>
  <si>
    <t>AC Mutterstadt</t>
  </si>
  <si>
    <t>TSG Haßloch</t>
  </si>
  <si>
    <t>Sandro Nagel</t>
  </si>
  <si>
    <t>Philipp Wenz</t>
  </si>
  <si>
    <t>Davina Kaiser</t>
  </si>
  <si>
    <t>AC Weisenau</t>
  </si>
  <si>
    <t>Lorenz Kurz</t>
  </si>
  <si>
    <t>Melina Becker</t>
  </si>
  <si>
    <t>Jonas Klamm</t>
  </si>
  <si>
    <t>Carolin Dauth</t>
  </si>
  <si>
    <t>Marnie Schmolke</t>
  </si>
  <si>
    <t>Frank Noah</t>
  </si>
  <si>
    <t xml:space="preserve">Marius Müller </t>
  </si>
  <si>
    <t>Vincenzo Vogl</t>
  </si>
  <si>
    <t>Finn Blach</t>
  </si>
  <si>
    <t>Giuliano Attilo</t>
  </si>
  <si>
    <t>Norry Gainza</t>
  </si>
  <si>
    <t>Nik Hammer</t>
  </si>
  <si>
    <t>Steven Kanzy</t>
  </si>
  <si>
    <t>P. Schellenberger</t>
  </si>
  <si>
    <t>Victor Gainza</t>
  </si>
  <si>
    <t>Connor Jenke</t>
  </si>
  <si>
    <t>+ 168  cm</t>
  </si>
  <si>
    <t>Justin Annweiler</t>
  </si>
  <si>
    <t>Marvin Ißler</t>
  </si>
  <si>
    <t>Luca Freitag</t>
  </si>
  <si>
    <t>Christina Spindler</t>
  </si>
  <si>
    <t>Murat Colji</t>
  </si>
  <si>
    <t>S. Schellenberger</t>
  </si>
  <si>
    <t>Joshua Attilo</t>
  </si>
  <si>
    <t>Frank Trautmann</t>
  </si>
  <si>
    <t>AC Laubenheim</t>
  </si>
  <si>
    <t>Patrick Drews</t>
  </si>
  <si>
    <t>Tim Enzlein</t>
  </si>
  <si>
    <t>Annika Wenz</t>
  </si>
  <si>
    <t>Sabine Schneider</t>
  </si>
  <si>
    <t>Julia Otto</t>
  </si>
  <si>
    <t>Tim Weishaupt</t>
  </si>
  <si>
    <t>Altrip, 4. Wettkampftag 2011</t>
  </si>
  <si>
    <t xml:space="preserve"> - 40</t>
  </si>
  <si>
    <t xml:space="preserve"> - 69</t>
  </si>
  <si>
    <t xml:space="preserve"> - 56</t>
  </si>
  <si>
    <t xml:space="preserve"> - 77</t>
  </si>
  <si>
    <t>Dominik Hohmann</t>
  </si>
  <si>
    <t>-56</t>
  </si>
  <si>
    <t>-158 cm</t>
  </si>
  <si>
    <t>- 140 cm</t>
  </si>
  <si>
    <t>- 69</t>
  </si>
  <si>
    <t>Rheinl.-Pfalz Meisterschaft (Mehrk.)</t>
  </si>
  <si>
    <t>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</si>
</sst>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d/\ mmmm\ yyyy"/>
    <numFmt numFmtId="167" formatCode="0.000"/>
  </numFmts>
  <fonts count="1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5" fillId="0" borderId="0" xfId="0" applyFont="1" applyAlignment="1">
      <alignment horizontal="right"/>
    </xf>
    <xf numFmtId="0" fontId="2" fillId="2" borderId="10" xfId="0" applyFont="1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1" fillId="0" borderId="2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left"/>
      <protection locked="0"/>
    </xf>
    <xf numFmtId="164" fontId="2" fillId="0" borderId="2" xfId="0" applyNumberFormat="1" applyFont="1" applyBorder="1" applyAlignment="1" applyProtection="1">
      <alignment/>
      <protection locked="0"/>
    </xf>
    <xf numFmtId="164" fontId="2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2" fillId="0" borderId="6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left"/>
      <protection locked="0"/>
    </xf>
    <xf numFmtId="164" fontId="2" fillId="0" borderId="21" xfId="0" applyNumberFormat="1" applyFont="1" applyBorder="1" applyAlignment="1" applyProtection="1">
      <alignment/>
      <protection locked="0"/>
    </xf>
    <xf numFmtId="164" fontId="2" fillId="0" borderId="21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20" xfId="0" applyFont="1" applyBorder="1" applyAlignment="1" applyProtection="1">
      <alignment horizontal="left"/>
      <protection locked="0"/>
    </xf>
    <xf numFmtId="0" fontId="1" fillId="0" borderId="17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0" fontId="1" fillId="0" borderId="5" xfId="0" applyFont="1" applyFill="1" applyBorder="1" applyAlignment="1">
      <alignment horizontal="center" textRotation="90"/>
    </xf>
    <xf numFmtId="2" fontId="2" fillId="0" borderId="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6" xfId="0" applyFont="1" applyFill="1" applyBorder="1" applyAlignment="1" applyProtection="1">
      <alignment/>
      <protection/>
    </xf>
    <xf numFmtId="2" fontId="2" fillId="2" borderId="26" xfId="0" applyNumberFormat="1" applyFont="1" applyFill="1" applyBorder="1" applyAlignment="1" applyProtection="1">
      <alignment/>
      <protection/>
    </xf>
    <xf numFmtId="2" fontId="2" fillId="2" borderId="27" xfId="0" applyNumberFormat="1" applyFont="1" applyFill="1" applyBorder="1" applyAlignment="1" applyProtection="1">
      <alignment/>
      <protection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28" xfId="0" applyFont="1" applyBorder="1" applyAlignment="1">
      <alignment horizontal="center" textRotation="90"/>
    </xf>
    <xf numFmtId="2" fontId="2" fillId="0" borderId="2" xfId="0" applyNumberFormat="1" applyFont="1" applyBorder="1" applyAlignment="1" applyProtection="1">
      <alignment/>
      <protection locked="0"/>
    </xf>
    <xf numFmtId="2" fontId="2" fillId="0" borderId="21" xfId="0" applyNumberFormat="1" applyFont="1" applyBorder="1" applyAlignment="1" applyProtection="1">
      <alignment/>
      <protection locked="0"/>
    </xf>
    <xf numFmtId="0" fontId="5" fillId="3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29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30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 applyProtection="1">
      <alignment/>
      <protection locked="0"/>
    </xf>
    <xf numFmtId="2" fontId="3" fillId="0" borderId="6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32" xfId="0" applyFont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4" fillId="0" borderId="32" xfId="0" applyNumberFormat="1" applyFont="1" applyBorder="1" applyAlignment="1">
      <alignment horizontal="right"/>
    </xf>
    <xf numFmtId="164" fontId="4" fillId="0" borderId="29" xfId="0" applyNumberFormat="1" applyFont="1" applyBorder="1" applyAlignment="1">
      <alignment horizontal="right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2" fillId="0" borderId="20" xfId="0" applyNumberFormat="1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/>
      <protection locked="0"/>
    </xf>
    <xf numFmtId="164" fontId="2" fillId="0" borderId="32" xfId="0" applyNumberFormat="1" applyFont="1" applyBorder="1" applyAlignment="1" applyProtection="1">
      <alignment/>
      <protection locked="0"/>
    </xf>
    <xf numFmtId="164" fontId="2" fillId="0" borderId="29" xfId="0" applyNumberFormat="1" applyFont="1" applyBorder="1" applyAlignment="1" applyProtection="1">
      <alignment/>
      <protection locked="0"/>
    </xf>
    <xf numFmtId="0" fontId="1" fillId="4" borderId="2" xfId="0" applyFont="1" applyFill="1" applyBorder="1" applyAlignment="1">
      <alignment horizontal="center"/>
    </xf>
    <xf numFmtId="164" fontId="2" fillId="4" borderId="2" xfId="0" applyNumberFormat="1" applyFont="1" applyFill="1" applyBorder="1" applyAlignment="1" applyProtection="1">
      <alignment/>
      <protection locked="0"/>
    </xf>
    <xf numFmtId="164" fontId="2" fillId="4" borderId="21" xfId="0" applyNumberFormat="1" applyFont="1" applyFill="1" applyBorder="1" applyAlignment="1" applyProtection="1">
      <alignment/>
      <protection locked="0"/>
    </xf>
    <xf numFmtId="0" fontId="1" fillId="4" borderId="19" xfId="0" applyFont="1" applyFill="1" applyBorder="1" applyAlignment="1">
      <alignment horizontal="center"/>
    </xf>
    <xf numFmtId="164" fontId="2" fillId="4" borderId="32" xfId="0" applyNumberFormat="1" applyFont="1" applyFill="1" applyBorder="1" applyAlignment="1" applyProtection="1">
      <alignment/>
      <protection locked="0"/>
    </xf>
    <xf numFmtId="164" fontId="2" fillId="4" borderId="29" xfId="0" applyNumberFormat="1" applyFont="1" applyFill="1" applyBorder="1" applyAlignment="1" applyProtection="1">
      <alignment/>
      <protection locked="0"/>
    </xf>
    <xf numFmtId="0" fontId="1" fillId="4" borderId="12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49" fontId="1" fillId="0" borderId="2" xfId="0" applyNumberFormat="1" applyFont="1" applyBorder="1" applyAlignment="1" applyProtection="1">
      <alignment/>
      <protection locked="0"/>
    </xf>
    <xf numFmtId="49" fontId="1" fillId="0" borderId="6" xfId="0" applyNumberFormat="1" applyFon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/>
      <protection locked="0"/>
    </xf>
    <xf numFmtId="49" fontId="1" fillId="0" borderId="21" xfId="0" applyNumberFormat="1" applyFont="1" applyBorder="1" applyAlignment="1" applyProtection="1">
      <alignment/>
      <protection locked="0"/>
    </xf>
    <xf numFmtId="0" fontId="1" fillId="5" borderId="0" xfId="0" applyFont="1" applyFill="1" applyAlignment="1">
      <alignment/>
    </xf>
    <xf numFmtId="0" fontId="3" fillId="5" borderId="0" xfId="0" applyFont="1" applyFill="1" applyAlignment="1">
      <alignment/>
    </xf>
    <xf numFmtId="49" fontId="3" fillId="5" borderId="0" xfId="0" applyNumberFormat="1" applyFont="1" applyFill="1" applyAlignment="1">
      <alignment/>
    </xf>
    <xf numFmtId="0" fontId="1" fillId="0" borderId="5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164" fontId="2" fillId="0" borderId="1" xfId="0" applyNumberFormat="1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164" fontId="2" fillId="0" borderId="25" xfId="0" applyNumberFormat="1" applyFont="1" applyBorder="1" applyAlignment="1" applyProtection="1">
      <alignment/>
      <protection locked="0"/>
    </xf>
    <xf numFmtId="0" fontId="1" fillId="0" borderId="34" xfId="0" applyFont="1" applyBorder="1" applyAlignment="1">
      <alignment horizontal="center"/>
    </xf>
    <xf numFmtId="49" fontId="1" fillId="0" borderId="3" xfId="0" applyNumberFormat="1" applyFont="1" applyBorder="1" applyAlignment="1" applyProtection="1">
      <alignment/>
      <protection locked="0"/>
    </xf>
    <xf numFmtId="49" fontId="11" fillId="0" borderId="2" xfId="0" applyNumberFormat="1" applyFont="1" applyBorder="1" applyAlignment="1" applyProtection="1">
      <alignment/>
      <protection locked="0"/>
    </xf>
    <xf numFmtId="49" fontId="1" fillId="0" borderId="22" xfId="0" applyNumberFormat="1" applyFont="1" applyBorder="1" applyAlignment="1" applyProtection="1">
      <alignment/>
      <protection locked="0"/>
    </xf>
    <xf numFmtId="49" fontId="11" fillId="0" borderId="2" xfId="0" applyNumberFormat="1" applyFont="1" applyFill="1" applyBorder="1" applyAlignment="1" applyProtection="1">
      <alignment/>
      <protection locked="0"/>
    </xf>
    <xf numFmtId="0" fontId="11" fillId="0" borderId="2" xfId="0" applyFont="1" applyFill="1" applyBorder="1" applyAlignment="1" applyProtection="1">
      <alignment/>
      <protection locked="0"/>
    </xf>
    <xf numFmtId="49" fontId="3" fillId="0" borderId="6" xfId="0" applyNumberFormat="1" applyFont="1" applyBorder="1" applyAlignment="1" applyProtection="1">
      <alignment/>
      <protection locked="0"/>
    </xf>
    <xf numFmtId="49" fontId="5" fillId="0" borderId="23" xfId="0" applyNumberFormat="1" applyFont="1" applyBorder="1" applyAlignment="1" applyProtection="1">
      <alignment/>
      <protection locked="0"/>
    </xf>
    <xf numFmtId="49" fontId="5" fillId="0" borderId="24" xfId="0" applyNumberFormat="1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5" fillId="0" borderId="23" xfId="0" applyNumberFormat="1" applyFont="1" applyBorder="1" applyAlignment="1" applyProtection="1">
      <alignment horizontal="right"/>
      <protection locked="0"/>
    </xf>
    <xf numFmtId="49" fontId="1" fillId="0" borderId="6" xfId="0" applyNumberFormat="1" applyFont="1" applyFill="1" applyBorder="1" applyAlignment="1" applyProtection="1">
      <alignment/>
      <protection locked="0"/>
    </xf>
    <xf numFmtId="49" fontId="1" fillId="0" borderId="2" xfId="0" applyNumberFormat="1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49" fontId="3" fillId="0" borderId="6" xfId="0" applyNumberFormat="1" applyFont="1" applyFill="1" applyBorder="1" applyAlignment="1" applyProtection="1">
      <alignment/>
      <protection locked="0"/>
    </xf>
    <xf numFmtId="0" fontId="1" fillId="0" borderId="9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35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66" fontId="0" fillId="0" borderId="3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2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2" fontId="4" fillId="0" borderId="20" xfId="0" applyNumberFormat="1" applyFont="1" applyBorder="1" applyAlignment="1">
      <alignment/>
    </xf>
    <xf numFmtId="0" fontId="0" fillId="0" borderId="29" xfId="0" applyBorder="1" applyAlignment="1">
      <alignment/>
    </xf>
    <xf numFmtId="0" fontId="1" fillId="2" borderId="2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42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" fillId="0" borderId="9" xfId="0" applyFont="1" applyBorder="1" applyAlignment="1">
      <alignment horizontal="center" textRotation="9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30" xfId="0" applyFont="1" applyBorder="1" applyAlignment="1">
      <alignment textRotation="90"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47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 horizontal="center"/>
    </xf>
    <xf numFmtId="0" fontId="3" fillId="0" borderId="49" xfId="0" applyFont="1" applyBorder="1" applyAlignment="1">
      <alignment horizontal="center" textRotation="90"/>
    </xf>
    <xf numFmtId="0" fontId="1" fillId="0" borderId="50" xfId="0" applyFont="1" applyBorder="1" applyAlignment="1">
      <alignment horizontal="center"/>
    </xf>
    <xf numFmtId="0" fontId="3" fillId="0" borderId="4" xfId="0" applyFont="1" applyBorder="1" applyAlignment="1">
      <alignment horizontal="center" textRotation="90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1" fillId="0" borderId="3" xfId="0" applyFont="1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FFFFFF"/>
      </font>
      <border/>
    </dxf>
    <dxf>
      <font>
        <color auto="1"/>
      </font>
      <fill>
        <patternFill>
          <bgColor rgb="FFFF99CC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0</xdr:row>
      <xdr:rowOff>85725</xdr:rowOff>
    </xdr:from>
    <xdr:to>
      <xdr:col>8</xdr:col>
      <xdr:colOff>85725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76525" y="85725"/>
          <a:ext cx="495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19050</xdr:colOff>
      <xdr:row>60</xdr:row>
      <xdr:rowOff>47625</xdr:rowOff>
    </xdr:from>
    <xdr:to>
      <xdr:col>41</xdr:col>
      <xdr:colOff>285750</xdr:colOff>
      <xdr:row>60</xdr:row>
      <xdr:rowOff>438150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58250" y="10325100"/>
          <a:ext cx="8953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Lauf (sec.)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38</xdr:col>
      <xdr:colOff>28575</xdr:colOff>
      <xdr:row>38</xdr:row>
      <xdr:rowOff>38100</xdr:rowOff>
    </xdr:from>
    <xdr:to>
      <xdr:col>41</xdr:col>
      <xdr:colOff>295275</xdr:colOff>
      <xdr:row>38</xdr:row>
      <xdr:rowOff>428625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867775" y="6524625"/>
          <a:ext cx="8953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Lauf (sec.)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38</xdr:col>
      <xdr:colOff>19050</xdr:colOff>
      <xdr:row>15</xdr:row>
      <xdr:rowOff>28575</xdr:rowOff>
    </xdr:from>
    <xdr:to>
      <xdr:col>41</xdr:col>
      <xdr:colOff>285750</xdr:colOff>
      <xdr:row>15</xdr:row>
      <xdr:rowOff>419100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858250" y="2600325"/>
          <a:ext cx="8953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Lauf (sec.)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38</xdr:col>
      <xdr:colOff>19050</xdr:colOff>
      <xdr:row>3</xdr:row>
      <xdr:rowOff>38100</xdr:rowOff>
    </xdr:from>
    <xdr:to>
      <xdr:col>41</xdr:col>
      <xdr:colOff>285750</xdr:colOff>
      <xdr:row>3</xdr:row>
      <xdr:rowOff>428625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858250" y="466725"/>
          <a:ext cx="8953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Lauf (sec.)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34</xdr:col>
      <xdr:colOff>57150</xdr:colOff>
      <xdr:row>3</xdr:row>
      <xdr:rowOff>28575</xdr:rowOff>
    </xdr:from>
    <xdr:to>
      <xdr:col>37</xdr:col>
      <xdr:colOff>285750</xdr:colOff>
      <xdr:row>3</xdr:row>
      <xdr:rowOff>419100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781925" y="457200"/>
          <a:ext cx="9429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Schocken (m)
3 kg - Kugel</a:t>
          </a:r>
        </a:p>
      </xdr:txBody>
    </xdr:sp>
    <xdr:clientData/>
  </xdr:twoCellAnchor>
  <xdr:twoCellAnchor>
    <xdr:from>
      <xdr:col>34</xdr:col>
      <xdr:colOff>85725</xdr:colOff>
      <xdr:row>15</xdr:row>
      <xdr:rowOff>28575</xdr:rowOff>
    </xdr:from>
    <xdr:to>
      <xdr:col>37</xdr:col>
      <xdr:colOff>314325</xdr:colOff>
      <xdr:row>15</xdr:row>
      <xdr:rowOff>419100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810500" y="2600325"/>
          <a:ext cx="9429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Schocken (m)
3 kg - Kugel</a:t>
          </a:r>
        </a:p>
      </xdr:txBody>
    </xdr:sp>
    <xdr:clientData/>
  </xdr:twoCellAnchor>
  <xdr:twoCellAnchor>
    <xdr:from>
      <xdr:col>34</xdr:col>
      <xdr:colOff>85725</xdr:colOff>
      <xdr:row>38</xdr:row>
      <xdr:rowOff>19050</xdr:rowOff>
    </xdr:from>
    <xdr:to>
      <xdr:col>37</xdr:col>
      <xdr:colOff>314325</xdr:colOff>
      <xdr:row>38</xdr:row>
      <xdr:rowOff>447675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810500" y="6505575"/>
          <a:ext cx="9429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Schocken (m)
w 3 kg - Kuge
m  4 kg - Kugel</a:t>
          </a:r>
        </a:p>
      </xdr:txBody>
    </xdr:sp>
    <xdr:clientData/>
  </xdr:twoCellAnchor>
  <xdr:twoCellAnchor>
    <xdr:from>
      <xdr:col>34</xdr:col>
      <xdr:colOff>85725</xdr:colOff>
      <xdr:row>60</xdr:row>
      <xdr:rowOff>19050</xdr:rowOff>
    </xdr:from>
    <xdr:to>
      <xdr:col>37</xdr:col>
      <xdr:colOff>314325</xdr:colOff>
      <xdr:row>60</xdr:row>
      <xdr:rowOff>447675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810500" y="10296525"/>
          <a:ext cx="9429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Schocken (m)
w 4 kg - Kuge
m  5 kg - Kugel</a:t>
          </a:r>
        </a:p>
      </xdr:txBody>
    </xdr:sp>
    <xdr:clientData/>
  </xdr:twoCellAnchor>
  <xdr:twoCellAnchor editAs="oneCell">
    <xdr:from>
      <xdr:col>4</xdr:col>
      <xdr:colOff>295275</xdr:colOff>
      <xdr:row>0</xdr:row>
      <xdr:rowOff>85725</xdr:rowOff>
    </xdr:from>
    <xdr:to>
      <xdr:col>8</xdr:col>
      <xdr:colOff>85725</xdr:colOff>
      <xdr:row>2</xdr:row>
      <xdr:rowOff>161925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76525" y="85725"/>
          <a:ext cx="495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19050</xdr:colOff>
      <xdr:row>3</xdr:row>
      <xdr:rowOff>38100</xdr:rowOff>
    </xdr:from>
    <xdr:to>
      <xdr:col>41</xdr:col>
      <xdr:colOff>285750</xdr:colOff>
      <xdr:row>3</xdr:row>
      <xdr:rowOff>428625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8858250" y="466725"/>
          <a:ext cx="8953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Lauf (sec.)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34</xdr:col>
      <xdr:colOff>57150</xdr:colOff>
      <xdr:row>3</xdr:row>
      <xdr:rowOff>28575</xdr:rowOff>
    </xdr:from>
    <xdr:to>
      <xdr:col>37</xdr:col>
      <xdr:colOff>285750</xdr:colOff>
      <xdr:row>3</xdr:row>
      <xdr:rowOff>419100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7781925" y="457200"/>
          <a:ext cx="9429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Schocken (m)
3 kg - Kugel</a:t>
          </a:r>
        </a:p>
      </xdr:txBody>
    </xdr:sp>
    <xdr:clientData/>
  </xdr:twoCellAnchor>
  <xdr:twoCellAnchor>
    <xdr:from>
      <xdr:col>38</xdr:col>
      <xdr:colOff>19050</xdr:colOff>
      <xdr:row>15</xdr:row>
      <xdr:rowOff>28575</xdr:rowOff>
    </xdr:from>
    <xdr:to>
      <xdr:col>41</xdr:col>
      <xdr:colOff>285750</xdr:colOff>
      <xdr:row>15</xdr:row>
      <xdr:rowOff>419100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8858250" y="2600325"/>
          <a:ext cx="8953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Lauf (sec.)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34</xdr:col>
      <xdr:colOff>85725</xdr:colOff>
      <xdr:row>15</xdr:row>
      <xdr:rowOff>28575</xdr:rowOff>
    </xdr:from>
    <xdr:to>
      <xdr:col>37</xdr:col>
      <xdr:colOff>314325</xdr:colOff>
      <xdr:row>15</xdr:row>
      <xdr:rowOff>419100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7810500" y="2600325"/>
          <a:ext cx="9429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Schocken (m)
3 kg - Kugel</a:t>
          </a:r>
        </a:p>
      </xdr:txBody>
    </xdr:sp>
    <xdr:clientData/>
  </xdr:twoCellAnchor>
  <xdr:twoCellAnchor>
    <xdr:from>
      <xdr:col>38</xdr:col>
      <xdr:colOff>28575</xdr:colOff>
      <xdr:row>38</xdr:row>
      <xdr:rowOff>38100</xdr:rowOff>
    </xdr:from>
    <xdr:to>
      <xdr:col>41</xdr:col>
      <xdr:colOff>295275</xdr:colOff>
      <xdr:row>38</xdr:row>
      <xdr:rowOff>428625</xdr:rowOff>
    </xdr:to>
    <xdr:sp>
      <xdr:nvSpPr>
        <xdr:cNvPr id="15" name="TextBox 20"/>
        <xdr:cNvSpPr txBox="1">
          <a:spLocks noChangeArrowheads="1"/>
        </xdr:cNvSpPr>
      </xdr:nvSpPr>
      <xdr:spPr>
        <a:xfrm>
          <a:off x="8867775" y="6524625"/>
          <a:ext cx="8953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Lauf (sec.)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34</xdr:col>
      <xdr:colOff>85725</xdr:colOff>
      <xdr:row>38</xdr:row>
      <xdr:rowOff>19050</xdr:rowOff>
    </xdr:from>
    <xdr:to>
      <xdr:col>37</xdr:col>
      <xdr:colOff>314325</xdr:colOff>
      <xdr:row>38</xdr:row>
      <xdr:rowOff>447675</xdr:rowOff>
    </xdr:to>
    <xdr:sp>
      <xdr:nvSpPr>
        <xdr:cNvPr id="16" name="TextBox 21"/>
        <xdr:cNvSpPr txBox="1">
          <a:spLocks noChangeArrowheads="1"/>
        </xdr:cNvSpPr>
      </xdr:nvSpPr>
      <xdr:spPr>
        <a:xfrm>
          <a:off x="7810500" y="6505575"/>
          <a:ext cx="9429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Schocken (m)
w 3 kg - Kugel
m  4 kg - Kugel</a:t>
          </a:r>
        </a:p>
      </xdr:txBody>
    </xdr:sp>
    <xdr:clientData/>
  </xdr:twoCellAnchor>
  <xdr:twoCellAnchor>
    <xdr:from>
      <xdr:col>38</xdr:col>
      <xdr:colOff>19050</xdr:colOff>
      <xdr:row>60</xdr:row>
      <xdr:rowOff>47625</xdr:rowOff>
    </xdr:from>
    <xdr:to>
      <xdr:col>41</xdr:col>
      <xdr:colOff>285750</xdr:colOff>
      <xdr:row>60</xdr:row>
      <xdr:rowOff>438150</xdr:rowOff>
    </xdr:to>
    <xdr:sp>
      <xdr:nvSpPr>
        <xdr:cNvPr id="17" name="TextBox 23"/>
        <xdr:cNvSpPr txBox="1">
          <a:spLocks noChangeArrowheads="1"/>
        </xdr:cNvSpPr>
      </xdr:nvSpPr>
      <xdr:spPr>
        <a:xfrm>
          <a:off x="8858250" y="10325100"/>
          <a:ext cx="8953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Lauf (sec.)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34</xdr:col>
      <xdr:colOff>85725</xdr:colOff>
      <xdr:row>60</xdr:row>
      <xdr:rowOff>19050</xdr:rowOff>
    </xdr:from>
    <xdr:to>
      <xdr:col>37</xdr:col>
      <xdr:colOff>314325</xdr:colOff>
      <xdr:row>60</xdr:row>
      <xdr:rowOff>447675</xdr:rowOff>
    </xdr:to>
    <xdr:sp>
      <xdr:nvSpPr>
        <xdr:cNvPr id="18" name="TextBox 24"/>
        <xdr:cNvSpPr txBox="1">
          <a:spLocks noChangeArrowheads="1"/>
        </xdr:cNvSpPr>
      </xdr:nvSpPr>
      <xdr:spPr>
        <a:xfrm>
          <a:off x="7810500" y="10296525"/>
          <a:ext cx="9429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Schocken (m)
w 4 kg - Kugel
m  5 kg - Kugel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4"/>
  <sheetViews>
    <sheetView tabSelected="1" workbookViewId="0" topLeftCell="A26">
      <selection activeCell="AE39" sqref="AE39:AH39"/>
    </sheetView>
  </sheetViews>
  <sheetFormatPr defaultColWidth="11.421875" defaultRowHeight="12.75"/>
  <cols>
    <col min="1" max="1" width="14.140625" style="0" customWidth="1"/>
    <col min="2" max="2" width="15.28125" style="0" customWidth="1"/>
    <col min="3" max="3" width="4.28125" style="0" customWidth="1"/>
    <col min="4" max="4" width="2.00390625" style="0" customWidth="1"/>
    <col min="5" max="5" width="4.7109375" style="77" customWidth="1"/>
    <col min="6" max="7" width="4.7109375" style="77" hidden="1" customWidth="1"/>
    <col min="8" max="8" width="5.8515625" style="0" customWidth="1"/>
    <col min="9" max="9" width="2.421875" style="0" customWidth="1"/>
    <col min="10" max="10" width="4.140625" style="0" customWidth="1"/>
    <col min="11" max="11" width="3.421875" style="0" customWidth="1"/>
    <col min="12" max="12" width="4.140625" style="0" hidden="1" customWidth="1"/>
    <col min="13" max="13" width="4.140625" style="0" customWidth="1"/>
    <col min="14" max="14" width="3.421875" style="0" customWidth="1"/>
    <col min="15" max="15" width="3.140625" style="0" hidden="1" customWidth="1"/>
    <col min="16" max="16" width="4.140625" style="0" customWidth="1"/>
    <col min="17" max="17" width="3.8515625" style="0" customWidth="1"/>
    <col min="18" max="19" width="3.00390625" style="0" hidden="1" customWidth="1"/>
    <col min="20" max="20" width="4.140625" style="0" customWidth="1"/>
    <col min="21" max="21" width="3.421875" style="0" customWidth="1"/>
    <col min="22" max="22" width="7.140625" style="0" hidden="1" customWidth="1"/>
    <col min="23" max="23" width="4.140625" style="0" customWidth="1"/>
    <col min="24" max="24" width="3.421875" style="0" customWidth="1"/>
    <col min="25" max="25" width="7.00390625" style="0" hidden="1" customWidth="1"/>
    <col min="26" max="26" width="4.140625" style="0" customWidth="1"/>
    <col min="27" max="27" width="3.421875" style="0" customWidth="1"/>
    <col min="28" max="28" width="4.8515625" style="0" hidden="1" customWidth="1"/>
    <col min="29" max="29" width="2.7109375" style="0" hidden="1" customWidth="1"/>
    <col min="30" max="30" width="6.421875" style="0" customWidth="1"/>
    <col min="31" max="32" width="4.421875" style="0" customWidth="1"/>
    <col min="33" max="33" width="2.8515625" style="0" hidden="1" customWidth="1"/>
    <col min="34" max="34" width="6.00390625" style="0" customWidth="1"/>
    <col min="35" max="35" width="5.421875" style="0" customWidth="1"/>
    <col min="36" max="36" width="5.28125" style="0" customWidth="1"/>
    <col min="37" max="37" width="2.7109375" style="0" hidden="1" customWidth="1"/>
    <col min="38" max="38" width="6.00390625" style="0" customWidth="1"/>
    <col min="39" max="40" width="4.7109375" style="0" customWidth="1"/>
    <col min="41" max="41" width="3.57421875" style="0" hidden="1" customWidth="1"/>
    <col min="42" max="42" width="6.140625" style="0" customWidth="1"/>
  </cols>
  <sheetData>
    <row r="1" spans="1:42" ht="15">
      <c r="A1" s="132" t="s">
        <v>100</v>
      </c>
      <c r="B1" s="133"/>
      <c r="C1" s="133"/>
      <c r="D1" s="109"/>
      <c r="E1" s="109"/>
      <c r="F1" s="109"/>
      <c r="G1" s="109"/>
      <c r="H1" s="140" t="s">
        <v>19</v>
      </c>
      <c r="I1" s="140"/>
      <c r="J1" s="141"/>
      <c r="K1" s="152">
        <v>40692</v>
      </c>
      <c r="L1" s="153"/>
      <c r="M1" s="153"/>
      <c r="N1" s="153"/>
      <c r="O1" s="153"/>
      <c r="P1" s="153"/>
      <c r="Q1" s="153"/>
      <c r="R1" s="153"/>
      <c r="S1" s="153"/>
      <c r="T1" s="154"/>
      <c r="X1" s="14" t="s">
        <v>20</v>
      </c>
      <c r="Z1" s="155" t="s">
        <v>90</v>
      </c>
      <c r="AA1" s="156"/>
      <c r="AB1" s="156"/>
      <c r="AC1" s="156"/>
      <c r="AD1" s="156"/>
      <c r="AE1" s="156"/>
      <c r="AF1" s="156"/>
      <c r="AG1" s="156"/>
      <c r="AH1" s="156"/>
      <c r="AI1" s="156"/>
      <c r="AJ1" s="157"/>
      <c r="AM1" s="197" t="s">
        <v>43</v>
      </c>
      <c r="AN1" s="198"/>
      <c r="AO1" s="198"/>
      <c r="AP1" s="198"/>
    </row>
    <row r="2" ht="4.5" customHeight="1" thickBot="1"/>
    <row r="3" spans="1:42" s="1" customFormat="1" ht="14.25" customHeight="1" thickBot="1">
      <c r="A3" s="75" t="s">
        <v>26</v>
      </c>
      <c r="B3" s="115" t="s">
        <v>31</v>
      </c>
      <c r="C3" s="114"/>
      <c r="E3" s="78"/>
      <c r="F3" s="78"/>
      <c r="G3" s="78"/>
      <c r="J3" s="171" t="s">
        <v>4</v>
      </c>
      <c r="K3" s="147"/>
      <c r="L3" s="147"/>
      <c r="M3" s="147"/>
      <c r="N3" s="148"/>
      <c r="O3" s="8"/>
      <c r="P3" s="64"/>
      <c r="Q3" s="22"/>
      <c r="R3" s="8"/>
      <c r="S3" s="8"/>
      <c r="T3" s="171" t="s">
        <v>9</v>
      </c>
      <c r="U3" s="147"/>
      <c r="V3" s="147"/>
      <c r="W3" s="147"/>
      <c r="X3" s="148"/>
      <c r="Y3" s="19"/>
      <c r="Z3" s="19"/>
      <c r="AA3" s="19"/>
      <c r="AD3" s="149" t="s">
        <v>22</v>
      </c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200"/>
    </row>
    <row r="4" spans="1:42" s="1" customFormat="1" ht="36" customHeight="1">
      <c r="A4" s="7"/>
      <c r="B4" s="8"/>
      <c r="C4" s="12" t="s">
        <v>29</v>
      </c>
      <c r="D4" s="13" t="s">
        <v>33</v>
      </c>
      <c r="E4" s="81" t="s">
        <v>3</v>
      </c>
      <c r="F4" s="117"/>
      <c r="G4" s="117"/>
      <c r="H4" s="182" t="s">
        <v>23</v>
      </c>
      <c r="I4" s="168" t="s">
        <v>18</v>
      </c>
      <c r="J4" s="171" t="s">
        <v>16</v>
      </c>
      <c r="K4" s="172"/>
      <c r="L4" s="9"/>
      <c r="M4" s="139" t="s">
        <v>14</v>
      </c>
      <c r="N4" s="173"/>
      <c r="O4" s="9"/>
      <c r="P4" s="160"/>
      <c r="Q4" s="161"/>
      <c r="R4" s="8"/>
      <c r="S4" s="8"/>
      <c r="T4" s="171" t="s">
        <v>16</v>
      </c>
      <c r="U4" s="172"/>
      <c r="V4" s="9"/>
      <c r="W4" s="139" t="s">
        <v>14</v>
      </c>
      <c r="X4" s="173"/>
      <c r="Y4" s="9"/>
      <c r="Z4" s="184" t="s">
        <v>37</v>
      </c>
      <c r="AA4" s="148"/>
      <c r="AB4" s="8"/>
      <c r="AC4" s="8"/>
      <c r="AD4" s="171" t="s">
        <v>38</v>
      </c>
      <c r="AE4" s="147"/>
      <c r="AF4" s="147"/>
      <c r="AG4" s="147"/>
      <c r="AH4" s="181"/>
      <c r="AI4" s="139"/>
      <c r="AJ4" s="146"/>
      <c r="AK4" s="147"/>
      <c r="AL4" s="181"/>
      <c r="AM4" s="139"/>
      <c r="AN4" s="146"/>
      <c r="AO4" s="147"/>
      <c r="AP4" s="148"/>
    </row>
    <row r="5" spans="1:42" s="1" customFormat="1" ht="11.25" customHeight="1">
      <c r="A5" s="23" t="s">
        <v>0</v>
      </c>
      <c r="B5" s="24" t="s">
        <v>1</v>
      </c>
      <c r="C5" s="25" t="s">
        <v>36</v>
      </c>
      <c r="D5" s="26"/>
      <c r="E5" s="82" t="s">
        <v>6</v>
      </c>
      <c r="F5" s="118"/>
      <c r="G5" s="118"/>
      <c r="H5" s="183"/>
      <c r="I5" s="170" t="s">
        <v>18</v>
      </c>
      <c r="J5" s="27" t="s">
        <v>8</v>
      </c>
      <c r="K5" s="102" t="s">
        <v>7</v>
      </c>
      <c r="L5" s="20" t="s">
        <v>10</v>
      </c>
      <c r="M5" s="20" t="s">
        <v>8</v>
      </c>
      <c r="N5" s="105" t="s">
        <v>7</v>
      </c>
      <c r="O5" s="28" t="s">
        <v>10</v>
      </c>
      <c r="P5" s="65"/>
      <c r="Q5" s="21"/>
      <c r="R5" s="28"/>
      <c r="S5" s="29" t="s">
        <v>11</v>
      </c>
      <c r="T5" s="27" t="s">
        <v>8</v>
      </c>
      <c r="U5" s="102" t="s">
        <v>7</v>
      </c>
      <c r="V5" s="20" t="s">
        <v>10</v>
      </c>
      <c r="W5" s="20" t="s">
        <v>8</v>
      </c>
      <c r="X5" s="105" t="s">
        <v>7</v>
      </c>
      <c r="Y5" s="28" t="s">
        <v>10</v>
      </c>
      <c r="Z5" s="185"/>
      <c r="AA5" s="186"/>
      <c r="AB5" s="28" t="s">
        <v>10</v>
      </c>
      <c r="AC5" s="29" t="s">
        <v>11</v>
      </c>
      <c r="AD5" s="27" t="s">
        <v>12</v>
      </c>
      <c r="AE5" s="4" t="s">
        <v>13</v>
      </c>
      <c r="AF5" s="4" t="s">
        <v>27</v>
      </c>
      <c r="AG5" s="29"/>
      <c r="AH5" s="68" t="s">
        <v>7</v>
      </c>
      <c r="AI5" s="4" t="s">
        <v>12</v>
      </c>
      <c r="AJ5" s="4" t="s">
        <v>13</v>
      </c>
      <c r="AK5" s="29"/>
      <c r="AL5" s="69" t="s">
        <v>7</v>
      </c>
      <c r="AM5" s="4" t="s">
        <v>12</v>
      </c>
      <c r="AN5" s="4" t="s">
        <v>13</v>
      </c>
      <c r="AO5" s="29" t="s">
        <v>15</v>
      </c>
      <c r="AP5" s="31" t="s">
        <v>7</v>
      </c>
    </row>
    <row r="6" spans="1:45" ht="12.75">
      <c r="A6" s="40" t="s">
        <v>54</v>
      </c>
      <c r="B6" s="32" t="s">
        <v>50</v>
      </c>
      <c r="C6" s="131">
        <v>2003</v>
      </c>
      <c r="D6" s="80" t="s">
        <v>42</v>
      </c>
      <c r="E6" s="100">
        <v>26.5</v>
      </c>
      <c r="F6" s="119"/>
      <c r="G6" s="119"/>
      <c r="H6" s="85">
        <f aca="true" t="shared" si="0" ref="H6:H13">SUM(Z6+AH6+AL6+AP6)</f>
        <v>346.21675471698114</v>
      </c>
      <c r="I6" s="89">
        <v>1</v>
      </c>
      <c r="J6" s="39">
        <v>5</v>
      </c>
      <c r="K6" s="103">
        <v>4.5</v>
      </c>
      <c r="L6" s="34">
        <f>IF((K6)&lt;1,"",K6*15)</f>
        <v>67.5</v>
      </c>
      <c r="M6" s="33">
        <v>5</v>
      </c>
      <c r="N6" s="106">
        <v>4.4</v>
      </c>
      <c r="O6" s="62">
        <f aca="true" t="shared" si="1" ref="O6:O13">IF((N6)&lt;1,"",(N6*15))</f>
        <v>66</v>
      </c>
      <c r="P6" s="66"/>
      <c r="Q6" s="15"/>
      <c r="R6" s="53"/>
      <c r="S6" s="49">
        <f aca="true" t="shared" si="2" ref="S6:S13">MAX(L6,O6)</f>
        <v>67.5</v>
      </c>
      <c r="T6" s="39">
        <v>5</v>
      </c>
      <c r="U6" s="103">
        <v>4.4</v>
      </c>
      <c r="V6" s="34"/>
      <c r="W6" s="33">
        <v>6</v>
      </c>
      <c r="X6" s="106">
        <v>4.4</v>
      </c>
      <c r="Y6" s="62">
        <f aca="true" t="shared" si="3" ref="Y6:Y13">IF((X6)&lt;1,"",(X6*15))</f>
        <v>66</v>
      </c>
      <c r="Z6" s="179">
        <f aca="true" t="shared" si="4" ref="Z6:Z13">SUM(S6,AC6)</f>
        <v>133.5</v>
      </c>
      <c r="AA6" s="180"/>
      <c r="AB6" s="53">
        <f aca="true" t="shared" si="5" ref="AB6:AB13">IF((AA6)&lt;1,"",(Z6*45/E6)+(AA6*10))</f>
      </c>
      <c r="AC6" s="49">
        <f aca="true" t="shared" si="6" ref="AC6:AC13">MAX(V6,Y6)</f>
        <v>66</v>
      </c>
      <c r="AD6" s="96">
        <v>1.52</v>
      </c>
      <c r="AE6" s="73">
        <v>1.48</v>
      </c>
      <c r="AF6" s="73">
        <v>1.48</v>
      </c>
      <c r="AG6" s="36">
        <f aca="true" t="shared" si="7" ref="AG6:AG13">MAX(AD6:AF6)</f>
        <v>1.52</v>
      </c>
      <c r="AH6" s="38">
        <f aca="true" t="shared" si="8" ref="AH6:AH13">(AG6*75)*0.66</f>
        <v>75.24000000000001</v>
      </c>
      <c r="AI6" s="73">
        <v>3.7</v>
      </c>
      <c r="AJ6" s="73">
        <v>4.3</v>
      </c>
      <c r="AK6" s="37">
        <f aca="true" t="shared" si="9" ref="AK6:AK13">MAX(AI6:AJ6)</f>
        <v>4.3</v>
      </c>
      <c r="AL6" s="38">
        <f aca="true" t="shared" si="10" ref="AL6:AL13">IF((AK6)=0,"0",(AK6*750/E6))*0.66</f>
        <v>80.32075471698113</v>
      </c>
      <c r="AM6" s="92">
        <v>15.67</v>
      </c>
      <c r="AN6" s="92">
        <v>15.97</v>
      </c>
      <c r="AO6" s="37">
        <f aca="true" t="shared" si="11" ref="AO6:AO13">MIN(AM6:AN6)</f>
        <v>15.67</v>
      </c>
      <c r="AP6" s="94">
        <f>IF((AO6)=0,"0",(400-(AO6*20))*0.66)</f>
        <v>57.15600000000002</v>
      </c>
      <c r="AS6" s="85"/>
    </row>
    <row r="7" spans="1:45" ht="12.75">
      <c r="A7" s="40"/>
      <c r="B7" s="32"/>
      <c r="C7" s="131"/>
      <c r="D7" s="80"/>
      <c r="E7" s="100"/>
      <c r="F7" s="119"/>
      <c r="G7" s="119"/>
      <c r="H7" s="85">
        <f t="shared" si="0"/>
        <v>0</v>
      </c>
      <c r="I7" s="89"/>
      <c r="J7" s="39"/>
      <c r="K7" s="103"/>
      <c r="L7" s="34">
        <f>IF((K7)&lt;1,"",K7*15)</f>
      </c>
      <c r="M7" s="33"/>
      <c r="N7" s="106"/>
      <c r="O7" s="62">
        <f t="shared" si="1"/>
      </c>
      <c r="P7" s="66"/>
      <c r="Q7" s="15"/>
      <c r="R7" s="53"/>
      <c r="S7" s="49">
        <f t="shared" si="2"/>
        <v>0</v>
      </c>
      <c r="T7" s="39"/>
      <c r="U7" s="103"/>
      <c r="V7" s="34"/>
      <c r="W7" s="33"/>
      <c r="X7" s="106"/>
      <c r="Y7" s="62">
        <f t="shared" si="3"/>
      </c>
      <c r="Z7" s="179">
        <f t="shared" si="4"/>
        <v>0</v>
      </c>
      <c r="AA7" s="180"/>
      <c r="AB7" s="53">
        <f t="shared" si="5"/>
      </c>
      <c r="AC7" s="49">
        <f t="shared" si="6"/>
        <v>0</v>
      </c>
      <c r="AD7" s="96"/>
      <c r="AE7" s="73"/>
      <c r="AF7" s="73"/>
      <c r="AG7" s="36">
        <f t="shared" si="7"/>
        <v>0</v>
      </c>
      <c r="AH7" s="38">
        <f t="shared" si="8"/>
        <v>0</v>
      </c>
      <c r="AI7" s="73"/>
      <c r="AJ7" s="73"/>
      <c r="AK7" s="37">
        <f t="shared" si="9"/>
        <v>0</v>
      </c>
      <c r="AL7" s="38">
        <f t="shared" si="10"/>
        <v>0</v>
      </c>
      <c r="AM7" s="92"/>
      <c r="AN7" s="92"/>
      <c r="AO7" s="37">
        <f t="shared" si="11"/>
        <v>0</v>
      </c>
      <c r="AP7" s="94"/>
      <c r="AS7" s="85">
        <f aca="true" t="shared" si="12" ref="AS7:AS13">SUM(BK7+BS7+BW7+CA7)</f>
        <v>0</v>
      </c>
    </row>
    <row r="8" spans="1:45" ht="12.75">
      <c r="A8" s="40" t="s">
        <v>55</v>
      </c>
      <c r="B8" s="32" t="s">
        <v>50</v>
      </c>
      <c r="C8" s="131">
        <v>2002</v>
      </c>
      <c r="D8" s="80" t="s">
        <v>42</v>
      </c>
      <c r="E8" s="100">
        <v>28.8</v>
      </c>
      <c r="F8" s="119"/>
      <c r="G8" s="119"/>
      <c r="H8" s="85">
        <f t="shared" si="0"/>
        <v>395.912875</v>
      </c>
      <c r="I8" s="89">
        <v>1</v>
      </c>
      <c r="J8" s="39">
        <v>8</v>
      </c>
      <c r="K8" s="103">
        <v>4.8</v>
      </c>
      <c r="L8" s="34"/>
      <c r="M8" s="33">
        <v>9</v>
      </c>
      <c r="N8" s="106">
        <v>5.2</v>
      </c>
      <c r="O8" s="62">
        <f t="shared" si="1"/>
        <v>78</v>
      </c>
      <c r="P8" s="66"/>
      <c r="Q8" s="15"/>
      <c r="R8" s="53"/>
      <c r="S8" s="49">
        <f t="shared" si="2"/>
        <v>78</v>
      </c>
      <c r="T8" s="39">
        <v>10</v>
      </c>
      <c r="U8" s="103">
        <v>6.4</v>
      </c>
      <c r="V8" s="34"/>
      <c r="W8" s="33">
        <v>12</v>
      </c>
      <c r="X8" s="106">
        <v>6.2</v>
      </c>
      <c r="Y8" s="62">
        <f t="shared" si="3"/>
        <v>93</v>
      </c>
      <c r="Z8" s="179">
        <f t="shared" si="4"/>
        <v>171</v>
      </c>
      <c r="AA8" s="180"/>
      <c r="AB8" s="53">
        <f t="shared" si="5"/>
      </c>
      <c r="AC8" s="49">
        <f t="shared" si="6"/>
        <v>93</v>
      </c>
      <c r="AD8" s="96">
        <v>1.62</v>
      </c>
      <c r="AE8" s="73">
        <v>1.6</v>
      </c>
      <c r="AF8" s="73">
        <v>1.7</v>
      </c>
      <c r="AG8" s="36">
        <f t="shared" si="7"/>
        <v>1.7</v>
      </c>
      <c r="AH8" s="38">
        <f t="shared" si="8"/>
        <v>84.15</v>
      </c>
      <c r="AI8" s="73">
        <v>4.2</v>
      </c>
      <c r="AJ8" s="73">
        <v>4.25</v>
      </c>
      <c r="AK8" s="37">
        <f t="shared" si="9"/>
        <v>4.25</v>
      </c>
      <c r="AL8" s="38">
        <f t="shared" si="10"/>
        <v>73.046875</v>
      </c>
      <c r="AM8" s="92">
        <v>14.87</v>
      </c>
      <c r="AN8" s="92">
        <v>14.91</v>
      </c>
      <c r="AO8" s="37">
        <f t="shared" si="11"/>
        <v>14.87</v>
      </c>
      <c r="AP8" s="94">
        <f>IF((AO8)=0,"0",(400-(AO8*20))*0.66)</f>
        <v>67.71600000000002</v>
      </c>
      <c r="AS8" s="85">
        <f t="shared" si="12"/>
        <v>0</v>
      </c>
    </row>
    <row r="9" spans="1:45" ht="12.75">
      <c r="A9" s="40"/>
      <c r="B9" s="32"/>
      <c r="C9" s="131"/>
      <c r="D9" s="80"/>
      <c r="E9" s="100"/>
      <c r="F9" s="119"/>
      <c r="G9" s="119"/>
      <c r="H9" s="85">
        <f t="shared" si="0"/>
        <v>0</v>
      </c>
      <c r="I9" s="89"/>
      <c r="J9" s="39"/>
      <c r="K9" s="103"/>
      <c r="L9" s="34">
        <f>IF((K9)&lt;1,"",K9*15)</f>
      </c>
      <c r="M9" s="33"/>
      <c r="N9" s="106"/>
      <c r="O9" s="62">
        <f t="shared" si="1"/>
      </c>
      <c r="P9" s="66"/>
      <c r="Q9" s="15"/>
      <c r="R9" s="53"/>
      <c r="S9" s="49">
        <f t="shared" si="2"/>
        <v>0</v>
      </c>
      <c r="T9" s="39"/>
      <c r="U9" s="103"/>
      <c r="V9" s="34"/>
      <c r="W9" s="33"/>
      <c r="X9" s="106"/>
      <c r="Y9" s="62">
        <f t="shared" si="3"/>
      </c>
      <c r="Z9" s="179">
        <f t="shared" si="4"/>
        <v>0</v>
      </c>
      <c r="AA9" s="180"/>
      <c r="AB9" s="53">
        <f t="shared" si="5"/>
      </c>
      <c r="AC9" s="49">
        <f t="shared" si="6"/>
        <v>0</v>
      </c>
      <c r="AD9" s="96"/>
      <c r="AE9" s="73"/>
      <c r="AF9" s="73"/>
      <c r="AG9" s="36">
        <f t="shared" si="7"/>
        <v>0</v>
      </c>
      <c r="AH9" s="38">
        <f t="shared" si="8"/>
        <v>0</v>
      </c>
      <c r="AI9" s="73"/>
      <c r="AJ9" s="73"/>
      <c r="AK9" s="37">
        <f t="shared" si="9"/>
        <v>0</v>
      </c>
      <c r="AL9" s="38">
        <f t="shared" si="10"/>
        <v>0</v>
      </c>
      <c r="AM9" s="92"/>
      <c r="AN9" s="92"/>
      <c r="AO9" s="37">
        <f t="shared" si="11"/>
        <v>0</v>
      </c>
      <c r="AP9" s="94"/>
      <c r="AS9" s="85">
        <f t="shared" si="12"/>
        <v>0</v>
      </c>
    </row>
    <row r="10" spans="1:45" ht="12.75">
      <c r="A10" s="40" t="s">
        <v>56</v>
      </c>
      <c r="B10" s="32" t="s">
        <v>57</v>
      </c>
      <c r="C10" s="131">
        <v>2001</v>
      </c>
      <c r="D10" s="80" t="s">
        <v>41</v>
      </c>
      <c r="E10" s="100">
        <v>39.1</v>
      </c>
      <c r="F10" s="119"/>
      <c r="G10" s="119"/>
      <c r="H10" s="85">
        <f t="shared" si="0"/>
        <v>311.96156777493604</v>
      </c>
      <c r="I10" s="89">
        <v>1</v>
      </c>
      <c r="J10" s="39">
        <v>13</v>
      </c>
      <c r="K10" s="103">
        <v>5.2</v>
      </c>
      <c r="L10" s="34"/>
      <c r="M10" s="33">
        <v>15</v>
      </c>
      <c r="N10" s="106">
        <v>4.2</v>
      </c>
      <c r="O10" s="62">
        <f t="shared" si="1"/>
        <v>63</v>
      </c>
      <c r="P10" s="66"/>
      <c r="Q10" s="15"/>
      <c r="R10" s="53"/>
      <c r="S10" s="49">
        <f t="shared" si="2"/>
        <v>63</v>
      </c>
      <c r="T10" s="39">
        <v>18</v>
      </c>
      <c r="U10" s="103">
        <v>4.8</v>
      </c>
      <c r="V10" s="34"/>
      <c r="W10" s="33">
        <v>20</v>
      </c>
      <c r="X10" s="106">
        <v>5</v>
      </c>
      <c r="Y10" s="62">
        <f t="shared" si="3"/>
        <v>75</v>
      </c>
      <c r="Z10" s="179">
        <f t="shared" si="4"/>
        <v>138</v>
      </c>
      <c r="AA10" s="180"/>
      <c r="AB10" s="53">
        <f t="shared" si="5"/>
      </c>
      <c r="AC10" s="49">
        <f t="shared" si="6"/>
        <v>75</v>
      </c>
      <c r="AD10" s="96">
        <v>1.34</v>
      </c>
      <c r="AE10" s="73">
        <v>1.37</v>
      </c>
      <c r="AF10" s="73">
        <v>1.35</v>
      </c>
      <c r="AG10" s="36">
        <f t="shared" si="7"/>
        <v>1.37</v>
      </c>
      <c r="AH10" s="38">
        <f t="shared" si="8"/>
        <v>67.81500000000001</v>
      </c>
      <c r="AI10" s="73">
        <v>3.9</v>
      </c>
      <c r="AJ10" s="73">
        <v>4.12</v>
      </c>
      <c r="AK10" s="37">
        <f t="shared" si="9"/>
        <v>4.12</v>
      </c>
      <c r="AL10" s="38">
        <f t="shared" si="10"/>
        <v>52.15856777493606</v>
      </c>
      <c r="AM10" s="92">
        <v>16.07</v>
      </c>
      <c r="AN10" s="92">
        <v>15.91</v>
      </c>
      <c r="AO10" s="37">
        <f t="shared" si="11"/>
        <v>15.91</v>
      </c>
      <c r="AP10" s="94">
        <f>IF((AO10)=0,"0",(400-(AO10*20))*0.66)</f>
        <v>53.98800000000001</v>
      </c>
      <c r="AS10" s="85">
        <f t="shared" si="12"/>
        <v>0</v>
      </c>
    </row>
    <row r="11" spans="1:45" ht="12.75">
      <c r="A11" s="40"/>
      <c r="B11" s="32"/>
      <c r="C11" s="131"/>
      <c r="D11" s="80"/>
      <c r="E11" s="100"/>
      <c r="F11" s="119"/>
      <c r="G11" s="119"/>
      <c r="H11" s="85">
        <f t="shared" si="0"/>
        <v>0</v>
      </c>
      <c r="I11" s="89"/>
      <c r="J11" s="39"/>
      <c r="K11" s="103"/>
      <c r="L11" s="34"/>
      <c r="M11" s="33"/>
      <c r="N11" s="106"/>
      <c r="O11" s="62">
        <f t="shared" si="1"/>
      </c>
      <c r="P11" s="66"/>
      <c r="Q11" s="15"/>
      <c r="R11" s="53"/>
      <c r="S11" s="49">
        <f t="shared" si="2"/>
        <v>0</v>
      </c>
      <c r="T11" s="39"/>
      <c r="U11" s="103"/>
      <c r="V11" s="34"/>
      <c r="W11" s="33"/>
      <c r="X11" s="106"/>
      <c r="Y11" s="62">
        <f t="shared" si="3"/>
      </c>
      <c r="Z11" s="179">
        <f t="shared" si="4"/>
        <v>0</v>
      </c>
      <c r="AA11" s="180"/>
      <c r="AB11" s="53">
        <f t="shared" si="5"/>
      </c>
      <c r="AC11" s="49">
        <f t="shared" si="6"/>
        <v>0</v>
      </c>
      <c r="AD11" s="96"/>
      <c r="AE11" s="73"/>
      <c r="AF11" s="73"/>
      <c r="AG11" s="36">
        <f t="shared" si="7"/>
        <v>0</v>
      </c>
      <c r="AH11" s="38">
        <f t="shared" si="8"/>
        <v>0</v>
      </c>
      <c r="AI11" s="73"/>
      <c r="AJ11" s="73"/>
      <c r="AK11" s="37">
        <f t="shared" si="9"/>
        <v>0</v>
      </c>
      <c r="AL11" s="38">
        <f t="shared" si="10"/>
        <v>0</v>
      </c>
      <c r="AM11" s="92"/>
      <c r="AN11" s="92"/>
      <c r="AO11" s="37">
        <f t="shared" si="11"/>
        <v>0</v>
      </c>
      <c r="AP11" s="94"/>
      <c r="AS11" s="85">
        <f t="shared" si="12"/>
        <v>0</v>
      </c>
    </row>
    <row r="12" spans="1:45" ht="12.75">
      <c r="A12" s="40" t="s">
        <v>58</v>
      </c>
      <c r="B12" s="32" t="s">
        <v>50</v>
      </c>
      <c r="C12" s="131">
        <v>2001</v>
      </c>
      <c r="D12" s="80" t="s">
        <v>42</v>
      </c>
      <c r="E12" s="100">
        <v>37.2</v>
      </c>
      <c r="F12" s="119"/>
      <c r="G12" s="119"/>
      <c r="H12" s="85">
        <f t="shared" si="0"/>
        <v>348.01006451612903</v>
      </c>
      <c r="I12" s="89">
        <v>1</v>
      </c>
      <c r="J12" s="39">
        <v>8</v>
      </c>
      <c r="K12" s="103">
        <v>4.6</v>
      </c>
      <c r="L12" s="34"/>
      <c r="M12" s="33">
        <v>9</v>
      </c>
      <c r="N12" s="106">
        <v>4.6</v>
      </c>
      <c r="O12" s="62">
        <f t="shared" si="1"/>
        <v>69</v>
      </c>
      <c r="P12" s="66"/>
      <c r="Q12" s="15"/>
      <c r="R12" s="53"/>
      <c r="S12" s="49">
        <f t="shared" si="2"/>
        <v>69</v>
      </c>
      <c r="T12" s="39">
        <v>12</v>
      </c>
      <c r="U12" s="103">
        <v>6</v>
      </c>
      <c r="V12" s="34"/>
      <c r="W12" s="33">
        <v>14</v>
      </c>
      <c r="X12" s="106">
        <v>5.9</v>
      </c>
      <c r="Y12" s="62">
        <f t="shared" si="3"/>
        <v>88.5</v>
      </c>
      <c r="Z12" s="179">
        <f t="shared" si="4"/>
        <v>157.5</v>
      </c>
      <c r="AA12" s="180"/>
      <c r="AB12" s="53">
        <f t="shared" si="5"/>
      </c>
      <c r="AC12" s="49">
        <f t="shared" si="6"/>
        <v>88.5</v>
      </c>
      <c r="AD12" s="96">
        <v>1.1</v>
      </c>
      <c r="AE12" s="73">
        <v>1.48</v>
      </c>
      <c r="AF12" s="73">
        <v>1.53</v>
      </c>
      <c r="AG12" s="36">
        <f t="shared" si="7"/>
        <v>1.53</v>
      </c>
      <c r="AH12" s="38">
        <f t="shared" si="8"/>
        <v>75.735</v>
      </c>
      <c r="AI12" s="73">
        <v>4.02</v>
      </c>
      <c r="AJ12" s="73">
        <v>4.35</v>
      </c>
      <c r="AK12" s="37">
        <f t="shared" si="9"/>
        <v>4.35</v>
      </c>
      <c r="AL12" s="38">
        <f t="shared" si="10"/>
        <v>57.883064516129025</v>
      </c>
      <c r="AM12" s="92">
        <v>15.69</v>
      </c>
      <c r="AN12" s="92">
        <v>15.72</v>
      </c>
      <c r="AO12" s="37">
        <f t="shared" si="11"/>
        <v>15.69</v>
      </c>
      <c r="AP12" s="94">
        <f>IF((AO12)=0,"0",(400-(AO12*20))*0.66)</f>
        <v>56.891999999999996</v>
      </c>
      <c r="AS12" s="85">
        <f t="shared" si="12"/>
        <v>0</v>
      </c>
    </row>
    <row r="13" spans="1:45" ht="13.5" thickBot="1">
      <c r="A13" s="41"/>
      <c r="B13" s="42"/>
      <c r="C13" s="42"/>
      <c r="D13" s="84"/>
      <c r="E13" s="79"/>
      <c r="F13" s="120"/>
      <c r="G13" s="120"/>
      <c r="H13" s="86">
        <f t="shared" si="0"/>
        <v>0</v>
      </c>
      <c r="I13" s="90"/>
      <c r="J13" s="51"/>
      <c r="K13" s="104"/>
      <c r="L13" s="44">
        <f>IF((K13)&lt;1,"",K13*15)</f>
      </c>
      <c r="M13" s="43"/>
      <c r="N13" s="107"/>
      <c r="O13" s="63">
        <f t="shared" si="1"/>
      </c>
      <c r="P13" s="67"/>
      <c r="Q13" s="16"/>
      <c r="R13" s="55"/>
      <c r="S13" s="50">
        <f t="shared" si="2"/>
        <v>0</v>
      </c>
      <c r="T13" s="51"/>
      <c r="U13" s="104"/>
      <c r="V13" s="44">
        <f>IF((U13)&lt;1,"",(U13*15))</f>
      </c>
      <c r="W13" s="43"/>
      <c r="X13" s="107"/>
      <c r="Y13" s="63">
        <f t="shared" si="3"/>
      </c>
      <c r="Z13" s="158">
        <f t="shared" si="4"/>
        <v>0</v>
      </c>
      <c r="AA13" s="159"/>
      <c r="AB13" s="55">
        <f t="shared" si="5"/>
      </c>
      <c r="AC13" s="50">
        <f t="shared" si="6"/>
        <v>0</v>
      </c>
      <c r="AD13" s="97"/>
      <c r="AE13" s="74"/>
      <c r="AF13" s="74"/>
      <c r="AG13" s="46">
        <f t="shared" si="7"/>
        <v>0</v>
      </c>
      <c r="AH13" s="48">
        <f t="shared" si="8"/>
        <v>0</v>
      </c>
      <c r="AI13" s="74"/>
      <c r="AJ13" s="74"/>
      <c r="AK13" s="47">
        <f t="shared" si="9"/>
        <v>0</v>
      </c>
      <c r="AL13" s="48">
        <f t="shared" si="10"/>
        <v>0</v>
      </c>
      <c r="AM13" s="93"/>
      <c r="AN13" s="93"/>
      <c r="AO13" s="47">
        <f t="shared" si="11"/>
        <v>0</v>
      </c>
      <c r="AP13" s="95"/>
      <c r="AS13" s="86">
        <f t="shared" si="12"/>
        <v>0</v>
      </c>
    </row>
    <row r="14" ht="4.5" customHeight="1" thickBot="1"/>
    <row r="15" spans="1:42" s="1" customFormat="1" ht="14.25" customHeight="1" thickBot="1">
      <c r="A15" s="75" t="s">
        <v>25</v>
      </c>
      <c r="B15" s="116" t="s">
        <v>34</v>
      </c>
      <c r="C15" s="115"/>
      <c r="E15" s="78"/>
      <c r="F15" s="78"/>
      <c r="G15" s="78"/>
      <c r="J15" s="149" t="s">
        <v>4</v>
      </c>
      <c r="K15" s="150"/>
      <c r="L15" s="150"/>
      <c r="M15" s="150"/>
      <c r="N15" s="151"/>
      <c r="O15" s="8"/>
      <c r="P15" s="64"/>
      <c r="Q15" s="22"/>
      <c r="R15" s="8"/>
      <c r="S15" s="8"/>
      <c r="T15" s="149" t="s">
        <v>9</v>
      </c>
      <c r="U15" s="150"/>
      <c r="V15" s="150"/>
      <c r="W15" s="150"/>
      <c r="X15" s="151"/>
      <c r="Y15" s="8"/>
      <c r="Z15" s="64"/>
      <c r="AA15" s="22"/>
      <c r="AE15" s="149" t="s">
        <v>22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1"/>
    </row>
    <row r="16" spans="1:42" s="1" customFormat="1" ht="36" customHeight="1">
      <c r="A16" s="7" t="s">
        <v>39</v>
      </c>
      <c r="B16" s="9" t="s">
        <v>40</v>
      </c>
      <c r="C16" s="12" t="s">
        <v>2</v>
      </c>
      <c r="D16" s="13" t="s">
        <v>33</v>
      </c>
      <c r="E16" s="81" t="s">
        <v>3</v>
      </c>
      <c r="F16" s="117"/>
      <c r="G16" s="117"/>
      <c r="H16" s="162" t="s">
        <v>23</v>
      </c>
      <c r="I16" s="168" t="s">
        <v>18</v>
      </c>
      <c r="J16" s="171" t="s">
        <v>16</v>
      </c>
      <c r="K16" s="172"/>
      <c r="L16" s="9"/>
      <c r="M16" s="139" t="s">
        <v>14</v>
      </c>
      <c r="N16" s="173"/>
      <c r="O16" s="9"/>
      <c r="P16" s="160"/>
      <c r="Q16" s="161"/>
      <c r="R16" s="8"/>
      <c r="S16" s="8"/>
      <c r="T16" s="171" t="s">
        <v>16</v>
      </c>
      <c r="U16" s="172"/>
      <c r="V16" s="9"/>
      <c r="W16" s="139" t="s">
        <v>14</v>
      </c>
      <c r="X16" s="173"/>
      <c r="Y16" s="9"/>
      <c r="Z16" s="160"/>
      <c r="AA16" s="161"/>
      <c r="AB16" s="8"/>
      <c r="AC16" s="8"/>
      <c r="AD16" s="165" t="s">
        <v>37</v>
      </c>
      <c r="AE16" s="171" t="s">
        <v>38</v>
      </c>
      <c r="AF16" s="146"/>
      <c r="AG16" s="147"/>
      <c r="AH16" s="181"/>
      <c r="AI16" s="139"/>
      <c r="AJ16" s="146"/>
      <c r="AK16" s="147"/>
      <c r="AL16" s="181"/>
      <c r="AM16" s="139"/>
      <c r="AN16" s="146"/>
      <c r="AO16" s="147"/>
      <c r="AP16" s="148"/>
    </row>
    <row r="17" spans="1:42" s="1" customFormat="1" ht="11.25" customHeight="1">
      <c r="A17" s="23" t="s">
        <v>0</v>
      </c>
      <c r="B17" s="24" t="s">
        <v>1</v>
      </c>
      <c r="C17" s="25" t="s">
        <v>5</v>
      </c>
      <c r="D17" s="26"/>
      <c r="E17" s="82" t="s">
        <v>6</v>
      </c>
      <c r="F17" s="118"/>
      <c r="G17" s="118"/>
      <c r="H17" s="163"/>
      <c r="I17" s="170" t="s">
        <v>18</v>
      </c>
      <c r="J17" s="27" t="s">
        <v>8</v>
      </c>
      <c r="K17" s="102" t="s">
        <v>7</v>
      </c>
      <c r="L17" s="20" t="s">
        <v>10</v>
      </c>
      <c r="M17" s="20" t="s">
        <v>8</v>
      </c>
      <c r="N17" s="105" t="s">
        <v>7</v>
      </c>
      <c r="O17" s="28" t="s">
        <v>10</v>
      </c>
      <c r="P17" s="65"/>
      <c r="Q17" s="21"/>
      <c r="R17" s="28"/>
      <c r="S17" s="29" t="s">
        <v>11</v>
      </c>
      <c r="T17" s="27" t="s">
        <v>8</v>
      </c>
      <c r="U17" s="102" t="s">
        <v>7</v>
      </c>
      <c r="V17" s="20" t="s">
        <v>10</v>
      </c>
      <c r="W17" s="20" t="s">
        <v>8</v>
      </c>
      <c r="X17" s="105" t="s">
        <v>7</v>
      </c>
      <c r="Y17" s="28" t="s">
        <v>10</v>
      </c>
      <c r="Z17" s="65"/>
      <c r="AA17" s="21"/>
      <c r="AB17" s="28" t="s">
        <v>10</v>
      </c>
      <c r="AC17" s="29" t="s">
        <v>11</v>
      </c>
      <c r="AD17" s="167"/>
      <c r="AE17" s="52" t="s">
        <v>12</v>
      </c>
      <c r="AF17" s="4" t="s">
        <v>13</v>
      </c>
      <c r="AG17" s="4"/>
      <c r="AH17" s="70" t="s">
        <v>7</v>
      </c>
      <c r="AI17" s="4" t="s">
        <v>12</v>
      </c>
      <c r="AJ17" s="4" t="s">
        <v>13</v>
      </c>
      <c r="AK17" s="4"/>
      <c r="AL17" s="71" t="s">
        <v>7</v>
      </c>
      <c r="AM17" s="4" t="s">
        <v>12</v>
      </c>
      <c r="AN17" s="4" t="s">
        <v>13</v>
      </c>
      <c r="AO17" s="29" t="s">
        <v>15</v>
      </c>
      <c r="AP17" s="31" t="s">
        <v>7</v>
      </c>
    </row>
    <row r="18" spans="1:42" s="1" customFormat="1" ht="12">
      <c r="A18" s="128" t="s">
        <v>98</v>
      </c>
      <c r="B18" s="110"/>
      <c r="C18" s="32"/>
      <c r="D18" s="80"/>
      <c r="E18" s="100"/>
      <c r="F18" s="119"/>
      <c r="G18" s="119"/>
      <c r="H18" s="87"/>
      <c r="I18" s="89"/>
      <c r="J18" s="39"/>
      <c r="K18" s="103"/>
      <c r="L18" s="34"/>
      <c r="M18" s="33"/>
      <c r="N18" s="106"/>
      <c r="O18" s="62"/>
      <c r="P18" s="66"/>
      <c r="Q18" s="15"/>
      <c r="R18" s="53"/>
      <c r="S18" s="49"/>
      <c r="T18" s="39"/>
      <c r="U18" s="103"/>
      <c r="V18" s="34"/>
      <c r="W18" s="33"/>
      <c r="X18" s="106"/>
      <c r="Y18" s="62"/>
      <c r="Z18" s="66"/>
      <c r="AA18" s="15"/>
      <c r="AB18" s="53"/>
      <c r="AC18" s="35"/>
      <c r="AD18" s="54"/>
      <c r="AE18" s="98"/>
      <c r="AF18" s="73"/>
      <c r="AG18" s="37"/>
      <c r="AH18" s="38"/>
      <c r="AI18" s="73"/>
      <c r="AJ18" s="73"/>
      <c r="AK18" s="37"/>
      <c r="AL18" s="38"/>
      <c r="AM18" s="92"/>
      <c r="AN18" s="92"/>
      <c r="AO18" s="37"/>
      <c r="AP18" s="94"/>
    </row>
    <row r="19" spans="1:42" ht="12.75">
      <c r="A19" s="135" t="s">
        <v>59</v>
      </c>
      <c r="B19" s="136" t="s">
        <v>53</v>
      </c>
      <c r="C19" s="137">
        <v>140</v>
      </c>
      <c r="D19" s="80" t="s">
        <v>41</v>
      </c>
      <c r="E19" s="100">
        <v>35.1</v>
      </c>
      <c r="F19" s="119"/>
      <c r="G19" s="119"/>
      <c r="H19" s="87">
        <f>SUM(AD19+AH19+AL19+AP19)</f>
        <v>305.65415384615386</v>
      </c>
      <c r="I19" s="89">
        <v>1</v>
      </c>
      <c r="J19" s="39">
        <v>7</v>
      </c>
      <c r="K19" s="103">
        <v>4.7</v>
      </c>
      <c r="L19" s="34">
        <f>IF((K19)&lt;1,"",K19*15)</f>
        <v>70.5</v>
      </c>
      <c r="M19" s="33">
        <v>8</v>
      </c>
      <c r="N19" s="106">
        <v>4.6</v>
      </c>
      <c r="O19" s="62">
        <f>IF((N19)&lt;1,"",(N19*15))</f>
        <v>69</v>
      </c>
      <c r="P19" s="66"/>
      <c r="Q19" s="15"/>
      <c r="R19" s="53"/>
      <c r="S19" s="49">
        <f>MAX(L19,O19)</f>
        <v>70.5</v>
      </c>
      <c r="T19" s="39">
        <v>10</v>
      </c>
      <c r="U19" s="103">
        <v>4.5</v>
      </c>
      <c r="V19" s="34">
        <f>IF((U19)&lt;1,"",(U19*15))</f>
        <v>67.5</v>
      </c>
      <c r="W19" s="33">
        <v>11</v>
      </c>
      <c r="X19" s="106">
        <v>4.6</v>
      </c>
      <c r="Y19" s="62">
        <f>IF((X19)&lt;1,"",(X19*15))</f>
        <v>69</v>
      </c>
      <c r="Z19" s="66"/>
      <c r="AA19" s="15"/>
      <c r="AB19" s="53">
        <f>IF((AA19)&lt;1,"",(Z19*45/E19)+(AA19*10))</f>
      </c>
      <c r="AC19" s="35">
        <f>MAX(V19,Y19)</f>
        <v>69</v>
      </c>
      <c r="AD19" s="54">
        <f>SUM(S19,AC19)</f>
        <v>139.5</v>
      </c>
      <c r="AE19" s="98">
        <v>4.45</v>
      </c>
      <c r="AF19" s="73">
        <v>4.5</v>
      </c>
      <c r="AG19" s="37">
        <f>MAX(AE19:AF19)</f>
        <v>4.5</v>
      </c>
      <c r="AH19" s="38">
        <f>(AG19*20)*0.66</f>
        <v>59.400000000000006</v>
      </c>
      <c r="AI19" s="73">
        <v>4.35</v>
      </c>
      <c r="AJ19" s="73">
        <v>4.32</v>
      </c>
      <c r="AK19" s="37">
        <f>MAX(AI19:AJ19)</f>
        <v>4.35</v>
      </c>
      <c r="AL19" s="38">
        <f>IF((AK19)=0,"0",(AK19*750/E19))*0.66</f>
        <v>61.34615384615383</v>
      </c>
      <c r="AM19" s="92">
        <v>16.56</v>
      </c>
      <c r="AN19" s="92">
        <v>16.72</v>
      </c>
      <c r="AO19" s="37">
        <f>MIN(AM19:AN19)</f>
        <v>16.56</v>
      </c>
      <c r="AP19" s="94">
        <f>IF((AO19)=0,"0",(400-(AO19*20))*0.66)</f>
        <v>45.40800000000001</v>
      </c>
    </row>
    <row r="20" spans="1:42" ht="12.75">
      <c r="A20" s="128" t="s">
        <v>51</v>
      </c>
      <c r="B20" s="110"/>
      <c r="C20" s="32"/>
      <c r="D20" s="80"/>
      <c r="E20" s="100"/>
      <c r="F20" s="119"/>
      <c r="G20" s="119"/>
      <c r="H20" s="87">
        <f>SUM(AD20+AH20+AL20+AP20)</f>
        <v>0</v>
      </c>
      <c r="I20" s="89"/>
      <c r="J20" s="39"/>
      <c r="K20" s="103"/>
      <c r="L20" s="34"/>
      <c r="M20" s="33"/>
      <c r="N20" s="106"/>
      <c r="O20" s="62">
        <f>IF((N20)&lt;1,"",(N20*15))</f>
      </c>
      <c r="P20" s="66"/>
      <c r="Q20" s="15"/>
      <c r="R20" s="53"/>
      <c r="S20" s="49">
        <f>MAX(L20,O20)</f>
        <v>0</v>
      </c>
      <c r="T20" s="39"/>
      <c r="U20" s="103"/>
      <c r="V20" s="34"/>
      <c r="W20" s="33"/>
      <c r="X20" s="106"/>
      <c r="Y20" s="62">
        <f>IF((X20)&lt;1,"",(X20*15))</f>
      </c>
      <c r="Z20" s="66"/>
      <c r="AA20" s="15"/>
      <c r="AB20" s="53">
        <f>IF((AA20)&lt;1,"",(Z20*45/E20)+(AA20*10))</f>
      </c>
      <c r="AC20" s="35">
        <f>MAX(V20,Y20)</f>
        <v>0</v>
      </c>
      <c r="AD20" s="54">
        <f>SUM(S20,AC20)</f>
        <v>0</v>
      </c>
      <c r="AE20" s="98"/>
      <c r="AF20" s="73"/>
      <c r="AG20" s="37">
        <f>MAX(AE20:AF20)</f>
        <v>0</v>
      </c>
      <c r="AH20" s="38">
        <f>(AG20*20)*0.66</f>
        <v>0</v>
      </c>
      <c r="AI20" s="73"/>
      <c r="AJ20" s="73"/>
      <c r="AK20" s="37">
        <f>MAX(AI20:AJ20)</f>
        <v>0</v>
      </c>
      <c r="AL20" s="38">
        <f>IF((AK20)=0,"0",(AK20*750/E20))*0.66</f>
        <v>0</v>
      </c>
      <c r="AM20" s="92"/>
      <c r="AN20" s="92"/>
      <c r="AO20" s="37">
        <f>MIN(AM20:AN20)</f>
        <v>0</v>
      </c>
      <c r="AP20" s="94"/>
    </row>
    <row r="21" spans="1:42" ht="12.75">
      <c r="A21" s="111" t="s">
        <v>87</v>
      </c>
      <c r="B21" s="110" t="s">
        <v>50</v>
      </c>
      <c r="C21" s="32">
        <v>144</v>
      </c>
      <c r="D21" s="80" t="s">
        <v>41</v>
      </c>
      <c r="E21" s="100">
        <v>37.8</v>
      </c>
      <c r="F21" s="119"/>
      <c r="G21" s="119"/>
      <c r="H21" s="87">
        <f>SUM(AD21+AH21+AL21+AP21)</f>
        <v>399.2278095238096</v>
      </c>
      <c r="I21" s="89">
        <v>2</v>
      </c>
      <c r="J21" s="39">
        <v>13</v>
      </c>
      <c r="K21" s="103">
        <v>5.2</v>
      </c>
      <c r="L21" s="34"/>
      <c r="M21" s="33">
        <v>14</v>
      </c>
      <c r="N21" s="106">
        <v>5.2</v>
      </c>
      <c r="O21" s="62">
        <f>IF((N21)&lt;1,"",(N21*15))</f>
        <v>78</v>
      </c>
      <c r="P21" s="66"/>
      <c r="Q21" s="15"/>
      <c r="R21" s="53"/>
      <c r="S21" s="49">
        <f>MAX(L21,O21)</f>
        <v>78</v>
      </c>
      <c r="T21" s="39">
        <v>17</v>
      </c>
      <c r="U21" s="103">
        <v>5.8</v>
      </c>
      <c r="V21" s="34"/>
      <c r="W21" s="33">
        <v>19</v>
      </c>
      <c r="X21" s="106">
        <v>6.3</v>
      </c>
      <c r="Y21" s="62">
        <f>IF((X21)&lt;1,"",(X21*15))</f>
        <v>94.5</v>
      </c>
      <c r="Z21" s="66"/>
      <c r="AA21" s="15"/>
      <c r="AB21" s="53">
        <f>IF((AA21)&lt;1,"",(Z21*45/E21)+(AA21*10))</f>
      </c>
      <c r="AC21" s="35">
        <f>MAX(V21,Y21)</f>
        <v>94.5</v>
      </c>
      <c r="AD21" s="54">
        <f>SUM(S21,AC21)</f>
        <v>172.5</v>
      </c>
      <c r="AE21" s="98">
        <v>5.5</v>
      </c>
      <c r="AF21" s="73">
        <v>5.3</v>
      </c>
      <c r="AG21" s="37">
        <f>MAX(AE21:AF21)</f>
        <v>5.5</v>
      </c>
      <c r="AH21" s="38">
        <f>(AG21*20)*0.66</f>
        <v>72.60000000000001</v>
      </c>
      <c r="AI21" s="73">
        <v>5.5</v>
      </c>
      <c r="AJ21" s="73">
        <v>4.3</v>
      </c>
      <c r="AK21" s="37">
        <f>MAX(AI21:AJ21)</f>
        <v>5.5</v>
      </c>
      <c r="AL21" s="38">
        <f>IF((AK21)=0,"0",(AK21*750/E21))*0.66</f>
        <v>72.02380952380953</v>
      </c>
      <c r="AM21" s="92">
        <v>13.78</v>
      </c>
      <c r="AN21" s="92">
        <v>13.91</v>
      </c>
      <c r="AO21" s="37">
        <f>MIN(AM21:AN21)</f>
        <v>13.78</v>
      </c>
      <c r="AP21" s="94">
        <f>IF((AO21)=0,"0",(400-(AO21*20))*0.66)</f>
        <v>82.10400000000003</v>
      </c>
    </row>
    <row r="22" spans="1:42" ht="12.75">
      <c r="A22" s="111" t="s">
        <v>61</v>
      </c>
      <c r="B22" s="110" t="s">
        <v>46</v>
      </c>
      <c r="C22" s="32">
        <v>146</v>
      </c>
      <c r="D22" s="80" t="s">
        <v>41</v>
      </c>
      <c r="E22" s="100">
        <v>51</v>
      </c>
      <c r="F22" s="119"/>
      <c r="G22" s="119"/>
      <c r="H22" s="87">
        <f>SUM(AD22+AH22+AL22+AP22)</f>
        <v>448.60129411764706</v>
      </c>
      <c r="I22" s="89">
        <v>1</v>
      </c>
      <c r="J22" s="39">
        <v>24</v>
      </c>
      <c r="K22" s="103">
        <v>7.2</v>
      </c>
      <c r="L22" s="34"/>
      <c r="M22" s="33">
        <v>30</v>
      </c>
      <c r="N22" s="106">
        <v>6.8</v>
      </c>
      <c r="O22" s="62">
        <f>IF((N22)&lt;1,"",(N22*15))</f>
        <v>102</v>
      </c>
      <c r="P22" s="66"/>
      <c r="Q22" s="15"/>
      <c r="R22" s="53"/>
      <c r="S22" s="49">
        <f>MAX(L22,O22)</f>
        <v>102</v>
      </c>
      <c r="T22" s="39">
        <v>25</v>
      </c>
      <c r="U22" s="103">
        <v>7.5</v>
      </c>
      <c r="V22" s="34"/>
      <c r="W22" s="33">
        <v>34</v>
      </c>
      <c r="X22" s="106">
        <v>8</v>
      </c>
      <c r="Y22" s="62">
        <f>IF((X22)&lt;1,"",(X22*15))</f>
        <v>120</v>
      </c>
      <c r="Z22" s="66"/>
      <c r="AA22" s="15"/>
      <c r="AB22" s="53">
        <f>IF((AA22)&lt;1,"",(Z22*45/E22)+(AA22*10))</f>
      </c>
      <c r="AC22" s="35">
        <f>MAX(V22,Y22)</f>
        <v>120</v>
      </c>
      <c r="AD22" s="54">
        <f>SUM(S22,AC22)</f>
        <v>222</v>
      </c>
      <c r="AE22" s="98">
        <v>5.68</v>
      </c>
      <c r="AF22" s="73">
        <v>5.82</v>
      </c>
      <c r="AG22" s="37">
        <f>MAX(AE22:AF22)</f>
        <v>5.82</v>
      </c>
      <c r="AH22" s="38">
        <f>(AG22*20)*0.66</f>
        <v>76.82400000000001</v>
      </c>
      <c r="AI22" s="73">
        <v>6.85</v>
      </c>
      <c r="AJ22" s="73">
        <v>6.8</v>
      </c>
      <c r="AK22" s="37">
        <f>MAX(AI22:AJ22)</f>
        <v>6.85</v>
      </c>
      <c r="AL22" s="38">
        <f>IF((AK22)=0,"0",(AK22*750/E22))*0.66</f>
        <v>66.48529411764706</v>
      </c>
      <c r="AM22" s="92">
        <v>13.69</v>
      </c>
      <c r="AN22" s="92">
        <v>13.81</v>
      </c>
      <c r="AO22" s="37">
        <f>MIN(AM22:AN22)</f>
        <v>13.69</v>
      </c>
      <c r="AP22" s="94">
        <f>IF((AO22)=0,"0",(400-(AO22*20))*0.66)</f>
        <v>83.292</v>
      </c>
    </row>
    <row r="23" spans="1:42" ht="12.75">
      <c r="A23" s="111"/>
      <c r="B23" s="110"/>
      <c r="C23" s="32"/>
      <c r="D23" s="80"/>
      <c r="E23" s="100"/>
      <c r="F23" s="119"/>
      <c r="G23" s="119"/>
      <c r="H23" s="87"/>
      <c r="I23" s="89"/>
      <c r="J23" s="39"/>
      <c r="K23" s="103"/>
      <c r="L23" s="34"/>
      <c r="M23" s="33"/>
      <c r="N23" s="106"/>
      <c r="O23" s="62"/>
      <c r="P23" s="66"/>
      <c r="Q23" s="15"/>
      <c r="R23" s="53"/>
      <c r="S23" s="49"/>
      <c r="T23" s="39"/>
      <c r="U23" s="103"/>
      <c r="V23" s="34"/>
      <c r="W23" s="33"/>
      <c r="X23" s="106"/>
      <c r="Y23" s="62"/>
      <c r="Z23" s="66"/>
      <c r="AA23" s="15"/>
      <c r="AB23" s="53"/>
      <c r="AC23" s="35"/>
      <c r="AD23" s="54"/>
      <c r="AE23" s="98"/>
      <c r="AF23" s="73"/>
      <c r="AG23" s="37"/>
      <c r="AH23" s="38"/>
      <c r="AI23" s="73"/>
      <c r="AJ23" s="73"/>
      <c r="AK23" s="37"/>
      <c r="AL23" s="38"/>
      <c r="AM23" s="92"/>
      <c r="AN23" s="92"/>
      <c r="AO23" s="37"/>
      <c r="AP23" s="94"/>
    </row>
    <row r="24" spans="1:42" ht="12.75">
      <c r="A24" s="128" t="s">
        <v>47</v>
      </c>
      <c r="B24" s="110"/>
      <c r="C24" s="32"/>
      <c r="D24" s="80"/>
      <c r="E24" s="100"/>
      <c r="F24" s="119"/>
      <c r="G24" s="119"/>
      <c r="H24" s="87">
        <f aca="true" t="shared" si="13" ref="H24:H36">SUM(AD24+AH24+AL24+AP24)</f>
        <v>0</v>
      </c>
      <c r="I24" s="89"/>
      <c r="J24" s="39"/>
      <c r="K24" s="103"/>
      <c r="L24" s="34"/>
      <c r="M24" s="33"/>
      <c r="N24" s="106"/>
      <c r="O24" s="62">
        <f aca="true" t="shared" si="14" ref="O24:O36">IF((N24)&lt;1,"",(N24*15))</f>
      </c>
      <c r="P24" s="66"/>
      <c r="Q24" s="15"/>
      <c r="R24" s="53"/>
      <c r="S24" s="49">
        <f aca="true" t="shared" si="15" ref="S24:S36">MAX(L24,O24)</f>
        <v>0</v>
      </c>
      <c r="T24" s="39"/>
      <c r="U24" s="103"/>
      <c r="V24" s="34"/>
      <c r="W24" s="33"/>
      <c r="X24" s="106"/>
      <c r="Y24" s="62">
        <f aca="true" t="shared" si="16" ref="Y24:Y36">IF((X24)&lt;1,"",(X24*15))</f>
      </c>
      <c r="Z24" s="66"/>
      <c r="AA24" s="15"/>
      <c r="AB24" s="53">
        <f aca="true" t="shared" si="17" ref="AB24:AB36">IF((AA24)&lt;1,"",(Z24*45/E24)+(AA24*10))</f>
      </c>
      <c r="AC24" s="35">
        <f aca="true" t="shared" si="18" ref="AC24:AC36">MAX(V24,Y24)</f>
        <v>0</v>
      </c>
      <c r="AD24" s="54">
        <f aca="true" t="shared" si="19" ref="AD24:AD36">SUM(S24,AC24)</f>
        <v>0</v>
      </c>
      <c r="AE24" s="98"/>
      <c r="AF24" s="73"/>
      <c r="AG24" s="37">
        <f aca="true" t="shared" si="20" ref="AG24:AG36">MAX(AE24:AF24)</f>
        <v>0</v>
      </c>
      <c r="AH24" s="38">
        <f aca="true" t="shared" si="21" ref="AH24:AH36">(AG24*20)*0.66</f>
        <v>0</v>
      </c>
      <c r="AI24" s="73"/>
      <c r="AJ24" s="73"/>
      <c r="AK24" s="37">
        <f aca="true" t="shared" si="22" ref="AK24:AK36">MAX(AI24:AJ24)</f>
        <v>0</v>
      </c>
      <c r="AL24" s="38">
        <f aca="true" t="shared" si="23" ref="AL24:AL36">IF((AK24)=0,"0",(AK24*750/E24))*0.66</f>
        <v>0</v>
      </c>
      <c r="AM24" s="92"/>
      <c r="AN24" s="92"/>
      <c r="AO24" s="37">
        <f aca="true" t="shared" si="24" ref="AO24:AO36">MIN(AM24:AN24)</f>
        <v>0</v>
      </c>
      <c r="AP24" s="94"/>
    </row>
    <row r="25" spans="1:42" ht="12.75">
      <c r="A25" s="111" t="s">
        <v>62</v>
      </c>
      <c r="B25" s="110" t="s">
        <v>46</v>
      </c>
      <c r="C25" s="32">
        <v>156</v>
      </c>
      <c r="D25" s="80" t="s">
        <v>41</v>
      </c>
      <c r="E25" s="100">
        <v>38.1</v>
      </c>
      <c r="F25" s="119"/>
      <c r="G25" s="119"/>
      <c r="H25" s="87">
        <f t="shared" si="13"/>
        <v>470.5472125984252</v>
      </c>
      <c r="I25" s="89">
        <v>1</v>
      </c>
      <c r="J25" s="39">
        <v>16</v>
      </c>
      <c r="K25" s="103">
        <v>6.8</v>
      </c>
      <c r="L25" s="34"/>
      <c r="M25" s="33">
        <v>18</v>
      </c>
      <c r="N25" s="106">
        <v>6.8</v>
      </c>
      <c r="O25" s="62">
        <f t="shared" si="14"/>
        <v>102</v>
      </c>
      <c r="P25" s="66"/>
      <c r="Q25" s="15"/>
      <c r="R25" s="53"/>
      <c r="S25" s="49">
        <f t="shared" si="15"/>
        <v>102</v>
      </c>
      <c r="T25" s="39">
        <v>19</v>
      </c>
      <c r="U25" s="103">
        <v>6.9</v>
      </c>
      <c r="V25" s="34"/>
      <c r="W25" s="33">
        <v>24</v>
      </c>
      <c r="X25" s="106">
        <v>7.2</v>
      </c>
      <c r="Y25" s="62">
        <f t="shared" si="16"/>
        <v>108</v>
      </c>
      <c r="Z25" s="66"/>
      <c r="AA25" s="15"/>
      <c r="AB25" s="53">
        <f t="shared" si="17"/>
      </c>
      <c r="AC25" s="35">
        <f t="shared" si="18"/>
        <v>108</v>
      </c>
      <c r="AD25" s="54">
        <f t="shared" si="19"/>
        <v>210</v>
      </c>
      <c r="AE25" s="98">
        <v>5.9</v>
      </c>
      <c r="AF25" s="73">
        <v>6.01</v>
      </c>
      <c r="AG25" s="37">
        <f t="shared" si="20"/>
        <v>6.01</v>
      </c>
      <c r="AH25" s="38">
        <f t="shared" si="21"/>
        <v>79.332</v>
      </c>
      <c r="AI25" s="73">
        <v>6.53</v>
      </c>
      <c r="AJ25" s="73">
        <v>7.72</v>
      </c>
      <c r="AK25" s="37">
        <f t="shared" si="22"/>
        <v>7.72</v>
      </c>
      <c r="AL25" s="38">
        <f t="shared" si="23"/>
        <v>100.2992125984252</v>
      </c>
      <c r="AM25" s="92">
        <v>14.12</v>
      </c>
      <c r="AN25" s="92">
        <v>13.87</v>
      </c>
      <c r="AO25" s="37">
        <f t="shared" si="24"/>
        <v>13.87</v>
      </c>
      <c r="AP25" s="94">
        <f>IF((AO25)=0,"0",(400-(AO25*20))*0.66)</f>
        <v>80.91600000000003</v>
      </c>
    </row>
    <row r="26" spans="1:42" ht="12.75">
      <c r="A26" s="111" t="s">
        <v>88</v>
      </c>
      <c r="B26" s="110" t="s">
        <v>50</v>
      </c>
      <c r="C26" s="32">
        <v>157</v>
      </c>
      <c r="D26" s="80" t="s">
        <v>41</v>
      </c>
      <c r="E26" s="100">
        <v>43.1</v>
      </c>
      <c r="F26" s="119"/>
      <c r="G26" s="119"/>
      <c r="H26" s="87">
        <f t="shared" si="13"/>
        <v>287.07672389791185</v>
      </c>
      <c r="I26" s="89">
        <v>2</v>
      </c>
      <c r="J26" s="39">
        <v>7</v>
      </c>
      <c r="K26" s="103">
        <v>4.5</v>
      </c>
      <c r="L26" s="34"/>
      <c r="M26" s="33">
        <v>8</v>
      </c>
      <c r="N26" s="106">
        <v>4.6</v>
      </c>
      <c r="O26" s="62">
        <f t="shared" si="14"/>
        <v>69</v>
      </c>
      <c r="P26" s="66"/>
      <c r="Q26" s="15"/>
      <c r="R26" s="53"/>
      <c r="S26" s="49">
        <f t="shared" si="15"/>
        <v>69</v>
      </c>
      <c r="T26" s="39">
        <v>10</v>
      </c>
      <c r="U26" s="103">
        <v>4.5</v>
      </c>
      <c r="V26" s="34"/>
      <c r="W26" s="33">
        <v>11</v>
      </c>
      <c r="X26" s="106">
        <v>4.2</v>
      </c>
      <c r="Y26" s="62">
        <f t="shared" si="16"/>
        <v>63</v>
      </c>
      <c r="Z26" s="66"/>
      <c r="AA26" s="15"/>
      <c r="AB26" s="53">
        <f t="shared" si="17"/>
      </c>
      <c r="AC26" s="35">
        <f t="shared" si="18"/>
        <v>63</v>
      </c>
      <c r="AD26" s="54">
        <f t="shared" si="19"/>
        <v>132</v>
      </c>
      <c r="AE26" s="98">
        <v>4.6</v>
      </c>
      <c r="AF26" s="73">
        <v>4.55</v>
      </c>
      <c r="AG26" s="37">
        <f t="shared" si="20"/>
        <v>4.6</v>
      </c>
      <c r="AH26" s="38">
        <f t="shared" si="21"/>
        <v>60.720000000000006</v>
      </c>
      <c r="AI26" s="73">
        <v>3.35</v>
      </c>
      <c r="AJ26" s="73">
        <v>3.4</v>
      </c>
      <c r="AK26" s="37">
        <f t="shared" si="22"/>
        <v>3.4</v>
      </c>
      <c r="AL26" s="38">
        <f t="shared" si="23"/>
        <v>39.048723897911835</v>
      </c>
      <c r="AM26" s="92">
        <v>15.81</v>
      </c>
      <c r="AN26" s="92">
        <v>16.69</v>
      </c>
      <c r="AO26" s="37">
        <f t="shared" si="24"/>
        <v>15.81</v>
      </c>
      <c r="AP26" s="94">
        <f>IF((AO26)=0,"0",(400-(AO26*20))*0.66)</f>
        <v>55.30800000000001</v>
      </c>
    </row>
    <row r="27" spans="1:42" ht="12.75">
      <c r="A27" s="128"/>
      <c r="B27" s="110"/>
      <c r="C27" s="32"/>
      <c r="D27" s="80"/>
      <c r="E27" s="100"/>
      <c r="F27" s="119"/>
      <c r="G27" s="119"/>
      <c r="H27" s="87">
        <f t="shared" si="13"/>
        <v>0</v>
      </c>
      <c r="I27" s="89"/>
      <c r="J27" s="39"/>
      <c r="K27" s="103"/>
      <c r="L27" s="34"/>
      <c r="M27" s="33"/>
      <c r="N27" s="106"/>
      <c r="O27" s="62">
        <f t="shared" si="14"/>
      </c>
      <c r="P27" s="66"/>
      <c r="Q27" s="15"/>
      <c r="R27" s="53"/>
      <c r="S27" s="49">
        <f t="shared" si="15"/>
        <v>0</v>
      </c>
      <c r="T27" s="39"/>
      <c r="U27" s="103"/>
      <c r="V27" s="34"/>
      <c r="W27" s="33"/>
      <c r="X27" s="106"/>
      <c r="Y27" s="62">
        <f t="shared" si="16"/>
      </c>
      <c r="Z27" s="66"/>
      <c r="AA27" s="15"/>
      <c r="AB27" s="53">
        <f t="shared" si="17"/>
      </c>
      <c r="AC27" s="35">
        <f t="shared" si="18"/>
        <v>0</v>
      </c>
      <c r="AD27" s="54">
        <f t="shared" si="19"/>
        <v>0</v>
      </c>
      <c r="AE27" s="98"/>
      <c r="AF27" s="73"/>
      <c r="AG27" s="37">
        <f t="shared" si="20"/>
        <v>0</v>
      </c>
      <c r="AH27" s="38">
        <f t="shared" si="21"/>
        <v>0</v>
      </c>
      <c r="AI27" s="73"/>
      <c r="AJ27" s="73"/>
      <c r="AK27" s="37">
        <f t="shared" si="22"/>
        <v>0</v>
      </c>
      <c r="AL27" s="38">
        <f t="shared" si="23"/>
        <v>0</v>
      </c>
      <c r="AM27" s="92"/>
      <c r="AN27" s="92"/>
      <c r="AO27" s="37">
        <f t="shared" si="24"/>
        <v>0</v>
      </c>
      <c r="AP27" s="94"/>
    </row>
    <row r="28" spans="1:42" ht="12.75">
      <c r="A28" s="128" t="s">
        <v>51</v>
      </c>
      <c r="B28" s="124"/>
      <c r="C28" s="32"/>
      <c r="D28" s="80"/>
      <c r="E28" s="100"/>
      <c r="F28" s="119"/>
      <c r="G28" s="119"/>
      <c r="H28" s="87">
        <f t="shared" si="13"/>
        <v>0</v>
      </c>
      <c r="I28" s="89"/>
      <c r="J28" s="39"/>
      <c r="K28" s="103"/>
      <c r="L28" s="34"/>
      <c r="M28" s="33"/>
      <c r="N28" s="106"/>
      <c r="O28" s="62">
        <f t="shared" si="14"/>
      </c>
      <c r="P28" s="66"/>
      <c r="Q28" s="15"/>
      <c r="R28" s="53"/>
      <c r="S28" s="49">
        <f t="shared" si="15"/>
        <v>0</v>
      </c>
      <c r="T28" s="39"/>
      <c r="U28" s="103"/>
      <c r="V28" s="34"/>
      <c r="W28" s="33"/>
      <c r="X28" s="106"/>
      <c r="Y28" s="62">
        <f t="shared" si="16"/>
      </c>
      <c r="Z28" s="66"/>
      <c r="AA28" s="15"/>
      <c r="AB28" s="53">
        <f t="shared" si="17"/>
      </c>
      <c r="AC28" s="35">
        <f t="shared" si="18"/>
        <v>0</v>
      </c>
      <c r="AD28" s="54">
        <f t="shared" si="19"/>
        <v>0</v>
      </c>
      <c r="AE28" s="98"/>
      <c r="AF28" s="73"/>
      <c r="AG28" s="37">
        <f t="shared" si="20"/>
        <v>0</v>
      </c>
      <c r="AH28" s="38">
        <f t="shared" si="21"/>
        <v>0</v>
      </c>
      <c r="AI28" s="73"/>
      <c r="AJ28" s="73"/>
      <c r="AK28" s="37">
        <f t="shared" si="22"/>
        <v>0</v>
      </c>
      <c r="AL28" s="38">
        <f t="shared" si="23"/>
        <v>0</v>
      </c>
      <c r="AM28" s="92"/>
      <c r="AN28" s="92"/>
      <c r="AO28" s="37">
        <f t="shared" si="24"/>
        <v>0</v>
      </c>
      <c r="AP28" s="94"/>
    </row>
    <row r="29" spans="1:42" ht="12.75">
      <c r="A29" s="111" t="s">
        <v>63</v>
      </c>
      <c r="B29" s="110" t="s">
        <v>45</v>
      </c>
      <c r="C29" s="32">
        <v>148</v>
      </c>
      <c r="D29" s="80" t="s">
        <v>42</v>
      </c>
      <c r="E29" s="100">
        <v>36.6</v>
      </c>
      <c r="F29" s="119"/>
      <c r="G29" s="119"/>
      <c r="H29" s="87">
        <f t="shared" si="13"/>
        <v>386.5149836065574</v>
      </c>
      <c r="I29" s="89">
        <v>2</v>
      </c>
      <c r="J29" s="39">
        <v>13</v>
      </c>
      <c r="K29" s="103">
        <v>4</v>
      </c>
      <c r="L29" s="34"/>
      <c r="M29" s="33">
        <v>13</v>
      </c>
      <c r="N29" s="106">
        <v>5.5</v>
      </c>
      <c r="O29" s="62">
        <f t="shared" si="14"/>
        <v>82.5</v>
      </c>
      <c r="P29" s="66"/>
      <c r="Q29" s="15"/>
      <c r="R29" s="53"/>
      <c r="S29" s="49">
        <f t="shared" si="15"/>
        <v>82.5</v>
      </c>
      <c r="T29" s="39">
        <v>18</v>
      </c>
      <c r="U29" s="103">
        <v>5.8</v>
      </c>
      <c r="V29" s="34"/>
      <c r="W29" s="33">
        <v>20</v>
      </c>
      <c r="X29" s="106">
        <v>6.2</v>
      </c>
      <c r="Y29" s="62">
        <f t="shared" si="16"/>
        <v>93</v>
      </c>
      <c r="Z29" s="66"/>
      <c r="AA29" s="15"/>
      <c r="AB29" s="53">
        <f t="shared" si="17"/>
      </c>
      <c r="AC29" s="35">
        <f t="shared" si="18"/>
        <v>93</v>
      </c>
      <c r="AD29" s="54">
        <f t="shared" si="19"/>
        <v>175.5</v>
      </c>
      <c r="AE29" s="98">
        <v>5.14</v>
      </c>
      <c r="AF29" s="73">
        <v>5.35</v>
      </c>
      <c r="AG29" s="37">
        <f t="shared" si="20"/>
        <v>5.35</v>
      </c>
      <c r="AH29" s="38">
        <f t="shared" si="21"/>
        <v>70.62</v>
      </c>
      <c r="AI29" s="73">
        <v>5.53</v>
      </c>
      <c r="AJ29" s="73">
        <v>5.35</v>
      </c>
      <c r="AK29" s="37">
        <f t="shared" si="22"/>
        <v>5.53</v>
      </c>
      <c r="AL29" s="38">
        <f t="shared" si="23"/>
        <v>74.79098360655738</v>
      </c>
      <c r="AM29" s="92">
        <v>15.28</v>
      </c>
      <c r="AN29" s="92">
        <v>15.03</v>
      </c>
      <c r="AO29" s="37">
        <f t="shared" si="24"/>
        <v>15.03</v>
      </c>
      <c r="AP29" s="94">
        <f>IF((AO29)=0,"0",(400-(AO29*20))*0.66)</f>
        <v>65.60400000000003</v>
      </c>
    </row>
    <row r="30" spans="1:42" ht="12.75">
      <c r="A30" s="135" t="s">
        <v>60</v>
      </c>
      <c r="B30" s="136" t="s">
        <v>53</v>
      </c>
      <c r="C30" s="137">
        <v>146</v>
      </c>
      <c r="D30" s="80" t="s">
        <v>42</v>
      </c>
      <c r="E30" s="100">
        <v>42.5</v>
      </c>
      <c r="F30" s="119"/>
      <c r="G30" s="119"/>
      <c r="H30" s="87">
        <f t="shared" si="13"/>
        <v>296.09999999999997</v>
      </c>
      <c r="I30" s="89">
        <v>3</v>
      </c>
      <c r="J30" s="39">
        <v>10</v>
      </c>
      <c r="K30" s="103">
        <v>5</v>
      </c>
      <c r="L30" s="34"/>
      <c r="M30" s="33">
        <v>11</v>
      </c>
      <c r="N30" s="106">
        <v>5.3</v>
      </c>
      <c r="O30" s="62">
        <f t="shared" si="14"/>
        <v>79.5</v>
      </c>
      <c r="P30" s="66"/>
      <c r="Q30" s="15"/>
      <c r="R30" s="53"/>
      <c r="S30" s="49">
        <f t="shared" si="15"/>
        <v>79.5</v>
      </c>
      <c r="T30" s="39">
        <v>11</v>
      </c>
      <c r="U30" s="103">
        <v>5</v>
      </c>
      <c r="V30" s="34"/>
      <c r="W30" s="33">
        <v>12</v>
      </c>
      <c r="X30" s="106">
        <v>5.2</v>
      </c>
      <c r="Y30" s="62">
        <f t="shared" si="16"/>
        <v>78</v>
      </c>
      <c r="Z30" s="66"/>
      <c r="AA30" s="15"/>
      <c r="AB30" s="53">
        <f t="shared" si="17"/>
      </c>
      <c r="AC30" s="35">
        <f t="shared" si="18"/>
        <v>78</v>
      </c>
      <c r="AD30" s="54">
        <f t="shared" si="19"/>
        <v>157.5</v>
      </c>
      <c r="AE30" s="98">
        <v>4.25</v>
      </c>
      <c r="AF30" s="73">
        <v>4.1</v>
      </c>
      <c r="AG30" s="37">
        <f t="shared" si="20"/>
        <v>4.25</v>
      </c>
      <c r="AH30" s="38">
        <f t="shared" si="21"/>
        <v>56.1</v>
      </c>
      <c r="AI30" s="73">
        <v>4.4</v>
      </c>
      <c r="AJ30" s="73">
        <v>4.42</v>
      </c>
      <c r="AK30" s="37">
        <f t="shared" si="22"/>
        <v>4.42</v>
      </c>
      <c r="AL30" s="38">
        <f t="shared" si="23"/>
        <v>51.480000000000004</v>
      </c>
      <c r="AM30" s="92">
        <v>17.65</v>
      </c>
      <c r="AN30" s="92">
        <v>17.75</v>
      </c>
      <c r="AO30" s="37">
        <f t="shared" si="24"/>
        <v>17.65</v>
      </c>
      <c r="AP30" s="94">
        <f>IF((AO30)=0,"0",(400-(AO30*20))*0.66)</f>
        <v>31.020000000000003</v>
      </c>
    </row>
    <row r="31" spans="1:42" ht="12.75">
      <c r="A31" s="135" t="s">
        <v>95</v>
      </c>
      <c r="B31" s="136" t="s">
        <v>49</v>
      </c>
      <c r="C31" s="137">
        <v>142</v>
      </c>
      <c r="D31" s="80" t="s">
        <v>42</v>
      </c>
      <c r="E31" s="100">
        <v>33.1</v>
      </c>
      <c r="F31" s="119"/>
      <c r="G31" s="119"/>
      <c r="H31" s="87">
        <f t="shared" si="13"/>
        <v>404.08078549848943</v>
      </c>
      <c r="I31" s="89">
        <v>1</v>
      </c>
      <c r="J31" s="39">
        <v>15</v>
      </c>
      <c r="K31" s="103">
        <v>4</v>
      </c>
      <c r="L31" s="34"/>
      <c r="M31" s="33">
        <v>17</v>
      </c>
      <c r="N31" s="106">
        <v>4</v>
      </c>
      <c r="O31" s="62">
        <f t="shared" si="14"/>
        <v>60</v>
      </c>
      <c r="P31" s="66"/>
      <c r="Q31" s="15"/>
      <c r="R31" s="53"/>
      <c r="S31" s="49">
        <f t="shared" si="15"/>
        <v>60</v>
      </c>
      <c r="T31" s="39">
        <v>20</v>
      </c>
      <c r="U31" s="103">
        <v>6.5</v>
      </c>
      <c r="V31" s="34"/>
      <c r="W31" s="33">
        <v>23</v>
      </c>
      <c r="X31" s="106">
        <v>6.5</v>
      </c>
      <c r="Y31" s="62">
        <f t="shared" si="16"/>
        <v>97.5</v>
      </c>
      <c r="Z31" s="66"/>
      <c r="AA31" s="15"/>
      <c r="AB31" s="53">
        <f t="shared" si="17"/>
      </c>
      <c r="AC31" s="35">
        <f t="shared" si="18"/>
        <v>97.5</v>
      </c>
      <c r="AD31" s="54">
        <f t="shared" si="19"/>
        <v>157.5</v>
      </c>
      <c r="AE31" s="98">
        <v>5.36</v>
      </c>
      <c r="AF31" s="73">
        <v>5.2</v>
      </c>
      <c r="AG31" s="37">
        <f t="shared" si="20"/>
        <v>5.36</v>
      </c>
      <c r="AH31" s="38">
        <f t="shared" si="21"/>
        <v>70.75200000000001</v>
      </c>
      <c r="AI31" s="73">
        <v>5.4</v>
      </c>
      <c r="AJ31" s="73">
        <v>5.72</v>
      </c>
      <c r="AK31" s="37">
        <f t="shared" si="22"/>
        <v>5.72</v>
      </c>
      <c r="AL31" s="38">
        <f t="shared" si="23"/>
        <v>85.54078549848943</v>
      </c>
      <c r="AM31" s="92">
        <v>13.16</v>
      </c>
      <c r="AN31" s="92">
        <v>13.16</v>
      </c>
      <c r="AO31" s="37">
        <f t="shared" si="24"/>
        <v>13.16</v>
      </c>
      <c r="AP31" s="94">
        <f>IF((AO31)=0,"0",(400-(AO31*20))*0.66)</f>
        <v>90.28800000000001</v>
      </c>
    </row>
    <row r="32" spans="1:42" ht="12.75">
      <c r="A32" s="128" t="s">
        <v>97</v>
      </c>
      <c r="B32" s="110"/>
      <c r="C32" s="32"/>
      <c r="D32" s="80"/>
      <c r="E32" s="100"/>
      <c r="F32" s="119"/>
      <c r="G32" s="119"/>
      <c r="H32" s="87">
        <f t="shared" si="13"/>
        <v>0</v>
      </c>
      <c r="I32" s="89"/>
      <c r="J32" s="39"/>
      <c r="K32" s="103"/>
      <c r="L32" s="34"/>
      <c r="M32" s="33"/>
      <c r="N32" s="106"/>
      <c r="O32" s="62">
        <f t="shared" si="14"/>
      </c>
      <c r="P32" s="66"/>
      <c r="Q32" s="15"/>
      <c r="R32" s="53"/>
      <c r="S32" s="49">
        <f t="shared" si="15"/>
        <v>0</v>
      </c>
      <c r="T32" s="39"/>
      <c r="U32" s="103"/>
      <c r="V32" s="34"/>
      <c r="W32" s="33"/>
      <c r="X32" s="106"/>
      <c r="Y32" s="62">
        <f t="shared" si="16"/>
      </c>
      <c r="Z32" s="66"/>
      <c r="AA32" s="15"/>
      <c r="AB32" s="53">
        <f t="shared" si="17"/>
      </c>
      <c r="AC32" s="35">
        <f t="shared" si="18"/>
        <v>0</v>
      </c>
      <c r="AD32" s="54">
        <f t="shared" si="19"/>
        <v>0</v>
      </c>
      <c r="AE32" s="98"/>
      <c r="AF32" s="73"/>
      <c r="AG32" s="37">
        <f t="shared" si="20"/>
        <v>0</v>
      </c>
      <c r="AH32" s="38">
        <f t="shared" si="21"/>
        <v>0</v>
      </c>
      <c r="AI32" s="73"/>
      <c r="AJ32" s="73"/>
      <c r="AK32" s="37">
        <f t="shared" si="22"/>
        <v>0</v>
      </c>
      <c r="AL32" s="38">
        <f t="shared" si="23"/>
        <v>0</v>
      </c>
      <c r="AM32" s="92"/>
      <c r="AN32" s="92"/>
      <c r="AO32" s="37">
        <f t="shared" si="24"/>
        <v>0</v>
      </c>
      <c r="AP32" s="94"/>
    </row>
    <row r="33" spans="1:42" ht="12.75">
      <c r="A33" s="111" t="s">
        <v>64</v>
      </c>
      <c r="B33" s="110" t="s">
        <v>45</v>
      </c>
      <c r="C33" s="32">
        <v>150</v>
      </c>
      <c r="D33" s="80" t="s">
        <v>42</v>
      </c>
      <c r="E33" s="100">
        <v>42.9</v>
      </c>
      <c r="F33" s="119"/>
      <c r="G33" s="119"/>
      <c r="H33" s="87">
        <f t="shared" si="13"/>
        <v>421.08923076923077</v>
      </c>
      <c r="I33" s="89">
        <v>2</v>
      </c>
      <c r="J33" s="39">
        <v>17</v>
      </c>
      <c r="K33" s="103">
        <v>6.6</v>
      </c>
      <c r="L33" s="34"/>
      <c r="M33" s="33">
        <v>19</v>
      </c>
      <c r="N33" s="106">
        <v>6.4</v>
      </c>
      <c r="O33" s="62">
        <f t="shared" si="14"/>
        <v>96</v>
      </c>
      <c r="P33" s="66"/>
      <c r="Q33" s="15"/>
      <c r="R33" s="53"/>
      <c r="S33" s="49">
        <f t="shared" si="15"/>
        <v>96</v>
      </c>
      <c r="T33" s="39">
        <v>25</v>
      </c>
      <c r="U33" s="103">
        <v>7.6</v>
      </c>
      <c r="V33" s="34"/>
      <c r="W33" s="33">
        <v>27</v>
      </c>
      <c r="X33" s="106">
        <v>7.4</v>
      </c>
      <c r="Y33" s="62">
        <f t="shared" si="16"/>
        <v>111</v>
      </c>
      <c r="Z33" s="66"/>
      <c r="AA33" s="15"/>
      <c r="AB33" s="53">
        <f t="shared" si="17"/>
      </c>
      <c r="AC33" s="35">
        <f t="shared" si="18"/>
        <v>111</v>
      </c>
      <c r="AD33" s="54">
        <f t="shared" si="19"/>
        <v>207</v>
      </c>
      <c r="AE33" s="98">
        <v>5.05</v>
      </c>
      <c r="AF33" s="73">
        <v>5.1</v>
      </c>
      <c r="AG33" s="37">
        <f t="shared" si="20"/>
        <v>5.1</v>
      </c>
      <c r="AH33" s="38">
        <f t="shared" si="21"/>
        <v>67.32000000000001</v>
      </c>
      <c r="AI33" s="73">
        <v>7</v>
      </c>
      <c r="AJ33" s="73">
        <v>0</v>
      </c>
      <c r="AK33" s="37">
        <f t="shared" si="22"/>
        <v>7</v>
      </c>
      <c r="AL33" s="38">
        <f t="shared" si="23"/>
        <v>80.76923076923077</v>
      </c>
      <c r="AM33" s="92">
        <v>15.38</v>
      </c>
      <c r="AN33" s="92">
        <v>15</v>
      </c>
      <c r="AO33" s="37">
        <f t="shared" si="24"/>
        <v>15</v>
      </c>
      <c r="AP33" s="94">
        <f>IF((AO33)=0,"0",(400-(AO33*20))*0.66)</f>
        <v>66</v>
      </c>
    </row>
    <row r="34" spans="1:42" ht="12.75">
      <c r="A34" s="111" t="s">
        <v>65</v>
      </c>
      <c r="B34" s="110" t="s">
        <v>53</v>
      </c>
      <c r="C34" s="32">
        <v>156</v>
      </c>
      <c r="D34" s="80" t="s">
        <v>42</v>
      </c>
      <c r="E34" s="100">
        <v>43.8</v>
      </c>
      <c r="F34" s="119"/>
      <c r="G34" s="119"/>
      <c r="H34" s="87">
        <f t="shared" si="13"/>
        <v>499.5255616438356</v>
      </c>
      <c r="I34" s="89">
        <v>1</v>
      </c>
      <c r="J34" s="39">
        <v>25</v>
      </c>
      <c r="K34" s="103">
        <v>7</v>
      </c>
      <c r="L34" s="34"/>
      <c r="M34" s="33">
        <v>30</v>
      </c>
      <c r="N34" s="106">
        <v>7.4</v>
      </c>
      <c r="O34" s="62">
        <f t="shared" si="14"/>
        <v>111</v>
      </c>
      <c r="P34" s="66"/>
      <c r="Q34" s="15"/>
      <c r="R34" s="53"/>
      <c r="S34" s="49">
        <f t="shared" si="15"/>
        <v>111</v>
      </c>
      <c r="T34" s="39">
        <v>32</v>
      </c>
      <c r="U34" s="103">
        <v>7.5</v>
      </c>
      <c r="V34" s="34"/>
      <c r="W34" s="33">
        <v>37</v>
      </c>
      <c r="X34" s="106">
        <v>7.5</v>
      </c>
      <c r="Y34" s="62">
        <f t="shared" si="16"/>
        <v>112.5</v>
      </c>
      <c r="Z34" s="66"/>
      <c r="AA34" s="15"/>
      <c r="AB34" s="53">
        <f t="shared" si="17"/>
      </c>
      <c r="AC34" s="35">
        <f t="shared" si="18"/>
        <v>112.5</v>
      </c>
      <c r="AD34" s="54">
        <f t="shared" si="19"/>
        <v>223.5</v>
      </c>
      <c r="AE34" s="98">
        <v>6.56</v>
      </c>
      <c r="AF34" s="73">
        <v>0</v>
      </c>
      <c r="AG34" s="37">
        <f t="shared" si="20"/>
        <v>6.56</v>
      </c>
      <c r="AH34" s="38">
        <f t="shared" si="21"/>
        <v>86.592</v>
      </c>
      <c r="AI34" s="73">
        <v>0</v>
      </c>
      <c r="AJ34" s="73">
        <v>9.17</v>
      </c>
      <c r="AK34" s="37">
        <f t="shared" si="22"/>
        <v>9.17</v>
      </c>
      <c r="AL34" s="38">
        <f t="shared" si="23"/>
        <v>103.63356164383563</v>
      </c>
      <c r="AM34" s="92">
        <v>13.5</v>
      </c>
      <c r="AN34" s="92" t="s">
        <v>101</v>
      </c>
      <c r="AO34" s="37">
        <f t="shared" si="24"/>
        <v>13.5</v>
      </c>
      <c r="AP34" s="94">
        <f>IF((AO34)=0,"0",(400-(AO34*20))*0.66)</f>
        <v>85.8</v>
      </c>
    </row>
    <row r="35" spans="1:42" ht="12.75">
      <c r="A35" s="111"/>
      <c r="B35" s="110"/>
      <c r="C35" s="32"/>
      <c r="D35" s="80"/>
      <c r="E35" s="100"/>
      <c r="F35" s="119"/>
      <c r="G35" s="119"/>
      <c r="H35" s="87">
        <f t="shared" si="13"/>
        <v>0</v>
      </c>
      <c r="I35" s="89"/>
      <c r="J35" s="39"/>
      <c r="K35" s="103"/>
      <c r="L35" s="34"/>
      <c r="M35" s="33"/>
      <c r="N35" s="106"/>
      <c r="O35" s="62">
        <f t="shared" si="14"/>
      </c>
      <c r="P35" s="66"/>
      <c r="Q35" s="15"/>
      <c r="R35" s="53"/>
      <c r="S35" s="49">
        <f t="shared" si="15"/>
        <v>0</v>
      </c>
      <c r="T35" s="39"/>
      <c r="U35" s="103"/>
      <c r="V35" s="34"/>
      <c r="W35" s="33"/>
      <c r="X35" s="106"/>
      <c r="Y35" s="62">
        <f t="shared" si="16"/>
      </c>
      <c r="Z35" s="66"/>
      <c r="AA35" s="15"/>
      <c r="AB35" s="53">
        <f t="shared" si="17"/>
      </c>
      <c r="AC35" s="35">
        <f t="shared" si="18"/>
        <v>0</v>
      </c>
      <c r="AD35" s="54">
        <f t="shared" si="19"/>
        <v>0</v>
      </c>
      <c r="AE35" s="98"/>
      <c r="AF35" s="73"/>
      <c r="AG35" s="37">
        <f t="shared" si="20"/>
        <v>0</v>
      </c>
      <c r="AH35" s="38">
        <f t="shared" si="21"/>
        <v>0</v>
      </c>
      <c r="AI35" s="73"/>
      <c r="AJ35" s="73"/>
      <c r="AK35" s="37">
        <f t="shared" si="22"/>
        <v>0</v>
      </c>
      <c r="AL35" s="38">
        <f t="shared" si="23"/>
        <v>0</v>
      </c>
      <c r="AM35" s="92"/>
      <c r="AN35" s="92"/>
      <c r="AO35" s="37">
        <f t="shared" si="24"/>
        <v>0</v>
      </c>
      <c r="AP35" s="94"/>
    </row>
    <row r="36" spans="1:42" ht="13.5" thickBot="1">
      <c r="A36" s="112"/>
      <c r="B36" s="113"/>
      <c r="C36" s="42"/>
      <c r="D36" s="42"/>
      <c r="E36" s="101"/>
      <c r="F36" s="121"/>
      <c r="G36" s="121"/>
      <c r="H36" s="88">
        <f t="shared" si="13"/>
        <v>0</v>
      </c>
      <c r="I36" s="91"/>
      <c r="J36" s="51"/>
      <c r="K36" s="104"/>
      <c r="L36" s="44"/>
      <c r="M36" s="43"/>
      <c r="N36" s="107"/>
      <c r="O36" s="63">
        <f t="shared" si="14"/>
      </c>
      <c r="P36" s="67"/>
      <c r="Q36" s="16"/>
      <c r="R36" s="55"/>
      <c r="S36" s="50">
        <f t="shared" si="15"/>
        <v>0</v>
      </c>
      <c r="T36" s="51"/>
      <c r="U36" s="104"/>
      <c r="V36" s="44"/>
      <c r="W36" s="43"/>
      <c r="X36" s="107"/>
      <c r="Y36" s="63">
        <f t="shared" si="16"/>
      </c>
      <c r="Z36" s="67"/>
      <c r="AA36" s="16"/>
      <c r="AB36" s="55">
        <f t="shared" si="17"/>
      </c>
      <c r="AC36" s="45">
        <f t="shared" si="18"/>
        <v>0</v>
      </c>
      <c r="AD36" s="56">
        <f t="shared" si="19"/>
        <v>0</v>
      </c>
      <c r="AE36" s="99"/>
      <c r="AF36" s="74"/>
      <c r="AG36" s="47">
        <f t="shared" si="20"/>
        <v>0</v>
      </c>
      <c r="AH36" s="48">
        <f t="shared" si="21"/>
        <v>0</v>
      </c>
      <c r="AI36" s="74"/>
      <c r="AJ36" s="74"/>
      <c r="AK36" s="47">
        <f t="shared" si="22"/>
        <v>0</v>
      </c>
      <c r="AL36" s="48">
        <f t="shared" si="23"/>
        <v>0</v>
      </c>
      <c r="AM36" s="93"/>
      <c r="AN36" s="93"/>
      <c r="AO36" s="47">
        <f t="shared" si="24"/>
        <v>0</v>
      </c>
      <c r="AP36" s="95"/>
    </row>
    <row r="37" spans="8:9" ht="4.5" customHeight="1" thickBot="1">
      <c r="H37" s="1"/>
      <c r="I37" s="1"/>
    </row>
    <row r="38" spans="1:42" s="1" customFormat="1" ht="14.25" customHeight="1" thickBot="1">
      <c r="A38" s="75" t="s">
        <v>21</v>
      </c>
      <c r="B38" s="116" t="s">
        <v>35</v>
      </c>
      <c r="C38" s="115"/>
      <c r="E38" s="78"/>
      <c r="F38" s="78"/>
      <c r="G38" s="78"/>
      <c r="J38" s="149" t="s">
        <v>4</v>
      </c>
      <c r="K38" s="150"/>
      <c r="L38" s="150"/>
      <c r="M38" s="150"/>
      <c r="N38" s="150"/>
      <c r="O38" s="150"/>
      <c r="P38" s="150"/>
      <c r="Q38" s="151"/>
      <c r="R38" s="8"/>
      <c r="S38" s="8"/>
      <c r="T38" s="149" t="s">
        <v>9</v>
      </c>
      <c r="U38" s="150"/>
      <c r="V38" s="150"/>
      <c r="W38" s="150"/>
      <c r="X38" s="150"/>
      <c r="Y38" s="150"/>
      <c r="Z38" s="150"/>
      <c r="AA38" s="151"/>
      <c r="AE38" s="149" t="s">
        <v>22</v>
      </c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1"/>
    </row>
    <row r="39" spans="1:42" s="1" customFormat="1" ht="36" customHeight="1">
      <c r="A39" s="7" t="s">
        <v>39</v>
      </c>
      <c r="B39" s="9" t="s">
        <v>40</v>
      </c>
      <c r="C39" s="12" t="s">
        <v>2</v>
      </c>
      <c r="D39" s="13" t="s">
        <v>33</v>
      </c>
      <c r="E39" s="81" t="s">
        <v>3</v>
      </c>
      <c r="F39" s="117"/>
      <c r="G39" s="117"/>
      <c r="H39" s="162" t="s">
        <v>23</v>
      </c>
      <c r="I39" s="168" t="s">
        <v>18</v>
      </c>
      <c r="J39" s="171" t="s">
        <v>16</v>
      </c>
      <c r="K39" s="172"/>
      <c r="L39" s="9"/>
      <c r="M39" s="139" t="s">
        <v>14</v>
      </c>
      <c r="N39" s="172"/>
      <c r="O39" s="9"/>
      <c r="P39" s="139" t="s">
        <v>17</v>
      </c>
      <c r="Q39" s="173"/>
      <c r="R39" s="8"/>
      <c r="S39" s="8"/>
      <c r="T39" s="171" t="s">
        <v>16</v>
      </c>
      <c r="U39" s="172"/>
      <c r="V39" s="9"/>
      <c r="W39" s="139" t="s">
        <v>14</v>
      </c>
      <c r="X39" s="172"/>
      <c r="Y39" s="9"/>
      <c r="Z39" s="139" t="s">
        <v>17</v>
      </c>
      <c r="AA39" s="173"/>
      <c r="AB39" s="8"/>
      <c r="AC39" s="8"/>
      <c r="AD39" s="165" t="s">
        <v>37</v>
      </c>
      <c r="AE39" s="171" t="s">
        <v>38</v>
      </c>
      <c r="AF39" s="146"/>
      <c r="AG39" s="147"/>
      <c r="AH39" s="181"/>
      <c r="AI39" s="139"/>
      <c r="AJ39" s="146"/>
      <c r="AK39" s="147"/>
      <c r="AL39" s="181"/>
      <c r="AM39" s="139"/>
      <c r="AN39" s="146"/>
      <c r="AO39" s="147"/>
      <c r="AP39" s="148"/>
    </row>
    <row r="40" spans="1:42" s="1" customFormat="1" ht="11.25" customHeight="1">
      <c r="A40" s="10" t="s">
        <v>0</v>
      </c>
      <c r="B40" s="5" t="s">
        <v>1</v>
      </c>
      <c r="C40" s="20" t="s">
        <v>5</v>
      </c>
      <c r="D40" s="6"/>
      <c r="E40" s="83" t="s">
        <v>6</v>
      </c>
      <c r="F40" s="122"/>
      <c r="G40" s="122"/>
      <c r="H40" s="164"/>
      <c r="I40" s="169"/>
      <c r="J40" s="11" t="s">
        <v>8</v>
      </c>
      <c r="K40" s="102" t="s">
        <v>7</v>
      </c>
      <c r="L40" s="20" t="s">
        <v>10</v>
      </c>
      <c r="M40" s="20" t="s">
        <v>8</v>
      </c>
      <c r="N40" s="102" t="s">
        <v>7</v>
      </c>
      <c r="O40" s="20" t="s">
        <v>10</v>
      </c>
      <c r="P40" s="20" t="s">
        <v>8</v>
      </c>
      <c r="Q40" s="108" t="s">
        <v>7</v>
      </c>
      <c r="R40" s="2" t="s">
        <v>10</v>
      </c>
      <c r="S40" s="3" t="s">
        <v>11</v>
      </c>
      <c r="T40" s="11" t="s">
        <v>8</v>
      </c>
      <c r="U40" s="102" t="s">
        <v>7</v>
      </c>
      <c r="V40" s="20" t="s">
        <v>10</v>
      </c>
      <c r="W40" s="20" t="s">
        <v>8</v>
      </c>
      <c r="X40" s="102" t="s">
        <v>7</v>
      </c>
      <c r="Y40" s="20" t="s">
        <v>10</v>
      </c>
      <c r="Z40" s="20" t="s">
        <v>8</v>
      </c>
      <c r="AA40" s="108" t="s">
        <v>7</v>
      </c>
      <c r="AB40" s="2" t="s">
        <v>10</v>
      </c>
      <c r="AC40" s="3" t="s">
        <v>11</v>
      </c>
      <c r="AD40" s="166"/>
      <c r="AE40" s="18" t="s">
        <v>12</v>
      </c>
      <c r="AF40" s="4" t="s">
        <v>13</v>
      </c>
      <c r="AG40" s="4"/>
      <c r="AH40" s="70" t="s">
        <v>7</v>
      </c>
      <c r="AI40" s="4" t="s">
        <v>12</v>
      </c>
      <c r="AJ40" s="4" t="s">
        <v>13</v>
      </c>
      <c r="AK40" s="4"/>
      <c r="AL40" s="71" t="s">
        <v>7</v>
      </c>
      <c r="AM40" s="4" t="s">
        <v>12</v>
      </c>
      <c r="AN40" s="4" t="s">
        <v>13</v>
      </c>
      <c r="AO40" s="3" t="s">
        <v>15</v>
      </c>
      <c r="AP40" s="17" t="s">
        <v>7</v>
      </c>
    </row>
    <row r="41" spans="1:42" ht="12.75">
      <c r="A41" s="138" t="s">
        <v>48</v>
      </c>
      <c r="B41" s="126"/>
      <c r="C41" s="127"/>
      <c r="D41" s="80"/>
      <c r="E41" s="100"/>
      <c r="F41" s="119"/>
      <c r="G41" s="119"/>
      <c r="H41" s="87">
        <f aca="true" t="shared" si="25" ref="H41:H58">SUM(AD41+AH41+AL41+AP41)</f>
        <v>0</v>
      </c>
      <c r="I41" s="89"/>
      <c r="J41" s="39"/>
      <c r="K41" s="103"/>
      <c r="L41" s="36">
        <f>IF((K41)&lt;1,"",(J41*55/E41)+(K41*10))</f>
      </c>
      <c r="M41" s="33"/>
      <c r="N41" s="103"/>
      <c r="O41" s="36">
        <f>IF((N41)&lt;1,"",(M41*55/E41)+(N41*10))</f>
      </c>
      <c r="P41" s="33"/>
      <c r="Q41" s="106"/>
      <c r="R41" s="53">
        <f aca="true" t="shared" si="26" ref="R41:R58">IF((Q41)&lt;1,"",(P41*55/E41)+(Q41*10))</f>
      </c>
      <c r="S41" s="60">
        <f aca="true" t="shared" si="27" ref="S41:S58">MAX(L41,O41,R41)</f>
        <v>0</v>
      </c>
      <c r="T41" s="39"/>
      <c r="U41" s="103"/>
      <c r="V41" s="36">
        <f>IF((U41)&lt;1,"",(T41*45/E41)+(U41*10))</f>
      </c>
      <c r="W41" s="33"/>
      <c r="X41" s="103"/>
      <c r="Y41" s="36">
        <f>IF((X41)&lt;1,"",(W41*45/E41)+(X41*10))</f>
      </c>
      <c r="Z41" s="33"/>
      <c r="AA41" s="106"/>
      <c r="AB41" s="53">
        <f aca="true" t="shared" si="28" ref="AB41:AB58">IF((AA41)&lt;1,"",(Z41*45/E41)+(AA41*10))</f>
      </c>
      <c r="AC41" s="36">
        <f aca="true" t="shared" si="29" ref="AC41:AC58">MAX(V41,Y41,AB41)</f>
        <v>0</v>
      </c>
      <c r="AD41" s="54">
        <f aca="true" t="shared" si="30" ref="AD41:AD58">SUM(S41,AC41)</f>
        <v>0</v>
      </c>
      <c r="AE41" s="98"/>
      <c r="AF41" s="73"/>
      <c r="AG41" s="37">
        <f aca="true" t="shared" si="31" ref="AG41:AG58">MAX(AE41:AF41)</f>
        <v>0</v>
      </c>
      <c r="AH41" s="38">
        <f aca="true" t="shared" si="32" ref="AH41:AH58">(AG41*20)*0.66</f>
        <v>0</v>
      </c>
      <c r="AI41" s="73"/>
      <c r="AJ41" s="73"/>
      <c r="AK41" s="37">
        <f aca="true" t="shared" si="33" ref="AK41:AK58">MAX(AI41:AJ41)</f>
        <v>0</v>
      </c>
      <c r="AL41" s="38">
        <f aca="true" t="shared" si="34" ref="AL41:AL58">IF((AK41)=0,"0",(AK41*750/E41))*0.66</f>
        <v>0</v>
      </c>
      <c r="AM41" s="92"/>
      <c r="AN41" s="92"/>
      <c r="AO41" s="37">
        <f aca="true" t="shared" si="35" ref="AO41:AO58">MIN(AM41:AN41)</f>
        <v>0</v>
      </c>
      <c r="AP41" s="94"/>
    </row>
    <row r="42" spans="1:42" ht="12.75">
      <c r="A42" s="111" t="s">
        <v>86</v>
      </c>
      <c r="B42" s="110" t="s">
        <v>50</v>
      </c>
      <c r="C42" s="32">
        <v>166</v>
      </c>
      <c r="D42" s="80" t="s">
        <v>41</v>
      </c>
      <c r="E42" s="100">
        <v>50.5</v>
      </c>
      <c r="F42" s="119"/>
      <c r="G42" s="119"/>
      <c r="H42" s="87">
        <f t="shared" si="25"/>
        <v>425.78142574257424</v>
      </c>
      <c r="I42" s="89">
        <v>1</v>
      </c>
      <c r="J42" s="39">
        <v>21</v>
      </c>
      <c r="K42" s="103">
        <v>6.5</v>
      </c>
      <c r="L42" s="36">
        <f>IF((K42)&lt;1,"",(J42*55/E42)+(K42*10))</f>
        <v>87.87128712871288</v>
      </c>
      <c r="M42" s="33">
        <v>23</v>
      </c>
      <c r="N42" s="103">
        <v>7</v>
      </c>
      <c r="O42" s="36">
        <f>IF((N42)&lt;1,"",(M42*55/E42)+(N42*10))</f>
        <v>95.04950495049505</v>
      </c>
      <c r="P42" s="33">
        <v>26</v>
      </c>
      <c r="Q42" s="106">
        <v>6.7</v>
      </c>
      <c r="R42" s="53">
        <f t="shared" si="26"/>
        <v>95.31683168316832</v>
      </c>
      <c r="S42" s="60">
        <f t="shared" si="27"/>
        <v>95.31683168316832</v>
      </c>
      <c r="T42" s="39">
        <v>24</v>
      </c>
      <c r="U42" s="103">
        <v>6.8</v>
      </c>
      <c r="V42" s="36">
        <f>IF((U42)&lt;1,"",(T42*45/E42)+(U42*10))</f>
        <v>89.38613861386139</v>
      </c>
      <c r="W42" s="33">
        <v>27</v>
      </c>
      <c r="X42" s="103">
        <v>7</v>
      </c>
      <c r="Y42" s="36">
        <f>IF((X42)&lt;1,"",(W42*45/E42)+(X42*10))</f>
        <v>94.05940594059406</v>
      </c>
      <c r="Z42" s="33">
        <v>32</v>
      </c>
      <c r="AA42" s="106">
        <v>6.8</v>
      </c>
      <c r="AB42" s="53">
        <f t="shared" si="28"/>
        <v>96.51485148514851</v>
      </c>
      <c r="AC42" s="36">
        <f t="shared" si="29"/>
        <v>96.51485148514851</v>
      </c>
      <c r="AD42" s="54">
        <f t="shared" si="30"/>
        <v>191.83168316831683</v>
      </c>
      <c r="AE42" s="98">
        <v>5.95</v>
      </c>
      <c r="AF42" s="73">
        <v>5.9</v>
      </c>
      <c r="AG42" s="37">
        <f t="shared" si="31"/>
        <v>5.95</v>
      </c>
      <c r="AH42" s="38">
        <f t="shared" si="32"/>
        <v>78.54</v>
      </c>
      <c r="AI42" s="73">
        <v>7.95</v>
      </c>
      <c r="AJ42" s="73">
        <v>7.6</v>
      </c>
      <c r="AK42" s="37">
        <f t="shared" si="33"/>
        <v>7.95</v>
      </c>
      <c r="AL42" s="38">
        <f t="shared" si="34"/>
        <v>77.92574257425743</v>
      </c>
      <c r="AM42" s="92">
        <v>14.62</v>
      </c>
      <c r="AN42" s="92">
        <v>14.13</v>
      </c>
      <c r="AO42" s="37">
        <f t="shared" si="35"/>
        <v>14.13</v>
      </c>
      <c r="AP42" s="94">
        <f>IF((AO42)=0,"0",(400-(AO42*20))*0.66)</f>
        <v>77.484</v>
      </c>
    </row>
    <row r="43" spans="1:42" ht="12.75">
      <c r="A43" s="128" t="s">
        <v>44</v>
      </c>
      <c r="B43" s="110"/>
      <c r="C43" s="32"/>
      <c r="D43" s="80"/>
      <c r="E43" s="100"/>
      <c r="F43" s="119"/>
      <c r="G43" s="119"/>
      <c r="H43" s="87">
        <f t="shared" si="25"/>
        <v>0</v>
      </c>
      <c r="I43" s="89"/>
      <c r="J43" s="39"/>
      <c r="K43" s="103"/>
      <c r="L43" s="36">
        <f>IF((K43)&lt;1,"",(J43*55/E43)+(K43*10))</f>
      </c>
      <c r="M43" s="33"/>
      <c r="N43" s="103"/>
      <c r="O43" s="36">
        <f>IF((N43)&lt;1,"",(M43*55/E43)+(N43*10))</f>
      </c>
      <c r="P43" s="33"/>
      <c r="Q43" s="106"/>
      <c r="R43" s="53">
        <f t="shared" si="26"/>
      </c>
      <c r="S43" s="60">
        <f t="shared" si="27"/>
        <v>0</v>
      </c>
      <c r="T43" s="39"/>
      <c r="U43" s="103"/>
      <c r="V43" s="36">
        <f>IF((U43)&lt;1,"",(T43*45/E43)+(U43*10))</f>
      </c>
      <c r="W43" s="33"/>
      <c r="X43" s="103"/>
      <c r="Y43" s="36">
        <f>IF((X43)&lt;1,"",(W43*45/E43)+(X43*10))</f>
      </c>
      <c r="Z43" s="33"/>
      <c r="AA43" s="106"/>
      <c r="AB43" s="53">
        <f t="shared" si="28"/>
      </c>
      <c r="AC43" s="36">
        <f t="shared" si="29"/>
        <v>0</v>
      </c>
      <c r="AD43" s="54">
        <f t="shared" si="30"/>
        <v>0</v>
      </c>
      <c r="AE43" s="98"/>
      <c r="AF43" s="73"/>
      <c r="AG43" s="37">
        <f t="shared" si="31"/>
        <v>0</v>
      </c>
      <c r="AH43" s="38">
        <f t="shared" si="32"/>
        <v>0</v>
      </c>
      <c r="AI43" s="73"/>
      <c r="AJ43" s="73"/>
      <c r="AK43" s="37">
        <f t="shared" si="33"/>
        <v>0</v>
      </c>
      <c r="AL43" s="38">
        <f t="shared" si="34"/>
        <v>0</v>
      </c>
      <c r="AM43" s="92"/>
      <c r="AN43" s="92"/>
      <c r="AO43" s="37">
        <f t="shared" si="35"/>
        <v>0</v>
      </c>
      <c r="AP43" s="94"/>
    </row>
    <row r="44" spans="1:42" ht="12.75">
      <c r="A44" s="111" t="s">
        <v>68</v>
      </c>
      <c r="B44" s="110" t="s">
        <v>52</v>
      </c>
      <c r="C44" s="32">
        <v>147</v>
      </c>
      <c r="D44" s="80" t="s">
        <v>42</v>
      </c>
      <c r="E44" s="100">
        <v>38</v>
      </c>
      <c r="F44" s="119"/>
      <c r="G44" s="119"/>
      <c r="H44" s="87">
        <f t="shared" si="25"/>
        <v>413.66510526315795</v>
      </c>
      <c r="I44" s="89">
        <v>1</v>
      </c>
      <c r="J44" s="39">
        <v>21</v>
      </c>
      <c r="K44" s="103">
        <v>5.4</v>
      </c>
      <c r="L44" s="36">
        <f>IF((K44)&lt;1,"",(J44*55/E44)+(K44*10))</f>
        <v>84.39473684210526</v>
      </c>
      <c r="M44" s="33">
        <v>24</v>
      </c>
      <c r="N44" s="103">
        <v>6.6</v>
      </c>
      <c r="O44" s="36">
        <f>IF((N44)&lt;1,"",(M44*55/E44)+(N44*10))</f>
        <v>100.73684210526315</v>
      </c>
      <c r="P44" s="33">
        <v>26</v>
      </c>
      <c r="Q44" s="106">
        <v>0</v>
      </c>
      <c r="R44" s="53">
        <f t="shared" si="26"/>
      </c>
      <c r="S44" s="60">
        <f t="shared" si="27"/>
        <v>100.73684210526315</v>
      </c>
      <c r="T44" s="39">
        <v>27</v>
      </c>
      <c r="U44" s="103">
        <v>6.5</v>
      </c>
      <c r="V44" s="36">
        <f>IF((U44)&lt;1,"",(T44*45/E44)+(U44*10))</f>
        <v>96.97368421052632</v>
      </c>
      <c r="W44" s="33">
        <v>31</v>
      </c>
      <c r="X44" s="103">
        <v>6.9</v>
      </c>
      <c r="Y44" s="36">
        <f>IF((X44)&lt;1,"",(W44*45/E44)+(X44*10))</f>
        <v>105.71052631578948</v>
      </c>
      <c r="Z44" s="33">
        <v>34</v>
      </c>
      <c r="AA44" s="106">
        <v>6.6</v>
      </c>
      <c r="AB44" s="53">
        <f t="shared" si="28"/>
        <v>106.26315789473685</v>
      </c>
      <c r="AC44" s="36">
        <f t="shared" si="29"/>
        <v>106.26315789473685</v>
      </c>
      <c r="AD44" s="54">
        <f t="shared" si="30"/>
        <v>207</v>
      </c>
      <c r="AE44" s="98">
        <v>5.8</v>
      </c>
      <c r="AF44" s="73">
        <v>5.52</v>
      </c>
      <c r="AG44" s="37">
        <f t="shared" si="31"/>
        <v>5.8</v>
      </c>
      <c r="AH44" s="38">
        <f t="shared" si="32"/>
        <v>76.56</v>
      </c>
      <c r="AI44" s="73">
        <v>0</v>
      </c>
      <c r="AJ44" s="73">
        <v>4.07</v>
      </c>
      <c r="AK44" s="37">
        <f t="shared" si="33"/>
        <v>4.07</v>
      </c>
      <c r="AL44" s="38">
        <f t="shared" si="34"/>
        <v>53.0171052631579</v>
      </c>
      <c r="AM44" s="92">
        <v>14.16</v>
      </c>
      <c r="AN44" s="92">
        <v>14.29</v>
      </c>
      <c r="AO44" s="37">
        <f t="shared" si="35"/>
        <v>14.16</v>
      </c>
      <c r="AP44" s="94">
        <f>IF((AO44)=0,"0",(400-(AO44*20))*0.66)</f>
        <v>77.08800000000001</v>
      </c>
    </row>
    <row r="45" spans="1:42" ht="12.75">
      <c r="A45" s="128" t="s">
        <v>47</v>
      </c>
      <c r="B45" s="110"/>
      <c r="C45" s="32"/>
      <c r="D45" s="80"/>
      <c r="E45" s="100"/>
      <c r="F45" s="119"/>
      <c r="G45" s="119"/>
      <c r="H45" s="87">
        <f t="shared" si="25"/>
        <v>0</v>
      </c>
      <c r="I45" s="89"/>
      <c r="J45" s="39"/>
      <c r="K45" s="103"/>
      <c r="L45" s="36">
        <f>IF((K45)&lt;1,"",(J45*55/E45)+(K45*10))</f>
      </c>
      <c r="M45" s="33"/>
      <c r="N45" s="103"/>
      <c r="O45" s="36">
        <f>IF((N45)&lt;1,"",(M45*55/E45)+(N45*10))</f>
      </c>
      <c r="P45" s="33"/>
      <c r="Q45" s="106"/>
      <c r="R45" s="53">
        <f t="shared" si="26"/>
      </c>
      <c r="S45" s="60">
        <f t="shared" si="27"/>
        <v>0</v>
      </c>
      <c r="T45" s="39"/>
      <c r="U45" s="103"/>
      <c r="V45" s="36">
        <f>IF((U45)&lt;1,"",(T45*45/E45)+(U45*10))</f>
      </c>
      <c r="W45" s="33"/>
      <c r="X45" s="103"/>
      <c r="Y45" s="36">
        <f>IF((X45)&lt;1,"",(W45*45/E45)+(X45*10))</f>
      </c>
      <c r="Z45" s="33"/>
      <c r="AA45" s="106"/>
      <c r="AB45" s="53">
        <f t="shared" si="28"/>
      </c>
      <c r="AC45" s="36">
        <f t="shared" si="29"/>
        <v>0</v>
      </c>
      <c r="AD45" s="54">
        <f t="shared" si="30"/>
        <v>0</v>
      </c>
      <c r="AE45" s="98"/>
      <c r="AF45" s="73"/>
      <c r="AG45" s="37">
        <f t="shared" si="31"/>
        <v>0</v>
      </c>
      <c r="AH45" s="38">
        <f t="shared" si="32"/>
        <v>0</v>
      </c>
      <c r="AI45" s="73"/>
      <c r="AJ45" s="73"/>
      <c r="AK45" s="37">
        <f t="shared" si="33"/>
        <v>0</v>
      </c>
      <c r="AL45" s="38">
        <f t="shared" si="34"/>
        <v>0</v>
      </c>
      <c r="AM45" s="92"/>
      <c r="AN45" s="92"/>
      <c r="AO45" s="37">
        <f t="shared" si="35"/>
        <v>0</v>
      </c>
      <c r="AP45" s="94"/>
    </row>
    <row r="46" spans="1:42" ht="12.75">
      <c r="A46" s="135" t="s">
        <v>67</v>
      </c>
      <c r="B46" s="110" t="s">
        <v>46</v>
      </c>
      <c r="C46" s="32">
        <v>152</v>
      </c>
      <c r="D46" s="80" t="s">
        <v>42</v>
      </c>
      <c r="E46" s="100">
        <v>38.5</v>
      </c>
      <c r="F46" s="119"/>
      <c r="G46" s="119"/>
      <c r="H46" s="87">
        <f t="shared" si="25"/>
        <v>517.0762597402597</v>
      </c>
      <c r="I46" s="89">
        <v>1</v>
      </c>
      <c r="J46" s="39">
        <v>27</v>
      </c>
      <c r="K46" s="103">
        <v>7.3</v>
      </c>
      <c r="L46" s="36"/>
      <c r="M46" s="33">
        <v>30</v>
      </c>
      <c r="N46" s="103">
        <v>7.8</v>
      </c>
      <c r="O46" s="36"/>
      <c r="P46" s="33">
        <v>34</v>
      </c>
      <c r="Q46" s="106">
        <v>8</v>
      </c>
      <c r="R46" s="53">
        <f t="shared" si="26"/>
        <v>128.57142857142856</v>
      </c>
      <c r="S46" s="60">
        <f t="shared" si="27"/>
        <v>128.57142857142856</v>
      </c>
      <c r="T46" s="39">
        <v>37</v>
      </c>
      <c r="U46" s="103">
        <v>7.5</v>
      </c>
      <c r="V46" s="36"/>
      <c r="W46" s="33">
        <v>42</v>
      </c>
      <c r="X46" s="103">
        <v>7.5</v>
      </c>
      <c r="Y46" s="36"/>
      <c r="Z46" s="33">
        <v>45</v>
      </c>
      <c r="AA46" s="106">
        <v>7.2</v>
      </c>
      <c r="AB46" s="53">
        <f t="shared" si="28"/>
        <v>124.5974025974026</v>
      </c>
      <c r="AC46" s="36">
        <f t="shared" si="29"/>
        <v>124.5974025974026</v>
      </c>
      <c r="AD46" s="54">
        <f t="shared" si="30"/>
        <v>253.16883116883116</v>
      </c>
      <c r="AE46" s="98">
        <v>6.5</v>
      </c>
      <c r="AF46" s="73">
        <v>6.54</v>
      </c>
      <c r="AG46" s="37">
        <f t="shared" si="31"/>
        <v>6.54</v>
      </c>
      <c r="AH46" s="38">
        <f t="shared" si="32"/>
        <v>86.32800000000002</v>
      </c>
      <c r="AI46" s="73">
        <v>5.75</v>
      </c>
      <c r="AJ46" s="73">
        <v>6.43</v>
      </c>
      <c r="AK46" s="37">
        <f t="shared" si="33"/>
        <v>6.43</v>
      </c>
      <c r="AL46" s="38">
        <f t="shared" si="34"/>
        <v>82.67142857142858</v>
      </c>
      <c r="AM46" s="92">
        <v>12.81</v>
      </c>
      <c r="AN46" s="92">
        <v>13.07</v>
      </c>
      <c r="AO46" s="37">
        <f t="shared" si="35"/>
        <v>12.81</v>
      </c>
      <c r="AP46" s="94">
        <f>IF((AO46)=0,"0",(400-(AO46*20))*0.66)</f>
        <v>94.90800000000002</v>
      </c>
    </row>
    <row r="47" spans="1:42" ht="12.75">
      <c r="A47" s="135" t="s">
        <v>73</v>
      </c>
      <c r="B47" s="110" t="s">
        <v>46</v>
      </c>
      <c r="C47" s="32">
        <v>157</v>
      </c>
      <c r="D47" s="80" t="s">
        <v>42</v>
      </c>
      <c r="E47" s="100">
        <v>44.9</v>
      </c>
      <c r="F47" s="119"/>
      <c r="G47" s="119"/>
      <c r="H47" s="87">
        <f t="shared" si="25"/>
        <v>376.6792338530067</v>
      </c>
      <c r="I47" s="89">
        <v>5</v>
      </c>
      <c r="J47" s="39">
        <v>15</v>
      </c>
      <c r="K47" s="103">
        <v>0</v>
      </c>
      <c r="L47" s="36">
        <f aca="true" t="shared" si="36" ref="L47:L58">IF((K47)&lt;1,"",(J47*55/E47)+(K47*10))</f>
      </c>
      <c r="M47" s="33">
        <v>15</v>
      </c>
      <c r="N47" s="103">
        <v>4.5</v>
      </c>
      <c r="O47" s="36">
        <f aca="true" t="shared" si="37" ref="O47:O58">IF((N47)&lt;1,"",(M47*55/E47)+(N47*10))</f>
        <v>63.374164810690424</v>
      </c>
      <c r="P47" s="33">
        <v>17</v>
      </c>
      <c r="Q47" s="106">
        <v>4.6</v>
      </c>
      <c r="R47" s="53">
        <f t="shared" si="26"/>
        <v>66.8240534521158</v>
      </c>
      <c r="S47" s="60">
        <f t="shared" si="27"/>
        <v>66.8240534521158</v>
      </c>
      <c r="T47" s="39">
        <v>22</v>
      </c>
      <c r="U47" s="103">
        <v>5.5</v>
      </c>
      <c r="V47" s="36">
        <f aca="true" t="shared" si="38" ref="V47:V58">IF((U47)&lt;1,"",(T47*45/E47)+(U47*10))</f>
        <v>77.0489977728285</v>
      </c>
      <c r="W47" s="33">
        <v>24</v>
      </c>
      <c r="X47" s="103">
        <v>6</v>
      </c>
      <c r="Y47" s="36">
        <f aca="true" t="shared" si="39" ref="Y47:Y58">IF((X47)&lt;1,"",(W47*45/E47)+(X47*10))</f>
        <v>84.05345211581292</v>
      </c>
      <c r="Z47" s="33">
        <v>26</v>
      </c>
      <c r="AA47" s="106">
        <v>5.5</v>
      </c>
      <c r="AB47" s="53">
        <f t="shared" si="28"/>
        <v>81.05790645879733</v>
      </c>
      <c r="AC47" s="36">
        <f t="shared" si="29"/>
        <v>84.05345211581292</v>
      </c>
      <c r="AD47" s="54">
        <f t="shared" si="30"/>
        <v>150.87750556792872</v>
      </c>
      <c r="AE47" s="98">
        <v>5.71</v>
      </c>
      <c r="AF47" s="73">
        <v>5.82</v>
      </c>
      <c r="AG47" s="37">
        <f t="shared" si="31"/>
        <v>5.82</v>
      </c>
      <c r="AH47" s="38">
        <f t="shared" si="32"/>
        <v>76.82400000000001</v>
      </c>
      <c r="AI47" s="73">
        <v>6</v>
      </c>
      <c r="AJ47" s="73">
        <v>6.03</v>
      </c>
      <c r="AK47" s="37">
        <f t="shared" si="33"/>
        <v>6.03</v>
      </c>
      <c r="AL47" s="38">
        <f t="shared" si="34"/>
        <v>66.47772828507796</v>
      </c>
      <c r="AM47" s="92">
        <v>14.16</v>
      </c>
      <c r="AN47" s="92">
        <v>13.75</v>
      </c>
      <c r="AO47" s="37">
        <f t="shared" si="35"/>
        <v>13.75</v>
      </c>
      <c r="AP47" s="94">
        <f>IF((AO47)=0,"0",(400-(AO47*20))*0.66)</f>
        <v>82.5</v>
      </c>
    </row>
    <row r="48" spans="1:42" ht="12.75">
      <c r="A48" s="111" t="s">
        <v>69</v>
      </c>
      <c r="B48" s="110" t="s">
        <v>46</v>
      </c>
      <c r="C48" s="32">
        <v>153</v>
      </c>
      <c r="D48" s="80" t="s">
        <v>42</v>
      </c>
      <c r="E48" s="100">
        <v>39.6</v>
      </c>
      <c r="F48" s="119"/>
      <c r="G48" s="119"/>
      <c r="H48" s="87">
        <f t="shared" si="25"/>
        <v>481.47781818181824</v>
      </c>
      <c r="I48" s="89">
        <v>2</v>
      </c>
      <c r="J48" s="39">
        <v>20</v>
      </c>
      <c r="K48" s="103">
        <v>6.5</v>
      </c>
      <c r="L48" s="36">
        <f t="shared" si="36"/>
        <v>92.77777777777777</v>
      </c>
      <c r="M48" s="33">
        <v>24</v>
      </c>
      <c r="N48" s="103">
        <v>6.5</v>
      </c>
      <c r="O48" s="36">
        <f t="shared" si="37"/>
        <v>98.33333333333333</v>
      </c>
      <c r="P48" s="33">
        <v>27</v>
      </c>
      <c r="Q48" s="106">
        <v>6.8</v>
      </c>
      <c r="R48" s="53">
        <f t="shared" si="26"/>
        <v>105.5</v>
      </c>
      <c r="S48" s="60">
        <f t="shared" si="27"/>
        <v>105.5</v>
      </c>
      <c r="T48" s="39">
        <v>30</v>
      </c>
      <c r="U48" s="103">
        <v>6.8</v>
      </c>
      <c r="V48" s="36">
        <f t="shared" si="38"/>
        <v>102.0909090909091</v>
      </c>
      <c r="W48" s="33">
        <v>34</v>
      </c>
      <c r="X48" s="103">
        <v>6.6</v>
      </c>
      <c r="Y48" s="36">
        <f t="shared" si="39"/>
        <v>104.63636363636363</v>
      </c>
      <c r="Z48" s="33">
        <v>38</v>
      </c>
      <c r="AA48" s="106">
        <v>6.4</v>
      </c>
      <c r="AB48" s="53">
        <f t="shared" si="28"/>
        <v>107.18181818181819</v>
      </c>
      <c r="AC48" s="36">
        <f t="shared" si="29"/>
        <v>107.18181818181819</v>
      </c>
      <c r="AD48" s="54">
        <f t="shared" si="30"/>
        <v>212.6818181818182</v>
      </c>
      <c r="AE48" s="98">
        <v>6.4</v>
      </c>
      <c r="AF48" s="73">
        <v>6.3</v>
      </c>
      <c r="AG48" s="37">
        <f t="shared" si="31"/>
        <v>6.4</v>
      </c>
      <c r="AH48" s="38">
        <f t="shared" si="32"/>
        <v>84.48</v>
      </c>
      <c r="AI48" s="73">
        <v>7.3</v>
      </c>
      <c r="AJ48" s="73">
        <v>7.48</v>
      </c>
      <c r="AK48" s="37">
        <f t="shared" si="33"/>
        <v>7.48</v>
      </c>
      <c r="AL48" s="38">
        <f t="shared" si="34"/>
        <v>93.5</v>
      </c>
      <c r="AM48" s="92">
        <v>13.25</v>
      </c>
      <c r="AN48" s="92">
        <v>13.12</v>
      </c>
      <c r="AO48" s="37">
        <f t="shared" si="35"/>
        <v>13.12</v>
      </c>
      <c r="AP48" s="94">
        <f>IF((AO48)=0,"0",(400-(AO48*20))*0.66)</f>
        <v>90.81600000000002</v>
      </c>
    </row>
    <row r="49" spans="1:42" ht="12.75">
      <c r="A49" s="135" t="s">
        <v>66</v>
      </c>
      <c r="B49" s="136" t="s">
        <v>53</v>
      </c>
      <c r="C49" s="137">
        <v>157</v>
      </c>
      <c r="D49" s="80" t="s">
        <v>42</v>
      </c>
      <c r="E49" s="100">
        <v>52.7</v>
      </c>
      <c r="F49" s="119"/>
      <c r="G49" s="119"/>
      <c r="H49" s="87">
        <f t="shared" si="25"/>
        <v>391.55121062618593</v>
      </c>
      <c r="I49" s="89">
        <v>4</v>
      </c>
      <c r="J49" s="39">
        <v>17</v>
      </c>
      <c r="K49" s="103">
        <v>5.4</v>
      </c>
      <c r="L49" s="36">
        <f t="shared" si="36"/>
        <v>71.74193548387098</v>
      </c>
      <c r="M49" s="33">
        <v>19</v>
      </c>
      <c r="N49" s="103">
        <v>5.6</v>
      </c>
      <c r="O49" s="36">
        <f t="shared" si="37"/>
        <v>75.8292220113852</v>
      </c>
      <c r="P49" s="33">
        <v>21</v>
      </c>
      <c r="Q49" s="106">
        <v>6.4</v>
      </c>
      <c r="R49" s="53">
        <f t="shared" si="26"/>
        <v>85.91650853889942</v>
      </c>
      <c r="S49" s="60">
        <f t="shared" si="27"/>
        <v>85.91650853889942</v>
      </c>
      <c r="T49" s="39">
        <v>24</v>
      </c>
      <c r="U49" s="103">
        <v>6.8</v>
      </c>
      <c r="V49" s="36">
        <f t="shared" si="38"/>
        <v>88.4933586337761</v>
      </c>
      <c r="W49" s="33">
        <v>26</v>
      </c>
      <c r="X49" s="103">
        <v>6.6</v>
      </c>
      <c r="Y49" s="36">
        <f t="shared" si="39"/>
        <v>88.2011385199241</v>
      </c>
      <c r="Z49" s="33">
        <v>28</v>
      </c>
      <c r="AA49" s="106">
        <v>6.8</v>
      </c>
      <c r="AB49" s="53">
        <f t="shared" si="28"/>
        <v>91.9089184060721</v>
      </c>
      <c r="AC49" s="36">
        <f t="shared" si="29"/>
        <v>91.9089184060721</v>
      </c>
      <c r="AD49" s="54">
        <f t="shared" si="30"/>
        <v>177.82542694497153</v>
      </c>
      <c r="AE49" s="98">
        <v>5.81</v>
      </c>
      <c r="AF49" s="73">
        <v>5.87</v>
      </c>
      <c r="AG49" s="37">
        <f t="shared" si="31"/>
        <v>5.87</v>
      </c>
      <c r="AH49" s="38">
        <f t="shared" si="32"/>
        <v>77.48400000000001</v>
      </c>
      <c r="AI49" s="73">
        <v>5.3</v>
      </c>
      <c r="AJ49" s="73">
        <v>5.21</v>
      </c>
      <c r="AK49" s="37">
        <f t="shared" si="33"/>
        <v>5.3</v>
      </c>
      <c r="AL49" s="38">
        <f t="shared" si="34"/>
        <v>49.78178368121442</v>
      </c>
      <c r="AM49" s="92">
        <v>13.45</v>
      </c>
      <c r="AN49" s="92">
        <v>13.72</v>
      </c>
      <c r="AO49" s="37">
        <f t="shared" si="35"/>
        <v>13.45</v>
      </c>
      <c r="AP49" s="94">
        <f>IF((AO49)=0,"0",(400-(AO49*20))*0.66)</f>
        <v>86.46000000000001</v>
      </c>
    </row>
    <row r="50" spans="1:42" ht="12.75">
      <c r="A50" s="111" t="s">
        <v>71</v>
      </c>
      <c r="B50" s="110" t="s">
        <v>49</v>
      </c>
      <c r="C50" s="32">
        <v>157</v>
      </c>
      <c r="D50" s="80" t="s">
        <v>42</v>
      </c>
      <c r="E50" s="100">
        <v>45.3</v>
      </c>
      <c r="F50" s="119"/>
      <c r="G50" s="119"/>
      <c r="H50" s="87">
        <f t="shared" si="25"/>
        <v>428.53560264900665</v>
      </c>
      <c r="I50" s="89">
        <v>3</v>
      </c>
      <c r="J50" s="39">
        <v>30</v>
      </c>
      <c r="K50" s="103">
        <v>6.6</v>
      </c>
      <c r="L50" s="36">
        <f t="shared" si="36"/>
        <v>102.42384105960265</v>
      </c>
      <c r="M50" s="33">
        <v>35</v>
      </c>
      <c r="N50" s="103">
        <v>0</v>
      </c>
      <c r="O50" s="36">
        <f t="shared" si="37"/>
      </c>
      <c r="P50" s="33">
        <v>35</v>
      </c>
      <c r="Q50" s="106">
        <v>5.5</v>
      </c>
      <c r="R50" s="53">
        <f t="shared" si="26"/>
        <v>97.49448123620309</v>
      </c>
      <c r="S50" s="60">
        <f t="shared" si="27"/>
        <v>102.42384105960265</v>
      </c>
      <c r="T50" s="39">
        <v>40</v>
      </c>
      <c r="U50" s="103">
        <v>5.5</v>
      </c>
      <c r="V50" s="36">
        <f t="shared" si="38"/>
        <v>94.73509933774835</v>
      </c>
      <c r="W50" s="33">
        <v>45</v>
      </c>
      <c r="X50" s="103">
        <v>0</v>
      </c>
      <c r="Y50" s="36">
        <f t="shared" si="39"/>
      </c>
      <c r="Z50" s="33">
        <v>45</v>
      </c>
      <c r="AA50" s="106">
        <v>5.4</v>
      </c>
      <c r="AB50" s="53">
        <f t="shared" si="28"/>
        <v>98.7019867549669</v>
      </c>
      <c r="AC50" s="36">
        <f t="shared" si="29"/>
        <v>98.7019867549669</v>
      </c>
      <c r="AD50" s="54">
        <f t="shared" si="30"/>
        <v>201.12582781456956</v>
      </c>
      <c r="AE50" s="98">
        <v>5.41</v>
      </c>
      <c r="AF50" s="73">
        <v>5.68</v>
      </c>
      <c r="AG50" s="37">
        <f t="shared" si="31"/>
        <v>5.68</v>
      </c>
      <c r="AH50" s="38">
        <f t="shared" si="32"/>
        <v>74.976</v>
      </c>
      <c r="AI50" s="73">
        <v>6.08</v>
      </c>
      <c r="AJ50" s="73">
        <v>6.4</v>
      </c>
      <c r="AK50" s="37">
        <f t="shared" si="33"/>
        <v>6.4</v>
      </c>
      <c r="AL50" s="38">
        <f t="shared" si="34"/>
        <v>69.93377483443709</v>
      </c>
      <c r="AM50" s="92">
        <v>14.28</v>
      </c>
      <c r="AN50" s="92">
        <v>13.75</v>
      </c>
      <c r="AO50" s="37">
        <f t="shared" si="35"/>
        <v>13.75</v>
      </c>
      <c r="AP50" s="94">
        <f>IF((AO50)=0,"0",(400-(AO50*20))*0.66)</f>
        <v>82.5</v>
      </c>
    </row>
    <row r="51" spans="1:42" ht="12.75">
      <c r="A51" s="128" t="s">
        <v>48</v>
      </c>
      <c r="B51" s="110"/>
      <c r="C51" s="32"/>
      <c r="D51" s="80"/>
      <c r="E51" s="100"/>
      <c r="F51" s="119"/>
      <c r="G51" s="119"/>
      <c r="H51" s="87">
        <f t="shared" si="25"/>
        <v>0</v>
      </c>
      <c r="I51" s="89"/>
      <c r="J51" s="39"/>
      <c r="K51" s="103"/>
      <c r="L51" s="36">
        <f t="shared" si="36"/>
      </c>
      <c r="M51" s="33"/>
      <c r="N51" s="103"/>
      <c r="O51" s="36">
        <f t="shared" si="37"/>
      </c>
      <c r="P51" s="33"/>
      <c r="Q51" s="106"/>
      <c r="R51" s="53">
        <f t="shared" si="26"/>
      </c>
      <c r="S51" s="60">
        <f t="shared" si="27"/>
        <v>0</v>
      </c>
      <c r="T51" s="39"/>
      <c r="U51" s="103"/>
      <c r="V51" s="36">
        <f t="shared" si="38"/>
      </c>
      <c r="W51" s="33"/>
      <c r="X51" s="103"/>
      <c r="Y51" s="36">
        <f t="shared" si="39"/>
      </c>
      <c r="Z51" s="33"/>
      <c r="AA51" s="106"/>
      <c r="AB51" s="53">
        <f t="shared" si="28"/>
      </c>
      <c r="AC51" s="36">
        <f t="shared" si="29"/>
        <v>0</v>
      </c>
      <c r="AD51" s="54">
        <f t="shared" si="30"/>
        <v>0</v>
      </c>
      <c r="AE51" s="98"/>
      <c r="AF51" s="73"/>
      <c r="AG51" s="37">
        <f t="shared" si="31"/>
        <v>0</v>
      </c>
      <c r="AH51" s="38">
        <f t="shared" si="32"/>
        <v>0</v>
      </c>
      <c r="AI51" s="73"/>
      <c r="AJ51" s="73"/>
      <c r="AK51" s="37">
        <f t="shared" si="33"/>
        <v>0</v>
      </c>
      <c r="AL51" s="38">
        <f t="shared" si="34"/>
        <v>0</v>
      </c>
      <c r="AM51" s="92"/>
      <c r="AN51" s="92"/>
      <c r="AO51" s="37">
        <f t="shared" si="35"/>
        <v>0</v>
      </c>
      <c r="AP51" s="94"/>
    </row>
    <row r="52" spans="1:42" ht="12.75">
      <c r="A52" s="135" t="s">
        <v>70</v>
      </c>
      <c r="B52" s="110" t="s">
        <v>46</v>
      </c>
      <c r="C52" s="32">
        <v>160</v>
      </c>
      <c r="D52" s="80" t="s">
        <v>42</v>
      </c>
      <c r="E52" s="100">
        <v>46.1</v>
      </c>
      <c r="F52" s="119"/>
      <c r="G52" s="119"/>
      <c r="H52" s="87">
        <f t="shared" si="25"/>
        <v>436.5726420824295</v>
      </c>
      <c r="I52" s="89">
        <v>2</v>
      </c>
      <c r="J52" s="39">
        <v>20</v>
      </c>
      <c r="K52" s="103">
        <v>5.2</v>
      </c>
      <c r="L52" s="36">
        <f t="shared" si="36"/>
        <v>75.86117136659436</v>
      </c>
      <c r="M52" s="33">
        <v>22</v>
      </c>
      <c r="N52" s="103">
        <v>5.4</v>
      </c>
      <c r="O52" s="36">
        <f t="shared" si="37"/>
        <v>80.2472885032538</v>
      </c>
      <c r="P52" s="33">
        <v>25</v>
      </c>
      <c r="Q52" s="106">
        <v>6.2</v>
      </c>
      <c r="R52" s="53">
        <f t="shared" si="26"/>
        <v>91.82646420824295</v>
      </c>
      <c r="S52" s="60">
        <f t="shared" si="27"/>
        <v>91.82646420824295</v>
      </c>
      <c r="T52" s="39">
        <v>27</v>
      </c>
      <c r="U52" s="103">
        <v>7</v>
      </c>
      <c r="V52" s="36">
        <f t="shared" si="38"/>
        <v>96.35574837310196</v>
      </c>
      <c r="W52" s="33">
        <v>30</v>
      </c>
      <c r="X52" s="103">
        <v>6.6</v>
      </c>
      <c r="Y52" s="36">
        <f t="shared" si="39"/>
        <v>95.28416485900217</v>
      </c>
      <c r="Z52" s="33">
        <v>35</v>
      </c>
      <c r="AA52" s="106">
        <v>6.3</v>
      </c>
      <c r="AB52" s="53">
        <f t="shared" si="28"/>
        <v>97.1648590021692</v>
      </c>
      <c r="AC52" s="36">
        <f t="shared" si="29"/>
        <v>97.1648590021692</v>
      </c>
      <c r="AD52" s="54">
        <f t="shared" si="30"/>
        <v>188.99132321041213</v>
      </c>
      <c r="AE52" s="98">
        <v>6.47</v>
      </c>
      <c r="AF52" s="73">
        <v>6.5</v>
      </c>
      <c r="AG52" s="37">
        <f t="shared" si="31"/>
        <v>6.5</v>
      </c>
      <c r="AH52" s="38">
        <f t="shared" si="32"/>
        <v>85.8</v>
      </c>
      <c r="AI52" s="73">
        <v>6.28</v>
      </c>
      <c r="AJ52" s="73">
        <v>7.15</v>
      </c>
      <c r="AK52" s="37">
        <f t="shared" si="33"/>
        <v>7.15</v>
      </c>
      <c r="AL52" s="38">
        <f t="shared" si="34"/>
        <v>76.77331887201736</v>
      </c>
      <c r="AM52" s="92">
        <v>13.75</v>
      </c>
      <c r="AN52" s="92">
        <v>13.56</v>
      </c>
      <c r="AO52" s="37">
        <f t="shared" si="35"/>
        <v>13.56</v>
      </c>
      <c r="AP52" s="94">
        <f>IF((AO52)=0,"0",(400-(AO52*20))*0.66)</f>
        <v>85.00800000000001</v>
      </c>
    </row>
    <row r="53" spans="1:42" ht="12.75">
      <c r="A53" s="111" t="s">
        <v>72</v>
      </c>
      <c r="B53" s="110" t="s">
        <v>52</v>
      </c>
      <c r="C53" s="32">
        <v>166</v>
      </c>
      <c r="D53" s="80" t="s">
        <v>42</v>
      </c>
      <c r="E53" s="100">
        <v>67.3</v>
      </c>
      <c r="F53" s="119"/>
      <c r="G53" s="119"/>
      <c r="H53" s="87">
        <f t="shared" si="25"/>
        <v>576.4558989598812</v>
      </c>
      <c r="I53" s="89">
        <v>1</v>
      </c>
      <c r="J53" s="39">
        <v>63</v>
      </c>
      <c r="K53" s="103">
        <v>8.4</v>
      </c>
      <c r="L53" s="36">
        <f t="shared" si="36"/>
        <v>135.4858841010401</v>
      </c>
      <c r="M53" s="33">
        <v>67</v>
      </c>
      <c r="N53" s="103">
        <v>9</v>
      </c>
      <c r="O53" s="36">
        <f t="shared" si="37"/>
        <v>144.7548291233284</v>
      </c>
      <c r="P53" s="33">
        <v>70</v>
      </c>
      <c r="Q53" s="106">
        <v>0</v>
      </c>
      <c r="R53" s="53">
        <f t="shared" si="26"/>
      </c>
      <c r="S53" s="60">
        <f t="shared" si="27"/>
        <v>144.7548291233284</v>
      </c>
      <c r="T53" s="39">
        <v>78</v>
      </c>
      <c r="U53" s="103">
        <v>9</v>
      </c>
      <c r="V53" s="36">
        <f t="shared" si="38"/>
        <v>142.15453194650817</v>
      </c>
      <c r="W53" s="33">
        <v>82</v>
      </c>
      <c r="X53" s="103">
        <v>9</v>
      </c>
      <c r="Y53" s="36">
        <f t="shared" si="39"/>
        <v>144.82912332838038</v>
      </c>
      <c r="Z53" s="33">
        <v>85</v>
      </c>
      <c r="AA53" s="106">
        <v>9</v>
      </c>
      <c r="AB53" s="53">
        <f t="shared" si="28"/>
        <v>146.83506686478455</v>
      </c>
      <c r="AC53" s="36">
        <f t="shared" si="29"/>
        <v>146.83506686478455</v>
      </c>
      <c r="AD53" s="54">
        <f t="shared" si="30"/>
        <v>291.58989598811297</v>
      </c>
      <c r="AE53" s="98">
        <v>7.48</v>
      </c>
      <c r="AF53" s="73">
        <v>7.7</v>
      </c>
      <c r="AG53" s="37">
        <f t="shared" si="31"/>
        <v>7.7</v>
      </c>
      <c r="AH53" s="38">
        <f t="shared" si="32"/>
        <v>101.64</v>
      </c>
      <c r="AI53" s="73">
        <v>11.88</v>
      </c>
      <c r="AJ53" s="73">
        <v>11.9</v>
      </c>
      <c r="AK53" s="37">
        <f t="shared" si="33"/>
        <v>11.9</v>
      </c>
      <c r="AL53" s="38">
        <f t="shared" si="34"/>
        <v>87.52600297176822</v>
      </c>
      <c r="AM53" s="92">
        <v>13.09</v>
      </c>
      <c r="AN53" s="92">
        <v>12.75</v>
      </c>
      <c r="AO53" s="37">
        <f t="shared" si="35"/>
        <v>12.75</v>
      </c>
      <c r="AP53" s="94">
        <f>IF((AO53)=0,"0",(400-(AO53*20))*0.66)</f>
        <v>95.7</v>
      </c>
    </row>
    <row r="54" spans="1:42" ht="12.75">
      <c r="A54" s="128" t="s">
        <v>74</v>
      </c>
      <c r="B54" s="110"/>
      <c r="C54" s="32"/>
      <c r="D54" s="80"/>
      <c r="E54" s="100"/>
      <c r="F54" s="119"/>
      <c r="G54" s="119"/>
      <c r="H54" s="87">
        <f t="shared" si="25"/>
        <v>0</v>
      </c>
      <c r="I54" s="89"/>
      <c r="J54" s="39"/>
      <c r="K54" s="103"/>
      <c r="L54" s="36">
        <f t="shared" si="36"/>
      </c>
      <c r="M54" s="33"/>
      <c r="N54" s="103"/>
      <c r="O54" s="36">
        <f t="shared" si="37"/>
      </c>
      <c r="P54" s="33"/>
      <c r="Q54" s="106"/>
      <c r="R54" s="53">
        <f t="shared" si="26"/>
      </c>
      <c r="S54" s="60">
        <f t="shared" si="27"/>
        <v>0</v>
      </c>
      <c r="T54" s="39"/>
      <c r="U54" s="103"/>
      <c r="V54" s="36">
        <f t="shared" si="38"/>
      </c>
      <c r="W54" s="33"/>
      <c r="X54" s="103"/>
      <c r="Y54" s="36">
        <f t="shared" si="39"/>
      </c>
      <c r="Z54" s="33"/>
      <c r="AA54" s="106"/>
      <c r="AB54" s="53">
        <f t="shared" si="28"/>
      </c>
      <c r="AC54" s="36">
        <f t="shared" si="29"/>
        <v>0</v>
      </c>
      <c r="AD54" s="54">
        <f t="shared" si="30"/>
        <v>0</v>
      </c>
      <c r="AE54" s="98"/>
      <c r="AF54" s="73"/>
      <c r="AG54" s="37">
        <f t="shared" si="31"/>
        <v>0</v>
      </c>
      <c r="AH54" s="38">
        <f t="shared" si="32"/>
        <v>0</v>
      </c>
      <c r="AI54" s="73"/>
      <c r="AJ54" s="73"/>
      <c r="AK54" s="37">
        <f t="shared" si="33"/>
        <v>0</v>
      </c>
      <c r="AL54" s="38">
        <f t="shared" si="34"/>
        <v>0</v>
      </c>
      <c r="AM54" s="92"/>
      <c r="AN54" s="92"/>
      <c r="AO54" s="37">
        <f t="shared" si="35"/>
        <v>0</v>
      </c>
      <c r="AP54" s="94"/>
    </row>
    <row r="55" spans="1:42" ht="12.75">
      <c r="A55" s="111" t="s">
        <v>75</v>
      </c>
      <c r="B55" s="110" t="s">
        <v>52</v>
      </c>
      <c r="C55" s="32">
        <v>171</v>
      </c>
      <c r="D55" s="80" t="s">
        <v>42</v>
      </c>
      <c r="E55" s="100">
        <v>63.6</v>
      </c>
      <c r="F55" s="119"/>
      <c r="G55" s="119"/>
      <c r="H55" s="87">
        <f t="shared" si="25"/>
        <v>427.4471132075472</v>
      </c>
      <c r="I55" s="89">
        <v>4</v>
      </c>
      <c r="J55" s="39">
        <v>35</v>
      </c>
      <c r="K55" s="103">
        <v>6.8</v>
      </c>
      <c r="L55" s="36">
        <f t="shared" si="36"/>
        <v>98.26729559748428</v>
      </c>
      <c r="M55" s="33">
        <v>39</v>
      </c>
      <c r="N55" s="103">
        <v>6.7</v>
      </c>
      <c r="O55" s="36">
        <f t="shared" si="37"/>
        <v>100.72641509433961</v>
      </c>
      <c r="P55" s="33">
        <v>42</v>
      </c>
      <c r="Q55" s="106">
        <v>5.2</v>
      </c>
      <c r="R55" s="53">
        <f t="shared" si="26"/>
        <v>88.32075471698113</v>
      </c>
      <c r="S55" s="60">
        <f t="shared" si="27"/>
        <v>100.72641509433961</v>
      </c>
      <c r="T55" s="39">
        <v>46</v>
      </c>
      <c r="U55" s="103">
        <v>6.8</v>
      </c>
      <c r="V55" s="36">
        <f t="shared" si="38"/>
        <v>100.54716981132076</v>
      </c>
      <c r="W55" s="33">
        <v>50</v>
      </c>
      <c r="X55" s="103">
        <v>6.7</v>
      </c>
      <c r="Y55" s="36">
        <f t="shared" si="39"/>
        <v>102.37735849056604</v>
      </c>
      <c r="Z55" s="33">
        <v>53</v>
      </c>
      <c r="AA55" s="106">
        <v>0</v>
      </c>
      <c r="AB55" s="53">
        <f t="shared" si="28"/>
      </c>
      <c r="AC55" s="36">
        <f t="shared" si="29"/>
        <v>102.37735849056604</v>
      </c>
      <c r="AD55" s="54">
        <f t="shared" si="30"/>
        <v>203.10377358490564</v>
      </c>
      <c r="AE55" s="98">
        <v>6.05</v>
      </c>
      <c r="AF55" s="73">
        <v>6.2</v>
      </c>
      <c r="AG55" s="37">
        <f t="shared" si="31"/>
        <v>6.2</v>
      </c>
      <c r="AH55" s="38">
        <f t="shared" si="32"/>
        <v>81.84</v>
      </c>
      <c r="AI55" s="73">
        <v>7.9</v>
      </c>
      <c r="AJ55" s="73">
        <v>7.93</v>
      </c>
      <c r="AK55" s="37">
        <f t="shared" si="33"/>
        <v>7.93</v>
      </c>
      <c r="AL55" s="38">
        <f t="shared" si="34"/>
        <v>61.71933962264151</v>
      </c>
      <c r="AM55" s="92">
        <v>14.25</v>
      </c>
      <c r="AN55" s="92">
        <v>13.88</v>
      </c>
      <c r="AO55" s="37">
        <f t="shared" si="35"/>
        <v>13.88</v>
      </c>
      <c r="AP55" s="94">
        <f>IF((AO55)=0,"0",(400-(AO55*20))*0.66)</f>
        <v>80.78399999999999</v>
      </c>
    </row>
    <row r="56" spans="1:42" ht="12.75">
      <c r="A56" s="111" t="s">
        <v>89</v>
      </c>
      <c r="B56" s="110" t="s">
        <v>50</v>
      </c>
      <c r="C56" s="32">
        <v>171</v>
      </c>
      <c r="D56" s="80" t="s">
        <v>42</v>
      </c>
      <c r="E56" s="100">
        <v>65.9</v>
      </c>
      <c r="F56" s="119"/>
      <c r="G56" s="119"/>
      <c r="H56" s="87">
        <f t="shared" si="25"/>
        <v>471.2637147192716</v>
      </c>
      <c r="I56" s="89">
        <v>2</v>
      </c>
      <c r="J56" s="39">
        <v>42</v>
      </c>
      <c r="K56" s="103">
        <v>6.5</v>
      </c>
      <c r="L56" s="36">
        <f t="shared" si="36"/>
        <v>100.05311077389985</v>
      </c>
      <c r="M56" s="33">
        <v>47</v>
      </c>
      <c r="N56" s="103">
        <v>7.2</v>
      </c>
      <c r="O56" s="36">
        <f t="shared" si="37"/>
        <v>111.22610015174507</v>
      </c>
      <c r="P56" s="33">
        <v>51</v>
      </c>
      <c r="Q56" s="106">
        <v>6.9</v>
      </c>
      <c r="R56" s="53">
        <f t="shared" si="26"/>
        <v>111.56449165402124</v>
      </c>
      <c r="S56" s="60">
        <f t="shared" si="27"/>
        <v>111.56449165402124</v>
      </c>
      <c r="T56" s="39">
        <v>53</v>
      </c>
      <c r="U56" s="103">
        <v>6.6</v>
      </c>
      <c r="V56" s="36">
        <f t="shared" si="38"/>
        <v>102.19119878603945</v>
      </c>
      <c r="W56" s="33">
        <v>58</v>
      </c>
      <c r="X56" s="103">
        <v>6.8</v>
      </c>
      <c r="Y56" s="36">
        <f t="shared" si="39"/>
        <v>107.60546282245826</v>
      </c>
      <c r="Z56" s="33">
        <v>65</v>
      </c>
      <c r="AA56" s="106">
        <v>0</v>
      </c>
      <c r="AB56" s="53">
        <f t="shared" si="28"/>
      </c>
      <c r="AC56" s="36">
        <f t="shared" si="29"/>
        <v>107.60546282245826</v>
      </c>
      <c r="AD56" s="54">
        <f t="shared" si="30"/>
        <v>219.16995447647952</v>
      </c>
      <c r="AE56" s="98">
        <v>6.85</v>
      </c>
      <c r="AF56" s="73">
        <v>6.65</v>
      </c>
      <c r="AG56" s="37">
        <f t="shared" si="31"/>
        <v>6.85</v>
      </c>
      <c r="AH56" s="38">
        <f t="shared" si="32"/>
        <v>90.42</v>
      </c>
      <c r="AI56" s="73">
        <v>9.82</v>
      </c>
      <c r="AJ56" s="73">
        <v>9.5</v>
      </c>
      <c r="AK56" s="37">
        <f t="shared" si="33"/>
        <v>9.82</v>
      </c>
      <c r="AL56" s="38">
        <f t="shared" si="34"/>
        <v>73.7617602427921</v>
      </c>
      <c r="AM56" s="92">
        <v>13.34</v>
      </c>
      <c r="AN56" s="92">
        <v>13.53</v>
      </c>
      <c r="AO56" s="37">
        <f t="shared" si="35"/>
        <v>13.34</v>
      </c>
      <c r="AP56" s="94">
        <f>IF((AO56)=0,"0",(400-(AO56*20))*0.66)</f>
        <v>87.91199999999999</v>
      </c>
    </row>
    <row r="57" spans="1:42" ht="12.75">
      <c r="A57" s="111" t="s">
        <v>76</v>
      </c>
      <c r="B57" s="110" t="s">
        <v>46</v>
      </c>
      <c r="C57" s="32">
        <v>172</v>
      </c>
      <c r="D57" s="32" t="s">
        <v>42</v>
      </c>
      <c r="E57" s="100">
        <v>67.3</v>
      </c>
      <c r="F57" s="119"/>
      <c r="G57" s="119"/>
      <c r="H57" s="87">
        <f t="shared" si="25"/>
        <v>496.764588410104</v>
      </c>
      <c r="I57" s="89">
        <v>1</v>
      </c>
      <c r="J57" s="39">
        <v>50</v>
      </c>
      <c r="K57" s="103">
        <v>7.6</v>
      </c>
      <c r="L57" s="36">
        <f t="shared" si="36"/>
        <v>116.86181277860328</v>
      </c>
      <c r="M57" s="33">
        <v>54</v>
      </c>
      <c r="N57" s="103">
        <v>7.2</v>
      </c>
      <c r="O57" s="36">
        <f t="shared" si="37"/>
        <v>116.13075780089153</v>
      </c>
      <c r="P57" s="33">
        <v>58</v>
      </c>
      <c r="Q57" s="106">
        <v>8</v>
      </c>
      <c r="R57" s="53">
        <f t="shared" si="26"/>
        <v>127.3997028231798</v>
      </c>
      <c r="S57" s="60">
        <f t="shared" si="27"/>
        <v>127.3997028231798</v>
      </c>
      <c r="T57" s="39">
        <v>58</v>
      </c>
      <c r="U57" s="103">
        <v>7</v>
      </c>
      <c r="V57" s="36">
        <f t="shared" si="38"/>
        <v>108.7815750371471</v>
      </c>
      <c r="W57" s="33">
        <v>65</v>
      </c>
      <c r="X57" s="103">
        <v>7.5</v>
      </c>
      <c r="Y57" s="36">
        <f t="shared" si="39"/>
        <v>118.46210995542347</v>
      </c>
      <c r="Z57" s="33">
        <v>68</v>
      </c>
      <c r="AA57" s="106">
        <v>0</v>
      </c>
      <c r="AB57" s="53">
        <f t="shared" si="28"/>
      </c>
      <c r="AC57" s="36">
        <f t="shared" si="29"/>
        <v>118.46210995542347</v>
      </c>
      <c r="AD57" s="54">
        <f t="shared" si="30"/>
        <v>245.86181277860328</v>
      </c>
      <c r="AE57" s="98">
        <v>6.17</v>
      </c>
      <c r="AF57" s="73">
        <v>6.28</v>
      </c>
      <c r="AG57" s="37">
        <f t="shared" si="31"/>
        <v>6.28</v>
      </c>
      <c r="AH57" s="38">
        <f t="shared" si="32"/>
        <v>82.89600000000002</v>
      </c>
      <c r="AI57" s="73">
        <v>10.1</v>
      </c>
      <c r="AJ57" s="73">
        <v>9.12</v>
      </c>
      <c r="AK57" s="37">
        <f t="shared" si="33"/>
        <v>10.1</v>
      </c>
      <c r="AL57" s="38">
        <f t="shared" si="34"/>
        <v>74.28677563150075</v>
      </c>
      <c r="AM57" s="92">
        <v>12.93</v>
      </c>
      <c r="AN57" s="92">
        <v>12.9</v>
      </c>
      <c r="AO57" s="37">
        <f t="shared" si="35"/>
        <v>12.9</v>
      </c>
      <c r="AP57" s="94">
        <f>IF((AO57)=0,"0",(400-(AO57*20))*0.66)</f>
        <v>93.72</v>
      </c>
    </row>
    <row r="58" spans="1:42" ht="13.5" thickBot="1">
      <c r="A58" s="112" t="s">
        <v>77</v>
      </c>
      <c r="B58" s="113" t="s">
        <v>49</v>
      </c>
      <c r="C58" s="42">
        <v>170</v>
      </c>
      <c r="D58" s="42" t="s">
        <v>42</v>
      </c>
      <c r="E58" s="101">
        <v>63.7</v>
      </c>
      <c r="F58" s="121"/>
      <c r="G58" s="121"/>
      <c r="H58" s="88">
        <f t="shared" si="25"/>
        <v>429.07021664050234</v>
      </c>
      <c r="I58" s="91">
        <v>3</v>
      </c>
      <c r="J58" s="51">
        <v>60</v>
      </c>
      <c r="K58" s="104">
        <v>0</v>
      </c>
      <c r="L58" s="46">
        <f t="shared" si="36"/>
      </c>
      <c r="M58" s="43">
        <v>60</v>
      </c>
      <c r="N58" s="104">
        <v>0</v>
      </c>
      <c r="O58" s="46">
        <f t="shared" si="37"/>
      </c>
      <c r="P58" s="43">
        <v>60</v>
      </c>
      <c r="Q58" s="107">
        <v>0</v>
      </c>
      <c r="R58" s="55">
        <f t="shared" si="26"/>
      </c>
      <c r="S58" s="61">
        <f t="shared" si="27"/>
        <v>0</v>
      </c>
      <c r="T58" s="51">
        <v>70</v>
      </c>
      <c r="U58" s="104">
        <v>7.5</v>
      </c>
      <c r="V58" s="46">
        <f t="shared" si="38"/>
        <v>124.45054945054945</v>
      </c>
      <c r="W58" s="43">
        <v>75</v>
      </c>
      <c r="X58" s="104">
        <v>7.5</v>
      </c>
      <c r="Y58" s="46">
        <f t="shared" si="39"/>
        <v>127.98273155416013</v>
      </c>
      <c r="Z58" s="43">
        <v>80</v>
      </c>
      <c r="AA58" s="107">
        <v>7.6</v>
      </c>
      <c r="AB58" s="55">
        <f t="shared" si="28"/>
        <v>132.5149136577708</v>
      </c>
      <c r="AC58" s="46">
        <f t="shared" si="29"/>
        <v>132.5149136577708</v>
      </c>
      <c r="AD58" s="56">
        <f t="shared" si="30"/>
        <v>132.5149136577708</v>
      </c>
      <c r="AE58" s="99">
        <v>8.08</v>
      </c>
      <c r="AF58" s="74">
        <v>7.92</v>
      </c>
      <c r="AG58" s="47">
        <f t="shared" si="31"/>
        <v>8.08</v>
      </c>
      <c r="AH58" s="48">
        <f t="shared" si="32"/>
        <v>106.656</v>
      </c>
      <c r="AI58" s="74">
        <v>11.02</v>
      </c>
      <c r="AJ58" s="74">
        <v>11.12</v>
      </c>
      <c r="AK58" s="47">
        <f t="shared" si="33"/>
        <v>11.12</v>
      </c>
      <c r="AL58" s="48">
        <f t="shared" si="34"/>
        <v>86.41130298273156</v>
      </c>
      <c r="AM58" s="93">
        <v>12.18</v>
      </c>
      <c r="AN58" s="93">
        <v>12.16</v>
      </c>
      <c r="AO58" s="47">
        <f t="shared" si="35"/>
        <v>12.16</v>
      </c>
      <c r="AP58" s="95">
        <f>IF((AO58)=0,"0",(400-(AO58*20))*0.66)</f>
        <v>103.48800000000001</v>
      </c>
    </row>
    <row r="59" spans="8:9" ht="6.75" customHeight="1" thickBot="1">
      <c r="H59" s="1"/>
      <c r="I59" s="1"/>
    </row>
    <row r="60" spans="1:42" s="1" customFormat="1" ht="14.25" customHeight="1" thickBot="1">
      <c r="A60" s="75" t="s">
        <v>28</v>
      </c>
      <c r="B60" s="116" t="s">
        <v>32</v>
      </c>
      <c r="C60" s="115"/>
      <c r="E60" s="78"/>
      <c r="F60" s="78"/>
      <c r="G60" s="78"/>
      <c r="J60" s="149" t="s">
        <v>30</v>
      </c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1"/>
      <c r="AE60" s="149" t="s">
        <v>22</v>
      </c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1"/>
    </row>
    <row r="61" spans="1:42" s="1" customFormat="1" ht="36" customHeight="1">
      <c r="A61" s="7" t="s">
        <v>39</v>
      </c>
      <c r="B61" s="9" t="s">
        <v>40</v>
      </c>
      <c r="C61" s="59"/>
      <c r="D61" s="13" t="s">
        <v>33</v>
      </c>
      <c r="E61" s="72" t="s">
        <v>3</v>
      </c>
      <c r="F61" s="117"/>
      <c r="G61" s="117"/>
      <c r="H61" s="162" t="s">
        <v>23</v>
      </c>
      <c r="I61" s="168" t="s">
        <v>18</v>
      </c>
      <c r="J61" s="142" t="s">
        <v>4</v>
      </c>
      <c r="K61" s="143"/>
      <c r="L61" s="144"/>
      <c r="M61" s="144"/>
      <c r="N61" s="144"/>
      <c r="O61" s="144"/>
      <c r="P61" s="144"/>
      <c r="Q61" s="145"/>
      <c r="R61" s="8"/>
      <c r="S61" s="8"/>
      <c r="T61" s="142" t="s">
        <v>9</v>
      </c>
      <c r="U61" s="143"/>
      <c r="V61" s="144"/>
      <c r="W61" s="144" t="s">
        <v>14</v>
      </c>
      <c r="X61" s="144"/>
      <c r="Y61" s="144"/>
      <c r="Z61" s="144" t="s">
        <v>17</v>
      </c>
      <c r="AA61" s="145"/>
      <c r="AB61" s="8"/>
      <c r="AC61" s="8"/>
      <c r="AD61" s="165" t="s">
        <v>24</v>
      </c>
      <c r="AE61" s="171" t="s">
        <v>38</v>
      </c>
      <c r="AF61" s="146"/>
      <c r="AG61" s="147"/>
      <c r="AH61" s="181"/>
      <c r="AI61" s="139"/>
      <c r="AJ61" s="146"/>
      <c r="AK61" s="147"/>
      <c r="AL61" s="181"/>
      <c r="AM61" s="139"/>
      <c r="AN61" s="146"/>
      <c r="AO61" s="147"/>
      <c r="AP61" s="148"/>
    </row>
    <row r="62" spans="1:42" s="1" customFormat="1" ht="12.75">
      <c r="A62" s="23" t="s">
        <v>0</v>
      </c>
      <c r="B62" s="195" t="s">
        <v>1</v>
      </c>
      <c r="C62" s="196"/>
      <c r="D62" s="76"/>
      <c r="E62" s="30" t="s">
        <v>6</v>
      </c>
      <c r="F62" s="118"/>
      <c r="G62" s="118"/>
      <c r="H62" s="163"/>
      <c r="I62" s="178"/>
      <c r="J62" s="174" t="s">
        <v>16</v>
      </c>
      <c r="K62" s="175"/>
      <c r="L62" s="28" t="s">
        <v>10</v>
      </c>
      <c r="M62" s="176" t="s">
        <v>14</v>
      </c>
      <c r="N62" s="175"/>
      <c r="O62" s="28" t="s">
        <v>10</v>
      </c>
      <c r="P62" s="176" t="s">
        <v>17</v>
      </c>
      <c r="Q62" s="177"/>
      <c r="R62" s="28" t="s">
        <v>10</v>
      </c>
      <c r="S62" s="29" t="s">
        <v>11</v>
      </c>
      <c r="T62" s="174" t="s">
        <v>16</v>
      </c>
      <c r="U62" s="175"/>
      <c r="V62" s="28" t="s">
        <v>10</v>
      </c>
      <c r="W62" s="176" t="s">
        <v>14</v>
      </c>
      <c r="X62" s="175"/>
      <c r="Y62" s="28" t="s">
        <v>10</v>
      </c>
      <c r="Z62" s="176" t="s">
        <v>17</v>
      </c>
      <c r="AA62" s="177"/>
      <c r="AB62" s="28" t="s">
        <v>10</v>
      </c>
      <c r="AC62" s="29" t="s">
        <v>11</v>
      </c>
      <c r="AD62" s="167"/>
      <c r="AE62" s="52" t="s">
        <v>12</v>
      </c>
      <c r="AF62" s="4" t="s">
        <v>13</v>
      </c>
      <c r="AG62" s="4"/>
      <c r="AH62" s="70" t="s">
        <v>7</v>
      </c>
      <c r="AI62" s="4" t="s">
        <v>12</v>
      </c>
      <c r="AJ62" s="4" t="s">
        <v>13</v>
      </c>
      <c r="AK62" s="4"/>
      <c r="AL62" s="71" t="s">
        <v>7</v>
      </c>
      <c r="AM62" s="4" t="s">
        <v>12</v>
      </c>
      <c r="AN62" s="4" t="s">
        <v>13</v>
      </c>
      <c r="AO62" s="29" t="s">
        <v>15</v>
      </c>
      <c r="AP62" s="31" t="s">
        <v>7</v>
      </c>
    </row>
    <row r="63" spans="1:42" ht="12.75" customHeight="1">
      <c r="A63" s="111" t="s">
        <v>78</v>
      </c>
      <c r="B63" s="123" t="s">
        <v>49</v>
      </c>
      <c r="C63" s="134" t="s">
        <v>99</v>
      </c>
      <c r="D63" s="80" t="s">
        <v>41</v>
      </c>
      <c r="E63" s="100">
        <v>69</v>
      </c>
      <c r="F63" s="119">
        <v>1</v>
      </c>
      <c r="G63" s="119">
        <f aca="true" t="shared" si="40" ref="G63:G72">MAX(E63:F63)</f>
        <v>69</v>
      </c>
      <c r="H63" s="87">
        <f aca="true" t="shared" si="41" ref="H63:H72">SUM(AD63+AH63+AL63+AP63)</f>
        <v>527.7695362318841</v>
      </c>
      <c r="I63" s="89">
        <v>1</v>
      </c>
      <c r="J63" s="189">
        <v>65</v>
      </c>
      <c r="K63" s="190"/>
      <c r="L63" s="73">
        <f aca="true" t="shared" si="42" ref="L63:L72">IF((K63)&lt;1,"",(J63*55/E63)+(K63*10))</f>
      </c>
      <c r="M63" s="191">
        <v>68</v>
      </c>
      <c r="N63" s="190"/>
      <c r="O63" s="73">
        <f aca="true" t="shared" si="43" ref="O63:O72">IF((N63)&lt;1,"",(M63*55/E63)+(N63*10))</f>
      </c>
      <c r="P63" s="191">
        <v>70</v>
      </c>
      <c r="Q63" s="192"/>
      <c r="R63" s="57">
        <f aca="true" t="shared" si="44" ref="R63:R72">MAX(J63:Q63)</f>
        <v>70</v>
      </c>
      <c r="S63" s="60">
        <f aca="true" t="shared" si="45" ref="S63:S72">R63*130/G63</f>
        <v>131.8840579710145</v>
      </c>
      <c r="T63" s="189">
        <v>76</v>
      </c>
      <c r="U63" s="190"/>
      <c r="V63" s="73">
        <f aca="true" t="shared" si="46" ref="V63:V72">IF((U63)&lt;1,"",(T63*45/E63)+(U63*10))</f>
      </c>
      <c r="W63" s="191">
        <v>79</v>
      </c>
      <c r="X63" s="190"/>
      <c r="Y63" s="73">
        <f aca="true" t="shared" si="47" ref="Y63:Y72">IF((X63)&lt;1,"",(W63*45/E63)+(X63*10))</f>
      </c>
      <c r="Z63" s="191">
        <v>81</v>
      </c>
      <c r="AA63" s="192"/>
      <c r="AB63" s="57">
        <f aca="true" t="shared" si="48" ref="AB63:AB72">MAX(T63:AA63)</f>
        <v>81</v>
      </c>
      <c r="AC63" s="36">
        <f aca="true" t="shared" si="49" ref="AC63:AC72">AB63*100/G63</f>
        <v>117.3913043478261</v>
      </c>
      <c r="AD63" s="54">
        <f aca="true" t="shared" si="50" ref="AD63:AD72">SUM(S63,AC63)</f>
        <v>249.2753623188406</v>
      </c>
      <c r="AE63" s="98">
        <v>7.25</v>
      </c>
      <c r="AF63" s="73">
        <v>7.13</v>
      </c>
      <c r="AG63" s="37">
        <f aca="true" t="shared" si="51" ref="AG63:AG72">MAX(AE63:AF63)</f>
        <v>7.25</v>
      </c>
      <c r="AH63" s="38">
        <f aca="true" t="shared" si="52" ref="AH63:AH72">(AG63*20)*0.66</f>
        <v>95.7</v>
      </c>
      <c r="AI63" s="73">
        <v>12.95</v>
      </c>
      <c r="AJ63" s="73">
        <v>11.68</v>
      </c>
      <c r="AK63" s="37">
        <f aca="true" t="shared" si="53" ref="AK63:AK72">MAX(AI63:AJ63)</f>
        <v>12.95</v>
      </c>
      <c r="AL63" s="38">
        <f aca="true" t="shared" si="54" ref="AL63:AL72">IF((AK63)=0,"0",(AK63*750/E63))*0.66</f>
        <v>92.9021739130435</v>
      </c>
      <c r="AM63" s="92">
        <v>13.22</v>
      </c>
      <c r="AN63" s="92">
        <v>13.19</v>
      </c>
      <c r="AO63" s="37">
        <f aca="true" t="shared" si="55" ref="AO63:AO72">MIN(AM63:AN63)</f>
        <v>13.19</v>
      </c>
      <c r="AP63" s="94">
        <f>IF((AO63)=0,"0",(400-(AO63*20))*0.66)</f>
        <v>89.892</v>
      </c>
    </row>
    <row r="64" spans="1:42" ht="12.75" customHeight="1">
      <c r="A64" s="111"/>
      <c r="B64" s="123"/>
      <c r="C64" s="129"/>
      <c r="D64" s="80"/>
      <c r="E64" s="100"/>
      <c r="F64" s="119">
        <v>1</v>
      </c>
      <c r="G64" s="119">
        <f t="shared" si="40"/>
        <v>1</v>
      </c>
      <c r="H64" s="87">
        <f t="shared" si="41"/>
        <v>0</v>
      </c>
      <c r="I64" s="89"/>
      <c r="J64" s="189"/>
      <c r="K64" s="190"/>
      <c r="L64" s="73">
        <f t="shared" si="42"/>
      </c>
      <c r="M64" s="191"/>
      <c r="N64" s="190"/>
      <c r="O64" s="73">
        <f t="shared" si="43"/>
      </c>
      <c r="P64" s="191"/>
      <c r="Q64" s="192"/>
      <c r="R64" s="57">
        <f t="shared" si="44"/>
        <v>0</v>
      </c>
      <c r="S64" s="60">
        <f t="shared" si="45"/>
        <v>0</v>
      </c>
      <c r="T64" s="189"/>
      <c r="U64" s="190"/>
      <c r="V64" s="73">
        <f t="shared" si="46"/>
      </c>
      <c r="W64" s="191"/>
      <c r="X64" s="190"/>
      <c r="Y64" s="73">
        <f t="shared" si="47"/>
      </c>
      <c r="Z64" s="191"/>
      <c r="AA64" s="192"/>
      <c r="AB64" s="57">
        <f t="shared" si="48"/>
        <v>0</v>
      </c>
      <c r="AC64" s="36">
        <f t="shared" si="49"/>
        <v>0</v>
      </c>
      <c r="AD64" s="54">
        <f t="shared" si="50"/>
        <v>0</v>
      </c>
      <c r="AE64" s="98"/>
      <c r="AF64" s="73"/>
      <c r="AG64" s="37">
        <f t="shared" si="51"/>
        <v>0</v>
      </c>
      <c r="AH64" s="38">
        <f t="shared" si="52"/>
        <v>0</v>
      </c>
      <c r="AI64" s="73"/>
      <c r="AJ64" s="73"/>
      <c r="AK64" s="37">
        <f t="shared" si="53"/>
        <v>0</v>
      </c>
      <c r="AL64" s="38">
        <f t="shared" si="54"/>
        <v>0</v>
      </c>
      <c r="AM64" s="92"/>
      <c r="AN64" s="92"/>
      <c r="AO64" s="37">
        <f t="shared" si="55"/>
        <v>0</v>
      </c>
      <c r="AP64" s="94"/>
    </row>
    <row r="65" spans="1:42" ht="12.75" customHeight="1">
      <c r="A65" s="111" t="s">
        <v>80</v>
      </c>
      <c r="B65" s="123" t="s">
        <v>49</v>
      </c>
      <c r="C65" s="129" t="s">
        <v>91</v>
      </c>
      <c r="D65" s="80" t="s">
        <v>42</v>
      </c>
      <c r="E65" s="100">
        <v>37.7</v>
      </c>
      <c r="F65" s="119">
        <v>1</v>
      </c>
      <c r="G65" s="119">
        <f t="shared" si="40"/>
        <v>37.7</v>
      </c>
      <c r="H65" s="87">
        <f t="shared" si="41"/>
        <v>425.68743766578245</v>
      </c>
      <c r="I65" s="89">
        <v>1</v>
      </c>
      <c r="J65" s="189">
        <v>27</v>
      </c>
      <c r="K65" s="190"/>
      <c r="L65" s="73">
        <f t="shared" si="42"/>
      </c>
      <c r="M65" s="191">
        <v>0</v>
      </c>
      <c r="N65" s="190"/>
      <c r="O65" s="73">
        <f t="shared" si="43"/>
      </c>
      <c r="P65" s="191">
        <v>0</v>
      </c>
      <c r="Q65" s="192"/>
      <c r="R65" s="57">
        <f t="shared" si="44"/>
        <v>27</v>
      </c>
      <c r="S65" s="60">
        <f t="shared" si="45"/>
        <v>93.10344827586206</v>
      </c>
      <c r="T65" s="189">
        <v>30</v>
      </c>
      <c r="U65" s="190"/>
      <c r="V65" s="73">
        <f t="shared" si="46"/>
      </c>
      <c r="W65" s="191">
        <v>35</v>
      </c>
      <c r="X65" s="190"/>
      <c r="Y65" s="73">
        <f t="shared" si="47"/>
      </c>
      <c r="Z65" s="191">
        <v>37</v>
      </c>
      <c r="AA65" s="192"/>
      <c r="AB65" s="57">
        <f t="shared" si="48"/>
        <v>37</v>
      </c>
      <c r="AC65" s="36">
        <f t="shared" si="49"/>
        <v>98.14323607427055</v>
      </c>
      <c r="AD65" s="54">
        <f t="shared" si="50"/>
        <v>191.24668435013263</v>
      </c>
      <c r="AE65" s="98">
        <v>6.06</v>
      </c>
      <c r="AF65" s="73">
        <v>6.2</v>
      </c>
      <c r="AG65" s="37">
        <f t="shared" si="51"/>
        <v>6.2</v>
      </c>
      <c r="AH65" s="38">
        <f t="shared" si="52"/>
        <v>81.84</v>
      </c>
      <c r="AI65" s="73">
        <v>5.53</v>
      </c>
      <c r="AJ65" s="73">
        <v>5.35</v>
      </c>
      <c r="AK65" s="37">
        <f t="shared" si="53"/>
        <v>5.53</v>
      </c>
      <c r="AL65" s="38">
        <f t="shared" si="54"/>
        <v>72.60875331564986</v>
      </c>
      <c r="AM65" s="92">
        <v>14.06</v>
      </c>
      <c r="AN65" s="92">
        <v>13.94</v>
      </c>
      <c r="AO65" s="37">
        <f t="shared" si="55"/>
        <v>13.94</v>
      </c>
      <c r="AP65" s="94">
        <f>IF((AO65)=0,"0",(400-(AO65*20))*0.66)</f>
        <v>79.99199999999999</v>
      </c>
    </row>
    <row r="66" spans="1:42" ht="12.75" customHeight="1">
      <c r="A66" s="111"/>
      <c r="B66" s="123"/>
      <c r="C66" s="129"/>
      <c r="D66" s="80"/>
      <c r="E66" s="100"/>
      <c r="F66" s="119">
        <v>1</v>
      </c>
      <c r="G66" s="119">
        <f t="shared" si="40"/>
        <v>1</v>
      </c>
      <c r="H66" s="87">
        <f t="shared" si="41"/>
        <v>0</v>
      </c>
      <c r="I66" s="89"/>
      <c r="J66" s="189"/>
      <c r="K66" s="190"/>
      <c r="L66" s="73">
        <f t="shared" si="42"/>
      </c>
      <c r="M66" s="191"/>
      <c r="N66" s="190"/>
      <c r="O66" s="73">
        <f t="shared" si="43"/>
      </c>
      <c r="P66" s="191"/>
      <c r="Q66" s="192"/>
      <c r="R66" s="57">
        <f t="shared" si="44"/>
        <v>0</v>
      </c>
      <c r="S66" s="60">
        <f t="shared" si="45"/>
        <v>0</v>
      </c>
      <c r="T66" s="189"/>
      <c r="U66" s="190"/>
      <c r="V66" s="73">
        <f t="shared" si="46"/>
      </c>
      <c r="W66" s="191"/>
      <c r="X66" s="190"/>
      <c r="Y66" s="73">
        <f t="shared" si="47"/>
      </c>
      <c r="Z66" s="191"/>
      <c r="AA66" s="192"/>
      <c r="AB66" s="57">
        <f t="shared" si="48"/>
        <v>0</v>
      </c>
      <c r="AC66" s="36">
        <f t="shared" si="49"/>
        <v>0</v>
      </c>
      <c r="AD66" s="54">
        <f t="shared" si="50"/>
        <v>0</v>
      </c>
      <c r="AE66" s="98"/>
      <c r="AF66" s="73"/>
      <c r="AG66" s="37">
        <f t="shared" si="51"/>
        <v>0</v>
      </c>
      <c r="AH66" s="38">
        <f t="shared" si="52"/>
        <v>0</v>
      </c>
      <c r="AI66" s="73"/>
      <c r="AJ66" s="73"/>
      <c r="AK66" s="37">
        <f t="shared" si="53"/>
        <v>0</v>
      </c>
      <c r="AL66" s="38">
        <f t="shared" si="54"/>
        <v>0</v>
      </c>
      <c r="AM66" s="92"/>
      <c r="AN66" s="92"/>
      <c r="AO66" s="37">
        <f t="shared" si="55"/>
        <v>0</v>
      </c>
      <c r="AP66" s="94"/>
    </row>
    <row r="67" spans="1:42" ht="12.75" customHeight="1">
      <c r="A67" s="111" t="s">
        <v>82</v>
      </c>
      <c r="B67" s="123" t="s">
        <v>83</v>
      </c>
      <c r="C67" s="129" t="s">
        <v>93</v>
      </c>
      <c r="D67" s="80" t="s">
        <v>42</v>
      </c>
      <c r="E67" s="100">
        <v>55.8</v>
      </c>
      <c r="F67" s="119">
        <v>1</v>
      </c>
      <c r="G67" s="119">
        <f t="shared" si="40"/>
        <v>55.8</v>
      </c>
      <c r="H67" s="87">
        <f t="shared" si="41"/>
        <v>475.37596415770616</v>
      </c>
      <c r="I67" s="89">
        <v>2</v>
      </c>
      <c r="J67" s="189">
        <v>39</v>
      </c>
      <c r="K67" s="190"/>
      <c r="L67" s="73">
        <f t="shared" si="42"/>
      </c>
      <c r="M67" s="191">
        <v>42</v>
      </c>
      <c r="N67" s="190"/>
      <c r="O67" s="73">
        <f t="shared" si="43"/>
      </c>
      <c r="P67" s="191">
        <v>45</v>
      </c>
      <c r="Q67" s="192"/>
      <c r="R67" s="57">
        <f t="shared" si="44"/>
        <v>45</v>
      </c>
      <c r="S67" s="60">
        <f t="shared" si="45"/>
        <v>104.83870967741936</v>
      </c>
      <c r="T67" s="189">
        <v>60</v>
      </c>
      <c r="U67" s="190"/>
      <c r="V67" s="73">
        <f t="shared" si="46"/>
      </c>
      <c r="W67" s="191">
        <v>65</v>
      </c>
      <c r="X67" s="190"/>
      <c r="Y67" s="73">
        <f t="shared" si="47"/>
      </c>
      <c r="Z67" s="191">
        <v>70</v>
      </c>
      <c r="AA67" s="192"/>
      <c r="AB67" s="57">
        <f t="shared" si="48"/>
        <v>70</v>
      </c>
      <c r="AC67" s="36">
        <f t="shared" si="49"/>
        <v>125.44802867383513</v>
      </c>
      <c r="AD67" s="54">
        <f t="shared" si="50"/>
        <v>230.28673835125448</v>
      </c>
      <c r="AE67" s="98">
        <v>6.13</v>
      </c>
      <c r="AF67" s="73">
        <v>6.3</v>
      </c>
      <c r="AG67" s="37">
        <f t="shared" si="51"/>
        <v>6.3</v>
      </c>
      <c r="AH67" s="38">
        <f t="shared" si="52"/>
        <v>83.16000000000001</v>
      </c>
      <c r="AI67" s="73">
        <v>7.57</v>
      </c>
      <c r="AJ67" s="73">
        <v>7.38</v>
      </c>
      <c r="AK67" s="37">
        <f t="shared" si="53"/>
        <v>7.57</v>
      </c>
      <c r="AL67" s="38">
        <f t="shared" si="54"/>
        <v>67.15322580645162</v>
      </c>
      <c r="AM67" s="92">
        <v>13.12</v>
      </c>
      <c r="AN67" s="92">
        <v>12.82</v>
      </c>
      <c r="AO67" s="37">
        <f t="shared" si="55"/>
        <v>12.82</v>
      </c>
      <c r="AP67" s="94">
        <f>IF((AO67)=0,"0",(400-(AO67*20))*0.66)</f>
        <v>94.77600000000002</v>
      </c>
    </row>
    <row r="68" spans="1:42" ht="12.75" customHeight="1">
      <c r="A68" s="111" t="s">
        <v>79</v>
      </c>
      <c r="B68" s="123" t="s">
        <v>52</v>
      </c>
      <c r="C68" s="134" t="s">
        <v>96</v>
      </c>
      <c r="D68" s="80" t="s">
        <v>42</v>
      </c>
      <c r="E68" s="100">
        <v>55.4</v>
      </c>
      <c r="F68" s="119">
        <v>1</v>
      </c>
      <c r="G68" s="119">
        <f t="shared" si="40"/>
        <v>55.4</v>
      </c>
      <c r="H68" s="87">
        <f t="shared" si="41"/>
        <v>410.9957184115524</v>
      </c>
      <c r="I68" s="89">
        <v>3</v>
      </c>
      <c r="J68" s="189">
        <v>23</v>
      </c>
      <c r="K68" s="190"/>
      <c r="L68" s="73">
        <f t="shared" si="42"/>
      </c>
      <c r="M68" s="191">
        <v>27</v>
      </c>
      <c r="N68" s="190"/>
      <c r="O68" s="73">
        <f t="shared" si="43"/>
      </c>
      <c r="P68" s="191">
        <v>30</v>
      </c>
      <c r="Q68" s="192"/>
      <c r="R68" s="57">
        <f t="shared" si="44"/>
        <v>30</v>
      </c>
      <c r="S68" s="60">
        <f t="shared" si="45"/>
        <v>70.3971119133574</v>
      </c>
      <c r="T68" s="189">
        <v>33</v>
      </c>
      <c r="U68" s="190"/>
      <c r="V68" s="73">
        <f t="shared" si="46"/>
      </c>
      <c r="W68" s="191">
        <v>0</v>
      </c>
      <c r="X68" s="190"/>
      <c r="Y68" s="73">
        <f t="shared" si="47"/>
      </c>
      <c r="Z68" s="191">
        <v>37</v>
      </c>
      <c r="AA68" s="192"/>
      <c r="AB68" s="57">
        <f t="shared" si="48"/>
        <v>37</v>
      </c>
      <c r="AC68" s="36">
        <f t="shared" si="49"/>
        <v>66.7870036101083</v>
      </c>
      <c r="AD68" s="54">
        <f t="shared" si="50"/>
        <v>137.18411552346572</v>
      </c>
      <c r="AE68" s="98">
        <v>7.72</v>
      </c>
      <c r="AF68" s="73">
        <v>7.49</v>
      </c>
      <c r="AG68" s="37">
        <f t="shared" si="51"/>
        <v>7.72</v>
      </c>
      <c r="AH68" s="38">
        <f t="shared" si="52"/>
        <v>101.90400000000001</v>
      </c>
      <c r="AI68" s="73">
        <v>8.12</v>
      </c>
      <c r="AJ68" s="73">
        <v>8.47</v>
      </c>
      <c r="AK68" s="37">
        <f t="shared" si="53"/>
        <v>8.47</v>
      </c>
      <c r="AL68" s="38">
        <f t="shared" si="54"/>
        <v>75.67960288808666</v>
      </c>
      <c r="AM68" s="92">
        <v>13.28</v>
      </c>
      <c r="AN68" s="92">
        <v>12.71</v>
      </c>
      <c r="AO68" s="37">
        <f t="shared" si="55"/>
        <v>12.71</v>
      </c>
      <c r="AP68" s="94">
        <f>IF((AO68)=0,"0",(400-(AO68*20))*0.66)</f>
        <v>96.228</v>
      </c>
    </row>
    <row r="69" spans="1:42" ht="12.75" customHeight="1">
      <c r="A69" s="135" t="s">
        <v>81</v>
      </c>
      <c r="B69" s="123" t="s">
        <v>46</v>
      </c>
      <c r="C69" s="134" t="s">
        <v>96</v>
      </c>
      <c r="D69" s="80" t="s">
        <v>42</v>
      </c>
      <c r="E69" s="100">
        <v>51.3</v>
      </c>
      <c r="F69" s="119">
        <v>1</v>
      </c>
      <c r="G69" s="119">
        <f t="shared" si="40"/>
        <v>51.3</v>
      </c>
      <c r="H69" s="87">
        <f t="shared" si="41"/>
        <v>546.3183859649123</v>
      </c>
      <c r="I69" s="89">
        <v>1</v>
      </c>
      <c r="J69" s="189">
        <v>47</v>
      </c>
      <c r="K69" s="190"/>
      <c r="L69" s="73">
        <f t="shared" si="42"/>
      </c>
      <c r="M69" s="191">
        <v>51</v>
      </c>
      <c r="N69" s="190"/>
      <c r="O69" s="73">
        <f t="shared" si="43"/>
      </c>
      <c r="P69" s="191">
        <v>54</v>
      </c>
      <c r="Q69" s="192"/>
      <c r="R69" s="57">
        <f t="shared" si="44"/>
        <v>54</v>
      </c>
      <c r="S69" s="60">
        <f t="shared" si="45"/>
        <v>136.8421052631579</v>
      </c>
      <c r="T69" s="189">
        <v>55</v>
      </c>
      <c r="U69" s="190"/>
      <c r="V69" s="73">
        <f t="shared" si="46"/>
      </c>
      <c r="W69" s="191">
        <v>60</v>
      </c>
      <c r="X69" s="190"/>
      <c r="Y69" s="73">
        <f t="shared" si="47"/>
      </c>
      <c r="Z69" s="191">
        <v>63</v>
      </c>
      <c r="AA69" s="192"/>
      <c r="AB69" s="57">
        <f t="shared" si="48"/>
        <v>63</v>
      </c>
      <c r="AC69" s="36">
        <f t="shared" si="49"/>
        <v>122.80701754385966</v>
      </c>
      <c r="AD69" s="54">
        <f t="shared" si="50"/>
        <v>259.64912280701753</v>
      </c>
      <c r="AE69" s="98">
        <v>7.49</v>
      </c>
      <c r="AF69" s="73">
        <v>7.55</v>
      </c>
      <c r="AG69" s="37">
        <f t="shared" si="51"/>
        <v>7.55</v>
      </c>
      <c r="AH69" s="38">
        <f t="shared" si="52"/>
        <v>99.66000000000001</v>
      </c>
      <c r="AI69" s="73">
        <v>8.82</v>
      </c>
      <c r="AJ69" s="73">
        <v>8.52</v>
      </c>
      <c r="AK69" s="37">
        <f t="shared" si="53"/>
        <v>8.82</v>
      </c>
      <c r="AL69" s="38">
        <f t="shared" si="54"/>
        <v>85.10526315789474</v>
      </c>
      <c r="AM69" s="92">
        <v>12.41</v>
      </c>
      <c r="AN69" s="92">
        <v>12.28</v>
      </c>
      <c r="AO69" s="37">
        <f t="shared" si="55"/>
        <v>12.28</v>
      </c>
      <c r="AP69" s="94">
        <f>IF((AO69)=0,"0",(400-(AO69*20))*0.66)</f>
        <v>101.90400000000001</v>
      </c>
    </row>
    <row r="70" spans="1:42" ht="12.75" customHeight="1">
      <c r="A70" s="111"/>
      <c r="B70" s="123"/>
      <c r="C70" s="129"/>
      <c r="D70" s="80"/>
      <c r="E70" s="100"/>
      <c r="F70" s="119">
        <v>1</v>
      </c>
      <c r="G70" s="119">
        <f t="shared" si="40"/>
        <v>1</v>
      </c>
      <c r="H70" s="87">
        <f t="shared" si="41"/>
        <v>0</v>
      </c>
      <c r="I70" s="89"/>
      <c r="J70" s="189"/>
      <c r="K70" s="190"/>
      <c r="L70" s="73">
        <f t="shared" si="42"/>
      </c>
      <c r="M70" s="191"/>
      <c r="N70" s="190"/>
      <c r="O70" s="73">
        <f t="shared" si="43"/>
      </c>
      <c r="P70" s="191"/>
      <c r="Q70" s="192"/>
      <c r="R70" s="57">
        <f t="shared" si="44"/>
        <v>0</v>
      </c>
      <c r="S70" s="60">
        <f t="shared" si="45"/>
        <v>0</v>
      </c>
      <c r="T70" s="189"/>
      <c r="U70" s="190"/>
      <c r="V70" s="73">
        <f t="shared" si="46"/>
      </c>
      <c r="W70" s="191"/>
      <c r="X70" s="190"/>
      <c r="Y70" s="73">
        <f t="shared" si="47"/>
      </c>
      <c r="Z70" s="191"/>
      <c r="AA70" s="192"/>
      <c r="AB70" s="57">
        <f t="shared" si="48"/>
        <v>0</v>
      </c>
      <c r="AC70" s="36">
        <f t="shared" si="49"/>
        <v>0</v>
      </c>
      <c r="AD70" s="54">
        <f t="shared" si="50"/>
        <v>0</v>
      </c>
      <c r="AE70" s="98"/>
      <c r="AF70" s="73"/>
      <c r="AG70" s="37">
        <f t="shared" si="51"/>
        <v>0</v>
      </c>
      <c r="AH70" s="38">
        <f t="shared" si="52"/>
        <v>0</v>
      </c>
      <c r="AI70" s="73"/>
      <c r="AJ70" s="73"/>
      <c r="AK70" s="37">
        <f t="shared" si="53"/>
        <v>0</v>
      </c>
      <c r="AL70" s="38">
        <f t="shared" si="54"/>
        <v>0</v>
      </c>
      <c r="AM70" s="92"/>
      <c r="AN70" s="92"/>
      <c r="AO70" s="37">
        <f t="shared" si="55"/>
        <v>0</v>
      </c>
      <c r="AP70" s="94"/>
    </row>
    <row r="71" spans="1:42" ht="12.75" customHeight="1">
      <c r="A71" s="111" t="s">
        <v>84</v>
      </c>
      <c r="B71" s="123" t="s">
        <v>46</v>
      </c>
      <c r="C71" s="129" t="s">
        <v>92</v>
      </c>
      <c r="D71" s="80" t="s">
        <v>42</v>
      </c>
      <c r="E71" s="100">
        <v>68.6</v>
      </c>
      <c r="F71" s="119">
        <v>1</v>
      </c>
      <c r="G71" s="119">
        <f t="shared" si="40"/>
        <v>68.6</v>
      </c>
      <c r="H71" s="87">
        <f t="shared" si="41"/>
        <v>581.4549037900875</v>
      </c>
      <c r="I71" s="89">
        <v>1</v>
      </c>
      <c r="J71" s="189">
        <v>77</v>
      </c>
      <c r="K71" s="190"/>
      <c r="L71" s="73">
        <f t="shared" si="42"/>
      </c>
      <c r="M71" s="191">
        <v>0</v>
      </c>
      <c r="N71" s="190"/>
      <c r="O71" s="73">
        <f t="shared" si="43"/>
      </c>
      <c r="P71" s="191">
        <v>0</v>
      </c>
      <c r="Q71" s="192"/>
      <c r="R71" s="57">
        <f t="shared" si="44"/>
        <v>77</v>
      </c>
      <c r="S71" s="60">
        <f t="shared" si="45"/>
        <v>145.9183673469388</v>
      </c>
      <c r="T71" s="189">
        <v>90</v>
      </c>
      <c r="U71" s="190"/>
      <c r="V71" s="73">
        <f t="shared" si="46"/>
      </c>
      <c r="W71" s="191">
        <v>0</v>
      </c>
      <c r="X71" s="190"/>
      <c r="Y71" s="73">
        <f t="shared" si="47"/>
      </c>
      <c r="Z71" s="191">
        <v>0</v>
      </c>
      <c r="AA71" s="192"/>
      <c r="AB71" s="57">
        <f t="shared" si="48"/>
        <v>90</v>
      </c>
      <c r="AC71" s="36">
        <f t="shared" si="49"/>
        <v>131.19533527696794</v>
      </c>
      <c r="AD71" s="54">
        <f t="shared" si="50"/>
        <v>277.11370262390676</v>
      </c>
      <c r="AE71" s="98">
        <v>8.56</v>
      </c>
      <c r="AF71" s="73">
        <v>8.6</v>
      </c>
      <c r="AG71" s="37">
        <f t="shared" si="51"/>
        <v>8.6</v>
      </c>
      <c r="AH71" s="38">
        <f t="shared" si="52"/>
        <v>113.52000000000001</v>
      </c>
      <c r="AI71" s="73">
        <v>12.78</v>
      </c>
      <c r="AJ71" s="73">
        <v>12.78</v>
      </c>
      <c r="AK71" s="37">
        <f t="shared" si="53"/>
        <v>12.78</v>
      </c>
      <c r="AL71" s="38">
        <f t="shared" si="54"/>
        <v>92.21720116618077</v>
      </c>
      <c r="AM71" s="92">
        <v>12.53</v>
      </c>
      <c r="AN71" s="92">
        <v>12.6</v>
      </c>
      <c r="AO71" s="37">
        <f t="shared" si="55"/>
        <v>12.53</v>
      </c>
      <c r="AP71" s="94">
        <f>IF((AO71)=0,"0",(400-(AO71*20))*0.66)</f>
        <v>98.60400000000001</v>
      </c>
    </row>
    <row r="72" spans="1:42" ht="12.75" customHeight="1" thickBot="1">
      <c r="A72" s="112" t="s">
        <v>85</v>
      </c>
      <c r="B72" s="125" t="s">
        <v>49</v>
      </c>
      <c r="C72" s="130" t="s">
        <v>94</v>
      </c>
      <c r="D72" s="84" t="s">
        <v>42</v>
      </c>
      <c r="E72" s="101">
        <v>69.9</v>
      </c>
      <c r="F72" s="121">
        <v>1</v>
      </c>
      <c r="G72" s="121">
        <f t="shared" si="40"/>
        <v>69.9</v>
      </c>
      <c r="H72" s="88">
        <f t="shared" si="41"/>
        <v>547.8691788268956</v>
      </c>
      <c r="I72" s="91">
        <v>2</v>
      </c>
      <c r="J72" s="187">
        <v>65</v>
      </c>
      <c r="K72" s="188"/>
      <c r="L72" s="74">
        <f t="shared" si="42"/>
      </c>
      <c r="M72" s="193">
        <v>70</v>
      </c>
      <c r="N72" s="188"/>
      <c r="O72" s="74">
        <f t="shared" si="43"/>
      </c>
      <c r="P72" s="193">
        <v>75</v>
      </c>
      <c r="Q72" s="194"/>
      <c r="R72" s="58">
        <f t="shared" si="44"/>
        <v>75</v>
      </c>
      <c r="S72" s="61">
        <f t="shared" si="45"/>
        <v>139.48497854077252</v>
      </c>
      <c r="T72" s="187">
        <v>90</v>
      </c>
      <c r="U72" s="188"/>
      <c r="V72" s="74">
        <f t="shared" si="46"/>
      </c>
      <c r="W72" s="193">
        <v>95</v>
      </c>
      <c r="X72" s="188"/>
      <c r="Y72" s="74">
        <f t="shared" si="47"/>
      </c>
      <c r="Z72" s="193">
        <v>0</v>
      </c>
      <c r="AA72" s="194"/>
      <c r="AB72" s="58">
        <f t="shared" si="48"/>
        <v>95</v>
      </c>
      <c r="AC72" s="46">
        <f t="shared" si="49"/>
        <v>135.90844062947068</v>
      </c>
      <c r="AD72" s="56">
        <f t="shared" si="50"/>
        <v>275.3934191702432</v>
      </c>
      <c r="AE72" s="99">
        <v>7.94</v>
      </c>
      <c r="AF72" s="74">
        <v>7.95</v>
      </c>
      <c r="AG72" s="47">
        <f t="shared" si="51"/>
        <v>7.95</v>
      </c>
      <c r="AH72" s="48">
        <f t="shared" si="52"/>
        <v>104.94000000000001</v>
      </c>
      <c r="AI72" s="74">
        <v>10.2</v>
      </c>
      <c r="AJ72" s="74">
        <v>9.8</v>
      </c>
      <c r="AK72" s="47">
        <f t="shared" si="53"/>
        <v>10.2</v>
      </c>
      <c r="AL72" s="48">
        <f t="shared" si="54"/>
        <v>72.23175965665234</v>
      </c>
      <c r="AM72" s="93">
        <v>12.78</v>
      </c>
      <c r="AN72" s="93">
        <v>12.97</v>
      </c>
      <c r="AO72" s="47">
        <f t="shared" si="55"/>
        <v>12.78</v>
      </c>
      <c r="AP72" s="95">
        <f>IF((AO72)=0,"0",(400-(AO72*20))*0.66)</f>
        <v>95.304</v>
      </c>
    </row>
    <row r="73" spans="8:9" ht="12.75">
      <c r="H73" s="1"/>
      <c r="I73" s="1"/>
    </row>
    <row r="74" ht="12.75">
      <c r="H74" s="1"/>
    </row>
  </sheetData>
  <mergeCells count="133">
    <mergeCell ref="Z68:AA68"/>
    <mergeCell ref="W69:X69"/>
    <mergeCell ref="Z69:AA69"/>
    <mergeCell ref="W70:X70"/>
    <mergeCell ref="Z70:AA70"/>
    <mergeCell ref="T69:U69"/>
    <mergeCell ref="J68:K68"/>
    <mergeCell ref="T68:U68"/>
    <mergeCell ref="W68:X68"/>
    <mergeCell ref="AM1:AP1"/>
    <mergeCell ref="AD3:AP3"/>
    <mergeCell ref="J38:Q38"/>
    <mergeCell ref="T38:AA38"/>
    <mergeCell ref="J3:N3"/>
    <mergeCell ref="T3:X3"/>
    <mergeCell ref="W16:X16"/>
    <mergeCell ref="J16:K16"/>
    <mergeCell ref="J15:N15"/>
    <mergeCell ref="AI4:AL4"/>
    <mergeCell ref="W72:X72"/>
    <mergeCell ref="W67:X67"/>
    <mergeCell ref="W64:X64"/>
    <mergeCell ref="B62:C62"/>
    <mergeCell ref="T66:U66"/>
    <mergeCell ref="W66:X66"/>
    <mergeCell ref="J70:K70"/>
    <mergeCell ref="M70:N70"/>
    <mergeCell ref="P70:Q70"/>
    <mergeCell ref="T70:U70"/>
    <mergeCell ref="T71:U71"/>
    <mergeCell ref="T72:U72"/>
    <mergeCell ref="M16:N16"/>
    <mergeCell ref="P16:Q16"/>
    <mergeCell ref="P71:Q71"/>
    <mergeCell ref="P72:Q72"/>
    <mergeCell ref="P67:Q67"/>
    <mergeCell ref="P66:Q66"/>
    <mergeCell ref="P68:Q68"/>
    <mergeCell ref="P63:Q63"/>
    <mergeCell ref="Z72:AA72"/>
    <mergeCell ref="W71:X71"/>
    <mergeCell ref="Z71:AA71"/>
    <mergeCell ref="T15:X15"/>
    <mergeCell ref="W63:X63"/>
    <mergeCell ref="Z63:AA63"/>
    <mergeCell ref="T67:U67"/>
    <mergeCell ref="Z64:AA64"/>
    <mergeCell ref="W65:X65"/>
    <mergeCell ref="Z65:AA65"/>
    <mergeCell ref="Z67:AA67"/>
    <mergeCell ref="T63:U63"/>
    <mergeCell ref="T65:U65"/>
    <mergeCell ref="T64:U64"/>
    <mergeCell ref="Z66:AA66"/>
    <mergeCell ref="P65:Q65"/>
    <mergeCell ref="P64:Q64"/>
    <mergeCell ref="M71:N71"/>
    <mergeCell ref="M72:N72"/>
    <mergeCell ref="M67:N67"/>
    <mergeCell ref="M66:N66"/>
    <mergeCell ref="M68:N68"/>
    <mergeCell ref="M69:N69"/>
    <mergeCell ref="P69:Q69"/>
    <mergeCell ref="M63:N63"/>
    <mergeCell ref="M65:N65"/>
    <mergeCell ref="M64:N64"/>
    <mergeCell ref="J71:K71"/>
    <mergeCell ref="J69:K69"/>
    <mergeCell ref="J72:K72"/>
    <mergeCell ref="J67:K67"/>
    <mergeCell ref="J66:K66"/>
    <mergeCell ref="J63:K63"/>
    <mergeCell ref="J65:K65"/>
    <mergeCell ref="J64:K64"/>
    <mergeCell ref="Z8:AA8"/>
    <mergeCell ref="Z6:AA6"/>
    <mergeCell ref="J4:K4"/>
    <mergeCell ref="M4:N4"/>
    <mergeCell ref="P4:Q4"/>
    <mergeCell ref="T4:U4"/>
    <mergeCell ref="AD4:AH4"/>
    <mergeCell ref="Z4:AA5"/>
    <mergeCell ref="W4:X4"/>
    <mergeCell ref="I4:I5"/>
    <mergeCell ref="AM4:AP4"/>
    <mergeCell ref="H4:H5"/>
    <mergeCell ref="AM16:AP16"/>
    <mergeCell ref="Z7:AA7"/>
    <mergeCell ref="Z9:AA9"/>
    <mergeCell ref="Z11:AA11"/>
    <mergeCell ref="AE15:AP15"/>
    <mergeCell ref="T16:U16"/>
    <mergeCell ref="Z10:AA10"/>
    <mergeCell ref="AE16:AH16"/>
    <mergeCell ref="AI61:AL61"/>
    <mergeCell ref="W62:X62"/>
    <mergeCell ref="Z62:AA62"/>
    <mergeCell ref="T61:AA61"/>
    <mergeCell ref="T62:U62"/>
    <mergeCell ref="AE61:AH61"/>
    <mergeCell ref="AD61:AD62"/>
    <mergeCell ref="Z12:AA12"/>
    <mergeCell ref="AE60:AP60"/>
    <mergeCell ref="AI16:AL16"/>
    <mergeCell ref="AE38:AP38"/>
    <mergeCell ref="AM39:AP39"/>
    <mergeCell ref="AE39:AH39"/>
    <mergeCell ref="AI39:AL39"/>
    <mergeCell ref="Z39:AA39"/>
    <mergeCell ref="J62:K62"/>
    <mergeCell ref="M62:N62"/>
    <mergeCell ref="P62:Q62"/>
    <mergeCell ref="I61:I62"/>
    <mergeCell ref="H39:H40"/>
    <mergeCell ref="AD39:AD40"/>
    <mergeCell ref="AD16:AD17"/>
    <mergeCell ref="I39:I40"/>
    <mergeCell ref="I16:I17"/>
    <mergeCell ref="J39:K39"/>
    <mergeCell ref="M39:N39"/>
    <mergeCell ref="P39:Q39"/>
    <mergeCell ref="T39:U39"/>
    <mergeCell ref="W39:X39"/>
    <mergeCell ref="H1:J1"/>
    <mergeCell ref="J61:Q61"/>
    <mergeCell ref="AM61:AP61"/>
    <mergeCell ref="J60:AA60"/>
    <mergeCell ref="K1:T1"/>
    <mergeCell ref="Z1:AJ1"/>
    <mergeCell ref="Z13:AA13"/>
    <mergeCell ref="Z16:AA16"/>
    <mergeCell ref="H61:H62"/>
    <mergeCell ref="H16:H17"/>
  </mergeCells>
  <conditionalFormatting sqref="E41:G58 E18:G36 E6:G13 E63:G72">
    <cfRule type="cellIs" priority="1" dxfId="0" operator="lessThan" stopIfTrue="1">
      <formula>2</formula>
    </cfRule>
  </conditionalFormatting>
  <conditionalFormatting sqref="AP41:AP58 AH41:AH58 AD41:AD58 AL41:AL58 AP18:AP36 AP6:AP13 Z6:AA13 AL6:AL13 AH6:AH13 AD18:AD36 AH18:AH36 AL18:AL36 AH63:AH72 AD63:AD72 AL63:AL72 AP63:AP72">
    <cfRule type="cellIs" priority="2" dxfId="0" operator="lessThanOrEqual" stopIfTrue="1">
      <formula>0</formula>
    </cfRule>
  </conditionalFormatting>
  <conditionalFormatting sqref="H41:H58 H18:H36 H6:H13 AS6:AS13 H63:H72">
    <cfRule type="cellIs" priority="3" dxfId="0" operator="notBetween" stopIfTrue="1">
      <formula>1</formula>
      <formula>3000</formula>
    </cfRule>
  </conditionalFormatting>
  <conditionalFormatting sqref="D41:D58 D18:D36 D6:D13 D63:D72">
    <cfRule type="cellIs" priority="4" dxfId="1" operator="equal" stopIfTrue="1">
      <formula>"w"</formula>
    </cfRule>
    <cfRule type="cellIs" priority="5" dxfId="2" operator="equal" stopIfTrue="1">
      <formula>"m"</formula>
    </cfRule>
  </conditionalFormatting>
  <conditionalFormatting sqref="B41:B58 B18:B36 B62:C72">
    <cfRule type="cellIs" priority="6" dxfId="1" operator="equal" stopIfTrue="1">
      <formula>"weiblich"</formula>
    </cfRule>
    <cfRule type="cellIs" priority="7" dxfId="2" operator="equal" stopIfTrue="1">
      <formula>"männlich"</formula>
    </cfRule>
  </conditionalFormatting>
  <dataValidations count="2">
    <dataValidation type="list" allowBlank="1" showInputMessage="1" showErrorMessage="1" sqref="D41:D58 D18:D36 D6:D13 D63:D72">
      <formula1>" ,m,w, "</formula1>
    </dataValidation>
    <dataValidation type="list" allowBlank="1" showInputMessage="1" showErrorMessage="1" sqref="A1:G1">
      <formula1>"Jugendliga Rheinland-Pfalz,Pfalz-Meisterschaften (Mehrk.),Rheinl.-Pfalz Meisterschaft (Mehrk.)"</formula1>
    </dataValidation>
  </dataValidations>
  <printOptions horizontalCentered="1" verticalCentered="1"/>
  <pageMargins left="0" right="0" top="0.15" bottom="0" header="0.22" footer="0.21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Renner</dc:creator>
  <cp:keywords/>
  <dc:description/>
  <cp:lastModifiedBy>G. Renner</cp:lastModifiedBy>
  <cp:lastPrinted>2011-05-30T06:03:21Z</cp:lastPrinted>
  <dcterms:created xsi:type="dcterms:W3CDTF">2008-05-19T06:55:40Z</dcterms:created>
  <dcterms:modified xsi:type="dcterms:W3CDTF">2011-05-30T06:04:21Z</dcterms:modified>
  <cp:category/>
  <cp:version/>
  <cp:contentType/>
  <cp:contentStatus/>
</cp:coreProperties>
</file>